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Vanxuan\Desktop\vbden_2123_UBND_TNMT\"/>
    </mc:Choice>
  </mc:AlternateContent>
  <bookViews>
    <workbookView xWindow="6780" yWindow="-12" windowWidth="10632" windowHeight="8208" tabRatio="785" firstSheet="47" activeTab="47"/>
  </bookViews>
  <sheets>
    <sheet name="CT đất NNP" sheetId="297" state="hidden" r:id="rId1"/>
    <sheet name="CT đất LUA" sheetId="298" state="hidden" r:id="rId2"/>
    <sheet name="CT đất HNK" sheetId="299" state="hidden" r:id="rId3"/>
    <sheet name="CT đất CLN" sheetId="300" state="hidden" r:id="rId4"/>
    <sheet name="CT đất RPH" sheetId="301" state="hidden" r:id="rId5"/>
    <sheet name="CT đất RDD" sheetId="302" state="hidden" r:id="rId6"/>
    <sheet name="CT đất RSX" sheetId="303" state="hidden" r:id="rId7"/>
    <sheet name="CT đất NTS" sheetId="304" state="hidden" r:id="rId8"/>
    <sheet name="CT đất LMU" sheetId="305" state="hidden" r:id="rId9"/>
    <sheet name="CT đất NKH" sheetId="306" state="hidden" r:id="rId10"/>
    <sheet name="CT đất PNN" sheetId="307" state="hidden" r:id="rId11"/>
    <sheet name="CT đất CQP" sheetId="308" state="hidden" r:id="rId12"/>
    <sheet name="CT đất CAN (2)" sheetId="309" state="hidden" r:id="rId13"/>
    <sheet name="CT đất SKN (2)" sheetId="310" state="hidden" r:id="rId14"/>
    <sheet name="CT đất TMD (2)" sheetId="311" state="hidden" r:id="rId15"/>
    <sheet name="CT đất SKC" sheetId="312" state="hidden" r:id="rId16"/>
    <sheet name="CT đất SKS" sheetId="313" state="hidden" r:id="rId17"/>
    <sheet name="CT đất SKX" sheetId="314" state="hidden" r:id="rId18"/>
    <sheet name="CT đất DHT" sheetId="315" state="hidden" r:id="rId19"/>
    <sheet name="CT đất DGT" sheetId="316" state="hidden" r:id="rId20"/>
    <sheet name="CT đất DTL" sheetId="317" state="hidden" r:id="rId21"/>
    <sheet name="CT đất DVH" sheetId="318" state="hidden" r:id="rId22"/>
    <sheet name="CT đất DYT" sheetId="319" state="hidden" r:id="rId23"/>
    <sheet name="CT đất DGD (2)" sheetId="320" state="hidden" r:id="rId24"/>
    <sheet name="CT đất DTT (2)" sheetId="321" state="hidden" r:id="rId25"/>
    <sheet name="CT đất DNL (2)" sheetId="322" state="hidden" r:id="rId26"/>
    <sheet name="CT đất DBV (2)" sheetId="323" state="hidden" r:id="rId27"/>
    <sheet name="CT đất DDT (2)" sheetId="324" state="hidden" r:id="rId28"/>
    <sheet name="CT đất DRA (2)" sheetId="325" state="hidden" r:id="rId29"/>
    <sheet name="CT đất TON (2)" sheetId="326" state="hidden" r:id="rId30"/>
    <sheet name="CT đất NTD (2)" sheetId="327" state="hidden" r:id="rId31"/>
    <sheet name="CT đất DCH (2)" sheetId="328" state="hidden" r:id="rId32"/>
    <sheet name="CT đất DSH (2)" sheetId="329" state="hidden" r:id="rId33"/>
    <sheet name="CT đất DKV (2)" sheetId="330" state="hidden" r:id="rId34"/>
    <sheet name="CT đất ONT (2)" sheetId="331" state="hidden" r:id="rId35"/>
    <sheet name="CT đất ODT (2)" sheetId="332" state="hidden" r:id="rId36"/>
    <sheet name="CT đất TSC (2)" sheetId="333" state="hidden" r:id="rId37"/>
    <sheet name="CT đất DTS (2)" sheetId="334" state="hidden" r:id="rId38"/>
    <sheet name="CT đất TIN (2)" sheetId="335" state="hidden" r:id="rId39"/>
    <sheet name="CT đất SON (2)" sheetId="336" state="hidden" r:id="rId40"/>
    <sheet name="CT đất MNC (2)" sheetId="337" state="hidden" r:id="rId41"/>
    <sheet name="CT đất PNK (2)" sheetId="338" state="hidden" r:id="rId42"/>
    <sheet name="CT đất CSD" sheetId="296" state="hidden" r:id="rId43"/>
    <sheet name="DM Biểu QH" sheetId="75" state="hidden" r:id="rId44"/>
    <sheet name="DM Biểu KH" sheetId="258" state="hidden" r:id="rId45"/>
    <sheet name="Bieu 01" sheetId="63" state="hidden" r:id="rId46"/>
    <sheet name="DTHT (2)" sheetId="339" state="hidden" r:id="rId47"/>
    <sheet name="CHỈ TIÊU PA QH 2030" sheetId="295" r:id="rId48"/>
    <sheet name="Bieu 02-R" sheetId="187" state="hidden" r:id="rId49"/>
    <sheet name="Bieu 03" sheetId="134" state="hidden" r:id="rId50"/>
    <sheet name="Bieu 04 CMĐ" sheetId="129" state="hidden" r:id="rId51"/>
    <sheet name="Bieu 05 CSD  " sheetId="294" state="hidden" r:id="rId52"/>
    <sheet name="Bieu 11 " sheetId="289" state="hidden" r:id="rId53"/>
    <sheet name="Bieu 6 THD" sheetId="206" state="hidden" r:id="rId54"/>
    <sheet name="BIEU 10 (Bỏ)" sheetId="293" state="hidden" r:id="rId55"/>
    <sheet name="Bieu 12-CC HUYEN" sheetId="211" state="hidden" r:id="rId56"/>
    <sheet name="TT CAM XUYEN" sheetId="260" state="hidden" r:id="rId57"/>
    <sheet name="TT THIEN CAM" sheetId="261" state="hidden" r:id="rId58"/>
    <sheet name="CAM BINH" sheetId="262" state="hidden" r:id="rId59"/>
    <sheet name="CAM DUONG" sheetId="263" state="hidden" r:id="rId60"/>
    <sheet name="CAM DUE" sheetId="264" state="hidden" r:id="rId61"/>
    <sheet name="CAM HA" sheetId="265" state="hidden" r:id="rId62"/>
    <sheet name="CAM HUNG" sheetId="266" state="hidden" r:id="rId63"/>
    <sheet name="CAM LAC" sheetId="267" state="hidden" r:id="rId64"/>
    <sheet name="CAM LINH" sheetId="268" state="hidden" r:id="rId65"/>
    <sheet name="CAM LOC" sheetId="269" state="hidden" r:id="rId66"/>
    <sheet name="CAM MINH" sheetId="270" state="hidden" r:id="rId67"/>
    <sheet name="CAM MY" sheetId="271" state="hidden" r:id="rId68"/>
    <sheet name="CAM NHUONG" sheetId="272" state="hidden" r:id="rId69"/>
    <sheet name="CAM QUAN" sheetId="290" state="hidden" r:id="rId70"/>
    <sheet name="CAM QUANG" sheetId="274" state="hidden" r:id="rId71"/>
    <sheet name="CAM SON" sheetId="275" state="hidden" r:id="rId72"/>
    <sheet name="CAM THACH" sheetId="276" state="hidden" r:id="rId73"/>
    <sheet name="NAM PHUC THANG" sheetId="277" state="hidden" r:id="rId74"/>
    <sheet name="CAM THANH" sheetId="278" state="hidden" r:id="rId75"/>
    <sheet name="CAM THINH" sheetId="279" state="hidden" r:id="rId76"/>
    <sheet name="CAM TRUNG" sheetId="280" state="hidden" r:id="rId77"/>
    <sheet name="CAM VINH" sheetId="281" state="hidden" r:id="rId78"/>
    <sheet name="YEN HOA" sheetId="282" state="hidden" r:id="rId79"/>
    <sheet name="XA 24" sheetId="283" state="hidden" r:id="rId80"/>
    <sheet name="XA 25" sheetId="284" state="hidden" r:id="rId81"/>
    <sheet name="XA 26" sheetId="285" state="hidden" r:id="rId82"/>
    <sheet name="XA 27" sheetId="286" state="hidden" r:id="rId83"/>
    <sheet name="XA 28" sheetId="287" state="hidden" r:id="rId84"/>
    <sheet name="XA 29" sheetId="288" state="hidden" r:id="rId85"/>
    <sheet name="XA 30 " sheetId="292" state="hidden" r:id="rId86"/>
  </sheets>
  <externalReferences>
    <externalReference r:id="rId87"/>
  </externalReferences>
  <definedNames>
    <definedName name="_xlnm._FilterDatabase" localSheetId="48" hidden="1">'Bieu 02-R'!$A$6:$K$62</definedName>
    <definedName name="_xlnm._FilterDatabase" localSheetId="54" hidden="1">'BIEU 10 (Bỏ)'!$A$7:$HS$852</definedName>
    <definedName name="_xlnm._FilterDatabase" localSheetId="47" hidden="1">'CHỈ TIÊU PA QH 2030'!$A$5:$J$60</definedName>
    <definedName name="_xlnm._FilterDatabase" localSheetId="46" hidden="1">'DTHT (2)'!$A$5:$I$60</definedName>
    <definedName name="_xlnm.Print_Titles" localSheetId="48">'Bieu 02-R'!$4:$7</definedName>
    <definedName name="_xlnm.Print_Titles" localSheetId="55">'Bieu 12-CC HUYEN'!$A:$C</definedName>
    <definedName name="_xlnm.Print_Titles" localSheetId="47">'CHỈ TIÊU PA QH 2030'!$4:$6</definedName>
    <definedName name="_xlnm.Print_Titles" localSheetId="46">'DTHT (2)'!$4:$6</definedName>
    <definedName name="_xlnm.Print_Titles">#N/A</definedName>
  </definedNames>
  <calcPr calcId="162913" fullCalcOnLoad="1"/>
</workbook>
</file>

<file path=xl/calcChain.xml><?xml version="1.0" encoding="utf-8"?>
<calcChain xmlns="http://schemas.openxmlformats.org/spreadsheetml/2006/main">
  <c r="BM65" i="211" l="1"/>
  <c r="BM66" i="211"/>
  <c r="BM67" i="211"/>
  <c r="BJ2" i="211"/>
  <c r="AF63" i="280"/>
  <c r="D22" i="281"/>
  <c r="D37" i="281"/>
  <c r="D32" i="281"/>
  <c r="D62" i="281"/>
  <c r="D32" i="277"/>
  <c r="D32" i="282"/>
  <c r="D32" i="280"/>
  <c r="D32" i="279"/>
  <c r="D32" i="278"/>
  <c r="D32" i="276"/>
  <c r="D32" i="275"/>
  <c r="D32" i="274"/>
  <c r="D32" i="290"/>
  <c r="D32" i="272"/>
  <c r="D32" i="271"/>
  <c r="D32" i="270"/>
  <c r="D32" i="269"/>
  <c r="D32" i="268"/>
  <c r="D32" i="267"/>
  <c r="D32" i="266"/>
  <c r="D32" i="265"/>
  <c r="D32" i="264"/>
  <c r="D32" i="263"/>
  <c r="D32" i="260"/>
  <c r="D32" i="262"/>
  <c r="E26" i="338"/>
  <c r="E24" i="338"/>
  <c r="E22" i="338"/>
  <c r="E19" i="338"/>
  <c r="E18" i="338"/>
  <c r="E16" i="338"/>
  <c r="E15" i="338"/>
  <c r="E14" i="338"/>
  <c r="E11" i="338"/>
  <c r="E10" i="338"/>
  <c r="E8" i="338"/>
  <c r="E6" i="338"/>
  <c r="E17" i="337"/>
  <c r="E27" i="336"/>
  <c r="E7" i="336"/>
  <c r="E27" i="334"/>
  <c r="E26" i="334"/>
  <c r="E25" i="334"/>
  <c r="E22" i="334"/>
  <c r="E21" i="334"/>
  <c r="E19" i="334"/>
  <c r="E18" i="334"/>
  <c r="E16" i="334"/>
  <c r="E15" i="334"/>
  <c r="E14" i="334"/>
  <c r="E13" i="334"/>
  <c r="E12" i="334"/>
  <c r="E11" i="334"/>
  <c r="E10" i="334"/>
  <c r="E9" i="334"/>
  <c r="E8" i="334"/>
  <c r="E7" i="334"/>
  <c r="E6" i="334"/>
  <c r="E27" i="332"/>
  <c r="E26" i="332"/>
  <c r="E25" i="332"/>
  <c r="E24" i="332"/>
  <c r="E23" i="332"/>
  <c r="E22" i="332"/>
  <c r="E21" i="332"/>
  <c r="E20" i="332"/>
  <c r="E19" i="332"/>
  <c r="E18" i="332"/>
  <c r="E17" i="332"/>
  <c r="E16" i="332"/>
  <c r="E15" i="332"/>
  <c r="E14" i="332"/>
  <c r="E13" i="332"/>
  <c r="E12" i="332"/>
  <c r="E11" i="332"/>
  <c r="E10" i="332"/>
  <c r="E9" i="332"/>
  <c r="E8" i="332"/>
  <c r="E7" i="332"/>
  <c r="E6" i="331"/>
  <c r="E5" i="331"/>
  <c r="E24" i="330"/>
  <c r="E23" i="330"/>
  <c r="E20" i="330"/>
  <c r="E18" i="330"/>
  <c r="E16" i="330"/>
  <c r="E15" i="330"/>
  <c r="E14" i="330"/>
  <c r="E12" i="330"/>
  <c r="E7" i="330"/>
  <c r="E11" i="328"/>
  <c r="E6" i="328"/>
  <c r="E26" i="326"/>
  <c r="E24" i="326"/>
  <c r="E13" i="326"/>
  <c r="E12" i="326"/>
  <c r="E8" i="326"/>
  <c r="E7" i="326"/>
  <c r="E27" i="325"/>
  <c r="E26" i="325"/>
  <c r="E25" i="325"/>
  <c r="E24" i="325"/>
  <c r="E22" i="325"/>
  <c r="E21" i="325"/>
  <c r="E20" i="325"/>
  <c r="E19" i="325"/>
  <c r="E17" i="325"/>
  <c r="E16" i="325"/>
  <c r="E15" i="325"/>
  <c r="E13" i="325"/>
  <c r="E11" i="325"/>
  <c r="E10" i="325"/>
  <c r="E8" i="325"/>
  <c r="E7" i="325"/>
  <c r="E5" i="325"/>
  <c r="E27" i="324"/>
  <c r="E25" i="324"/>
  <c r="E24" i="324"/>
  <c r="E22" i="324"/>
  <c r="E21" i="324"/>
  <c r="E20" i="324"/>
  <c r="E18" i="324"/>
  <c r="E16" i="324"/>
  <c r="E15" i="324"/>
  <c r="E14" i="324"/>
  <c r="E13" i="324"/>
  <c r="E10" i="324"/>
  <c r="E9" i="324"/>
  <c r="E7" i="324"/>
  <c r="E5" i="324"/>
  <c r="AA9" i="206"/>
  <c r="AA33" i="206"/>
  <c r="Z9" i="206"/>
  <c r="Z33" i="206"/>
  <c r="Y9" i="206"/>
  <c r="Y33" i="206"/>
  <c r="X9" i="206"/>
  <c r="X33" i="206"/>
  <c r="W9" i="206"/>
  <c r="W33" i="206"/>
  <c r="V9" i="206"/>
  <c r="V33" i="206"/>
  <c r="U9" i="206"/>
  <c r="U33" i="206"/>
  <c r="T9" i="206"/>
  <c r="T33" i="206"/>
  <c r="S9" i="206"/>
  <c r="S33" i="206"/>
  <c r="R9" i="206"/>
  <c r="R33" i="206"/>
  <c r="Q9" i="206"/>
  <c r="Q33" i="206"/>
  <c r="P9" i="206"/>
  <c r="P33" i="206"/>
  <c r="O9" i="206"/>
  <c r="O33" i="206"/>
  <c r="N9" i="206"/>
  <c r="N33" i="206"/>
  <c r="M9" i="206"/>
  <c r="M33" i="206"/>
  <c r="L9" i="206"/>
  <c r="L33" i="206"/>
  <c r="K9" i="206"/>
  <c r="K33" i="206"/>
  <c r="J9" i="206"/>
  <c r="J33" i="206"/>
  <c r="I9" i="206"/>
  <c r="I33" i="206"/>
  <c r="H9" i="206"/>
  <c r="H33" i="206"/>
  <c r="G9" i="206"/>
  <c r="G33" i="206"/>
  <c r="F9" i="206"/>
  <c r="F33" i="206"/>
  <c r="E9" i="206"/>
  <c r="D9" i="206" s="1"/>
  <c r="E33" i="206"/>
  <c r="D33" i="206" s="1"/>
  <c r="F18" i="63"/>
  <c r="E27" i="314"/>
  <c r="E26" i="314"/>
  <c r="E23" i="314"/>
  <c r="E22" i="314"/>
  <c r="E21" i="314"/>
  <c r="E18" i="314"/>
  <c r="E17" i="314"/>
  <c r="E16" i="314"/>
  <c r="E14" i="314"/>
  <c r="E10" i="314"/>
  <c r="E8" i="314"/>
  <c r="E7" i="314"/>
  <c r="E27" i="313"/>
  <c r="E26" i="313"/>
  <c r="E24" i="313"/>
  <c r="E23" i="313"/>
  <c r="E22" i="313"/>
  <c r="E21" i="313"/>
  <c r="E20" i="313"/>
  <c r="E19" i="313"/>
  <c r="E18" i="313"/>
  <c r="E17" i="313"/>
  <c r="E16" i="313"/>
  <c r="E15" i="313"/>
  <c r="E14" i="313"/>
  <c r="E13" i="313"/>
  <c r="E12" i="313"/>
  <c r="E10" i="313"/>
  <c r="E9" i="313"/>
  <c r="E8" i="313"/>
  <c r="E7" i="313"/>
  <c r="E6" i="313"/>
  <c r="E5" i="313"/>
  <c r="E27" i="310"/>
  <c r="E24" i="310"/>
  <c r="E23" i="310"/>
  <c r="E22" i="310"/>
  <c r="E21" i="310"/>
  <c r="E20" i="310"/>
  <c r="E19" i="310"/>
  <c r="E18" i="310"/>
  <c r="E16" i="310"/>
  <c r="E15" i="310"/>
  <c r="E14" i="310"/>
  <c r="E13" i="310"/>
  <c r="E11" i="310"/>
  <c r="E10" i="310"/>
  <c r="E9" i="310"/>
  <c r="E8" i="310"/>
  <c r="E7" i="310"/>
  <c r="E6" i="310"/>
  <c r="E5" i="310"/>
  <c r="E27" i="308"/>
  <c r="E26" i="308"/>
  <c r="E25" i="308"/>
  <c r="E24" i="308"/>
  <c r="E23" i="308"/>
  <c r="E22" i="308"/>
  <c r="E21" i="308"/>
  <c r="E20" i="308"/>
  <c r="E17" i="308"/>
  <c r="E15" i="308"/>
  <c r="E14" i="308"/>
  <c r="E12" i="308"/>
  <c r="E10" i="308"/>
  <c r="E9" i="308"/>
  <c r="E8" i="308"/>
  <c r="E7" i="308"/>
  <c r="E17" i="306"/>
  <c r="E6" i="306"/>
  <c r="E27" i="305"/>
  <c r="E26" i="305"/>
  <c r="E25" i="305"/>
  <c r="E24" i="305"/>
  <c r="E23" i="305"/>
  <c r="E22" i="305"/>
  <c r="E21" i="305"/>
  <c r="E20" i="305"/>
  <c r="E19" i="305"/>
  <c r="E18" i="305"/>
  <c r="E16" i="305"/>
  <c r="E15" i="305"/>
  <c r="E14" i="305"/>
  <c r="E13" i="305"/>
  <c r="E12" i="305"/>
  <c r="E11" i="305"/>
  <c r="E10" i="305"/>
  <c r="E9" i="305"/>
  <c r="E8" i="305"/>
  <c r="E7" i="305"/>
  <c r="E5" i="305"/>
  <c r="E26" i="303"/>
  <c r="E17" i="303"/>
  <c r="E7" i="303"/>
  <c r="E27" i="302"/>
  <c r="E26" i="302"/>
  <c r="E25" i="302"/>
  <c r="E23" i="302"/>
  <c r="E22" i="302"/>
  <c r="E21" i="302"/>
  <c r="E19" i="302"/>
  <c r="E18" i="302"/>
  <c r="E17" i="302"/>
  <c r="E15" i="302"/>
  <c r="E14" i="302"/>
  <c r="E13" i="302"/>
  <c r="E12" i="302"/>
  <c r="E11" i="302"/>
  <c r="E10" i="302"/>
  <c r="E9" i="302"/>
  <c r="E8" i="302"/>
  <c r="E7" i="302"/>
  <c r="E6" i="302"/>
  <c r="E26" i="301"/>
  <c r="E25" i="301"/>
  <c r="E23" i="301"/>
  <c r="E22" i="301"/>
  <c r="E19" i="301"/>
  <c r="E17" i="301"/>
  <c r="E9" i="301"/>
  <c r="E7" i="301"/>
  <c r="V32" i="272"/>
  <c r="D7" i="260"/>
  <c r="I8" i="187"/>
  <c r="M31" i="63"/>
  <c r="C11" i="314" s="1"/>
  <c r="F25" i="63"/>
  <c r="C5" i="309"/>
  <c r="O15" i="63"/>
  <c r="C12" i="301"/>
  <c r="D7" i="276"/>
  <c r="D7" i="282"/>
  <c r="D7" i="281"/>
  <c r="D7" i="280"/>
  <c r="D7" i="279"/>
  <c r="D7" i="278"/>
  <c r="D7" i="277"/>
  <c r="D7" i="275"/>
  <c r="D7" i="274"/>
  <c r="D7" i="290"/>
  <c r="D7" i="272"/>
  <c r="D7" i="271"/>
  <c r="D7" i="270"/>
  <c r="D7" i="269"/>
  <c r="D7" i="268"/>
  <c r="D7" i="267"/>
  <c r="D7" i="266"/>
  <c r="D7" i="265"/>
  <c r="D7" i="264"/>
  <c r="D7" i="263"/>
  <c r="D7" i="262"/>
  <c r="D7" i="261"/>
  <c r="AI34" i="129"/>
  <c r="AC9" i="211"/>
  <c r="AC33" i="211"/>
  <c r="AC7" i="211"/>
  <c r="V63" i="267"/>
  <c r="W63" i="267"/>
  <c r="X63" i="267"/>
  <c r="Y63" i="267"/>
  <c r="BG63" i="292"/>
  <c r="BF63" i="292"/>
  <c r="BE63" i="292"/>
  <c r="BD63" i="292"/>
  <c r="BC63" i="292"/>
  <c r="BB63" i="292"/>
  <c r="BA63" i="292"/>
  <c r="AZ63" i="292"/>
  <c r="AY63" i="292"/>
  <c r="AX63" i="292"/>
  <c r="AW63" i="292"/>
  <c r="AV63" i="292"/>
  <c r="AU63" i="292"/>
  <c r="AT63" i="292"/>
  <c r="AS63" i="292"/>
  <c r="AR63" i="292"/>
  <c r="AQ63" i="292"/>
  <c r="AP63" i="292"/>
  <c r="AO63" i="292"/>
  <c r="AN63" i="292"/>
  <c r="AN64" i="292" s="1"/>
  <c r="BI43" i="292" s="1"/>
  <c r="AM43" i="134" s="1"/>
  <c r="AM63" i="292"/>
  <c r="AL63" i="292"/>
  <c r="AK63" i="292"/>
  <c r="AJ63" i="292"/>
  <c r="AI63" i="292"/>
  <c r="AH63" i="292"/>
  <c r="AG63" i="292"/>
  <c r="AF63" i="292"/>
  <c r="AE63" i="292"/>
  <c r="AB63" i="292"/>
  <c r="AA63" i="292"/>
  <c r="Z63" i="292"/>
  <c r="Y63" i="292"/>
  <c r="X63" i="292"/>
  <c r="W63" i="292"/>
  <c r="V63" i="292"/>
  <c r="U63" i="292"/>
  <c r="R63" i="292"/>
  <c r="Q63" i="292"/>
  <c r="P63" i="292"/>
  <c r="O63" i="292"/>
  <c r="N63" i="292"/>
  <c r="M63" i="292"/>
  <c r="L63" i="292"/>
  <c r="K63" i="292"/>
  <c r="J63" i="292"/>
  <c r="I63" i="292"/>
  <c r="H63" i="292"/>
  <c r="G63" i="292" s="1"/>
  <c r="BH62" i="292"/>
  <c r="BG62" i="292" s="1"/>
  <c r="AC62" i="292"/>
  <c r="S62" i="292"/>
  <c r="G62" i="292"/>
  <c r="AJ10" i="294"/>
  <c r="E62" i="292"/>
  <c r="BH61" i="292"/>
  <c r="BF61" i="292"/>
  <c r="AC61" i="292"/>
  <c r="S61" i="292"/>
  <c r="G61" i="292"/>
  <c r="E61" i="292"/>
  <c r="BH60" i="292"/>
  <c r="BE60" i="292" s="1"/>
  <c r="AC60" i="292"/>
  <c r="S60" i="292"/>
  <c r="G60" i="292"/>
  <c r="E60" i="292"/>
  <c r="BH59" i="292"/>
  <c r="BD59" i="292" s="1"/>
  <c r="BD64" i="292" s="1"/>
  <c r="BI59" i="292" s="1"/>
  <c r="AM59" i="134" s="1"/>
  <c r="AC59" i="292"/>
  <c r="S59" i="292"/>
  <c r="G59" i="292"/>
  <c r="E59" i="292"/>
  <c r="BH58" i="292"/>
  <c r="BC58" i="292"/>
  <c r="AC58" i="292"/>
  <c r="S58" i="292"/>
  <c r="G58" i="292"/>
  <c r="E58" i="292"/>
  <c r="BH57" i="292"/>
  <c r="BB57" i="292"/>
  <c r="AC57" i="292"/>
  <c r="S57" i="292"/>
  <c r="G57" i="292"/>
  <c r="E57" i="292"/>
  <c r="BH56" i="292"/>
  <c r="BA56" i="292" s="1"/>
  <c r="AC56" i="292"/>
  <c r="S56" i="292"/>
  <c r="G56" i="292"/>
  <c r="E56" i="292"/>
  <c r="BH55" i="292"/>
  <c r="AZ55" i="292" s="1"/>
  <c r="AZ64" i="292" s="1"/>
  <c r="BI55" i="292" s="1"/>
  <c r="AM55" i="134" s="1"/>
  <c r="AC55" i="292"/>
  <c r="S55" i="292"/>
  <c r="G55" i="292"/>
  <c r="E55" i="292"/>
  <c r="BH54" i="292"/>
  <c r="AY54" i="292"/>
  <c r="AC54" i="292"/>
  <c r="S54" i="292"/>
  <c r="G54" i="292"/>
  <c r="E54" i="292"/>
  <c r="BH53" i="292"/>
  <c r="AX53" i="292" s="1"/>
  <c r="AC53" i="292"/>
  <c r="S53" i="292"/>
  <c r="G53" i="292"/>
  <c r="E53" i="292"/>
  <c r="BH52" i="292"/>
  <c r="AW52" i="292" s="1"/>
  <c r="AC52" i="292"/>
  <c r="S52" i="292"/>
  <c r="G52" i="292"/>
  <c r="E52" i="292"/>
  <c r="BH51" i="292"/>
  <c r="AV51" i="292" s="1"/>
  <c r="AC51" i="292"/>
  <c r="S51" i="292"/>
  <c r="G51" i="292"/>
  <c r="E51" i="292"/>
  <c r="BH50" i="292"/>
  <c r="AU50" i="292"/>
  <c r="AC50" i="292"/>
  <c r="S50" i="292"/>
  <c r="G50" i="292"/>
  <c r="E50" i="292"/>
  <c r="BH49" i="292"/>
  <c r="AT49" i="292" s="1"/>
  <c r="AC49" i="292"/>
  <c r="S49" i="292"/>
  <c r="G49" i="292"/>
  <c r="E49" i="292"/>
  <c r="BH48" i="292"/>
  <c r="AS48" i="292" s="1"/>
  <c r="AC48" i="292"/>
  <c r="S48" i="292"/>
  <c r="G48" i="292"/>
  <c r="E48" i="292"/>
  <c r="BH47" i="292"/>
  <c r="AR47" i="292" s="1"/>
  <c r="AC47" i="292"/>
  <c r="S47" i="292"/>
  <c r="G47" i="292"/>
  <c r="E47" i="292"/>
  <c r="BH46" i="292"/>
  <c r="AQ46" i="292"/>
  <c r="AC46" i="292"/>
  <c r="S46" i="292"/>
  <c r="G46" i="292"/>
  <c r="E46" i="292"/>
  <c r="BH45" i="292"/>
  <c r="AP45" i="292" s="1"/>
  <c r="AC45" i="292"/>
  <c r="S45" i="292"/>
  <c r="G45" i="292"/>
  <c r="E45" i="292"/>
  <c r="BH44" i="292"/>
  <c r="AO44" i="292" s="1"/>
  <c r="AC44" i="292"/>
  <c r="S44" i="292"/>
  <c r="G44" i="292"/>
  <c r="E44" i="292"/>
  <c r="BH43" i="292"/>
  <c r="AN43" i="292" s="1"/>
  <c r="AC43" i="292"/>
  <c r="S43" i="292"/>
  <c r="G43" i="292"/>
  <c r="E43" i="292"/>
  <c r="BH42" i="292"/>
  <c r="AM42" i="292"/>
  <c r="AC42" i="292"/>
  <c r="S42" i="292"/>
  <c r="G42" i="292"/>
  <c r="E42" i="292"/>
  <c r="BH41" i="292"/>
  <c r="AL41" i="292" s="1"/>
  <c r="AC41" i="292"/>
  <c r="S41" i="292"/>
  <c r="G41" i="292"/>
  <c r="E41" i="292"/>
  <c r="BH40" i="292"/>
  <c r="AK40" i="292" s="1"/>
  <c r="AC40" i="292"/>
  <c r="S40" i="292"/>
  <c r="G40" i="292"/>
  <c r="E40" i="292"/>
  <c r="BH39" i="292"/>
  <c r="AJ39" i="292" s="1"/>
  <c r="AJ64" i="292" s="1"/>
  <c r="BI39" i="292" s="1"/>
  <c r="AM39" i="134" s="1"/>
  <c r="AC39" i="292"/>
  <c r="S39" i="292"/>
  <c r="G39" i="292"/>
  <c r="E39" i="292"/>
  <c r="BH38" i="292"/>
  <c r="AI38" i="292"/>
  <c r="AC38" i="292"/>
  <c r="S38" i="292"/>
  <c r="G38" i="292"/>
  <c r="E38" i="292"/>
  <c r="BH37" i="292"/>
  <c r="AH37" i="292" s="1"/>
  <c r="AC37" i="292"/>
  <c r="S37" i="292"/>
  <c r="G37" i="292"/>
  <c r="E37" i="292"/>
  <c r="BH36" i="292"/>
  <c r="AG36" i="292" s="1"/>
  <c r="AC36" i="292"/>
  <c r="S36" i="292"/>
  <c r="G36" i="292"/>
  <c r="E36" i="292"/>
  <c r="BH35" i="292"/>
  <c r="AF35" i="292" s="1"/>
  <c r="AC35" i="292"/>
  <c r="S35" i="292"/>
  <c r="G35" i="292"/>
  <c r="E35" i="292"/>
  <c r="BH34" i="292"/>
  <c r="AE34" i="292"/>
  <c r="AC34" i="292"/>
  <c r="S34" i="292"/>
  <c r="G34" i="292"/>
  <c r="E34" i="292"/>
  <c r="G33" i="292"/>
  <c r="E33" i="292"/>
  <c r="BG32" i="292"/>
  <c r="BF32" i="292"/>
  <c r="BE32" i="292"/>
  <c r="BD32" i="292"/>
  <c r="BC32" i="292"/>
  <c r="BB32" i="292"/>
  <c r="BA32" i="292"/>
  <c r="AZ32" i="292"/>
  <c r="AY32" i="292"/>
  <c r="AX32" i="292"/>
  <c r="AW32" i="292"/>
  <c r="AV32" i="292"/>
  <c r="AU32" i="292"/>
  <c r="AT32" i="292"/>
  <c r="AS32" i="292"/>
  <c r="AR32" i="292"/>
  <c r="AQ32" i="292"/>
  <c r="AP32" i="292"/>
  <c r="AO32" i="292"/>
  <c r="AN32" i="292"/>
  <c r="AM32" i="292"/>
  <c r="AL32" i="292"/>
  <c r="AK32" i="292"/>
  <c r="AJ32" i="292"/>
  <c r="AI32" i="292"/>
  <c r="AH32" i="292"/>
  <c r="AG32" i="292"/>
  <c r="AF32" i="292"/>
  <c r="AE32" i="292"/>
  <c r="AB32" i="292"/>
  <c r="AA32" i="292"/>
  <c r="Z32" i="292"/>
  <c r="Y32" i="292"/>
  <c r="X32" i="292"/>
  <c r="BH32" i="292" s="1"/>
  <c r="AC32" i="292" s="1"/>
  <c r="W32" i="292"/>
  <c r="V32" i="292"/>
  <c r="U32" i="292"/>
  <c r="S32" i="292" s="1"/>
  <c r="R32" i="292"/>
  <c r="Q32" i="292"/>
  <c r="P32" i="292"/>
  <c r="O32" i="292"/>
  <c r="N32" i="292"/>
  <c r="M32" i="292"/>
  <c r="L32" i="292"/>
  <c r="K32" i="292"/>
  <c r="J32" i="292"/>
  <c r="I32" i="292"/>
  <c r="H32" i="292"/>
  <c r="G32" i="292"/>
  <c r="BH31" i="292"/>
  <c r="AB31" i="292" s="1"/>
  <c r="AC31" i="292"/>
  <c r="S31" i="292" s="1"/>
  <c r="G31" i="292"/>
  <c r="E31" i="292"/>
  <c r="BH30" i="292"/>
  <c r="AA30" i="292" s="1"/>
  <c r="AC30" i="292"/>
  <c r="S30" i="292" s="1"/>
  <c r="G30" i="292"/>
  <c r="E30" i="292"/>
  <c r="BH29" i="292"/>
  <c r="Z29" i="292" s="1"/>
  <c r="AC29" i="292"/>
  <c r="S29" i="292" s="1"/>
  <c r="G29" i="292"/>
  <c r="E29" i="292"/>
  <c r="BH28" i="292"/>
  <c r="Y28" i="292" s="1"/>
  <c r="AC28" i="292"/>
  <c r="S28" i="292"/>
  <c r="G28" i="292"/>
  <c r="E28" i="292"/>
  <c r="BH27" i="292"/>
  <c r="X27" i="292" s="1"/>
  <c r="AC27" i="292"/>
  <c r="S27" i="292" s="1"/>
  <c r="G27" i="292"/>
  <c r="E27" i="292"/>
  <c r="BH26" i="292"/>
  <c r="W26" i="292" s="1"/>
  <c r="AC26" i="292"/>
  <c r="S26" i="292" s="1"/>
  <c r="G26" i="292"/>
  <c r="E26" i="292"/>
  <c r="BH25" i="292"/>
  <c r="V25" i="292" s="1"/>
  <c r="AC25" i="292"/>
  <c r="S25" i="292" s="1"/>
  <c r="G25" i="292"/>
  <c r="E25" i="292"/>
  <c r="BH24" i="292"/>
  <c r="U24" i="292" s="1"/>
  <c r="AC24" i="292"/>
  <c r="S24" i="292"/>
  <c r="G24" i="292"/>
  <c r="E24" i="292"/>
  <c r="BH23" i="292"/>
  <c r="AC23" i="292"/>
  <c r="G23" i="292"/>
  <c r="BG22" i="292"/>
  <c r="BF22" i="292"/>
  <c r="BE22" i="292"/>
  <c r="BD22" i="292"/>
  <c r="BC22" i="292"/>
  <c r="BB22" i="292"/>
  <c r="BA22" i="292"/>
  <c r="AZ22" i="292"/>
  <c r="AY22" i="292"/>
  <c r="AX22" i="292"/>
  <c r="AJ34" i="129" s="1"/>
  <c r="AW22" i="292"/>
  <c r="AV22" i="292"/>
  <c r="AU22" i="292"/>
  <c r="AT22" i="292"/>
  <c r="AS22" i="292"/>
  <c r="AR22" i="292"/>
  <c r="AQ22" i="292"/>
  <c r="AP22" i="292"/>
  <c r="AO22" i="292"/>
  <c r="AN22" i="292"/>
  <c r="AM22" i="292"/>
  <c r="AL22" i="292"/>
  <c r="AK22" i="292"/>
  <c r="AJ22" i="292"/>
  <c r="AI22" i="292"/>
  <c r="AH22" i="292"/>
  <c r="AG22" i="292"/>
  <c r="AF22" i="292"/>
  <c r="AE22" i="292"/>
  <c r="AB22" i="292"/>
  <c r="AA22" i="292"/>
  <c r="Z22" i="292"/>
  <c r="Y22" i="292"/>
  <c r="X22" i="292"/>
  <c r="W22" i="292"/>
  <c r="V22" i="292"/>
  <c r="U22" i="292"/>
  <c r="R22" i="292"/>
  <c r="Q22" i="292"/>
  <c r="P22" i="292"/>
  <c r="O22" i="292"/>
  <c r="N22" i="292"/>
  <c r="M22" i="292"/>
  <c r="L22" i="292"/>
  <c r="K22" i="292"/>
  <c r="J22" i="292"/>
  <c r="I22" i="292"/>
  <c r="H22" i="292"/>
  <c r="G22" i="292"/>
  <c r="BH21" i="292"/>
  <c r="R21" i="292" s="1"/>
  <c r="AC21" i="292"/>
  <c r="S21" i="292" s="1"/>
  <c r="AJ21" i="129" s="1"/>
  <c r="G21" i="292"/>
  <c r="E21" i="292"/>
  <c r="BH20" i="292"/>
  <c r="Q20" i="292" s="1"/>
  <c r="AC20" i="292"/>
  <c r="S20" i="292"/>
  <c r="G20" i="292"/>
  <c r="E20" i="292"/>
  <c r="BH19" i="292"/>
  <c r="AC19" i="292"/>
  <c r="S19" i="292"/>
  <c r="P19" i="292"/>
  <c r="G19" i="292"/>
  <c r="E19" i="292"/>
  <c r="BH18" i="292"/>
  <c r="O18" i="292"/>
  <c r="O64" i="292" s="1"/>
  <c r="BI18" i="292" s="1"/>
  <c r="AM18" i="134"/>
  <c r="AC18" i="292"/>
  <c r="S18" i="292" s="1"/>
  <c r="G18" i="292"/>
  <c r="AJ33" i="129" s="1"/>
  <c r="E18" i="292"/>
  <c r="BH17" i="292"/>
  <c r="N17" i="292" s="1"/>
  <c r="N64" i="292" s="1"/>
  <c r="BI17" i="292" s="1"/>
  <c r="AM17" i="134" s="1"/>
  <c r="AC17" i="292"/>
  <c r="S17" i="292" s="1"/>
  <c r="AJ17" i="129" s="1"/>
  <c r="G17" i="292"/>
  <c r="E17" i="292"/>
  <c r="BH16" i="292"/>
  <c r="M16" i="292" s="1"/>
  <c r="M64" i="292" s="1"/>
  <c r="BI16" i="292" s="1"/>
  <c r="AM16" i="134" s="1"/>
  <c r="AC16" i="292"/>
  <c r="S16" i="292" s="1"/>
  <c r="AJ16" i="129" s="1"/>
  <c r="G16" i="292"/>
  <c r="E16" i="292"/>
  <c r="BH15" i="292"/>
  <c r="AC15" i="292"/>
  <c r="S15" i="292"/>
  <c r="L15" i="292"/>
  <c r="L64" i="292" s="1"/>
  <c r="BI15" i="292" s="1"/>
  <c r="AM15" i="134" s="1"/>
  <c r="G15" i="292"/>
  <c r="E15" i="292"/>
  <c r="BH14" i="292"/>
  <c r="K14" i="292" s="1"/>
  <c r="K64" i="292" s="1"/>
  <c r="BI14" i="292" s="1"/>
  <c r="AM14" i="134" s="1"/>
  <c r="AC14" i="292"/>
  <c r="S14" i="292" s="1"/>
  <c r="G14" i="292"/>
  <c r="E14" i="292"/>
  <c r="BH13" i="292"/>
  <c r="J13" i="292" s="1"/>
  <c r="J64" i="292" s="1"/>
  <c r="BI13" i="292" s="1"/>
  <c r="AM13" i="134" s="1"/>
  <c r="AC13" i="292"/>
  <c r="S13" i="292"/>
  <c r="AJ13" i="129" s="1"/>
  <c r="G13" i="292"/>
  <c r="E13" i="292"/>
  <c r="BH12" i="292"/>
  <c r="I12" i="292"/>
  <c r="I64" i="292" s="1"/>
  <c r="BI12" i="292" s="1"/>
  <c r="AM12" i="134" s="1"/>
  <c r="AC12" i="292"/>
  <c r="S12" i="292"/>
  <c r="AJ12" i="129" s="1"/>
  <c r="G12" i="292"/>
  <c r="E12" i="292"/>
  <c r="BH11" i="292"/>
  <c r="H11" i="292" s="1"/>
  <c r="AC11" i="292"/>
  <c r="S11" i="292"/>
  <c r="G11" i="292"/>
  <c r="E11" i="292"/>
  <c r="BG10" i="292"/>
  <c r="BF10" i="292"/>
  <c r="BE10" i="292"/>
  <c r="BD10" i="292"/>
  <c r="BC10" i="292"/>
  <c r="BB10" i="292"/>
  <c r="BA10" i="292"/>
  <c r="AZ10" i="292"/>
  <c r="AY10" i="292"/>
  <c r="AX10" i="292"/>
  <c r="AW10" i="292"/>
  <c r="AV10" i="292"/>
  <c r="AU10" i="292"/>
  <c r="AT10" i="292"/>
  <c r="AS10" i="292"/>
  <c r="AR10" i="292"/>
  <c r="AQ10" i="292"/>
  <c r="AP10" i="292"/>
  <c r="AO10" i="292"/>
  <c r="AN10" i="292"/>
  <c r="AM10" i="292"/>
  <c r="AL10" i="292"/>
  <c r="AK10" i="292"/>
  <c r="AJ10" i="292"/>
  <c r="AI10" i="292"/>
  <c r="AH10" i="292"/>
  <c r="AG10" i="292"/>
  <c r="AF10" i="292"/>
  <c r="AE10" i="292"/>
  <c r="AC10" i="292"/>
  <c r="AB10" i="292"/>
  <c r="AA10" i="292"/>
  <c r="Z10" i="292"/>
  <c r="Y10" i="292"/>
  <c r="X10" i="292"/>
  <c r="W10" i="292"/>
  <c r="V10" i="292"/>
  <c r="U10" i="292"/>
  <c r="R10" i="292"/>
  <c r="Q10" i="292"/>
  <c r="P10" i="292"/>
  <c r="O10" i="292"/>
  <c r="N10" i="292"/>
  <c r="M10" i="292"/>
  <c r="L10" i="292"/>
  <c r="AJ25" i="129" s="1"/>
  <c r="K10" i="292"/>
  <c r="J10" i="292"/>
  <c r="E10" i="292" s="1"/>
  <c r="I10" i="292"/>
  <c r="H10" i="292"/>
  <c r="BG8" i="292"/>
  <c r="BF8" i="292"/>
  <c r="BE8" i="292"/>
  <c r="BD8" i="292"/>
  <c r="BC8" i="292"/>
  <c r="BB8" i="292"/>
  <c r="BA8" i="292"/>
  <c r="AZ8" i="292"/>
  <c r="AY8" i="292"/>
  <c r="AX8" i="292"/>
  <c r="AW8" i="292"/>
  <c r="AV8" i="292"/>
  <c r="AU8" i="292"/>
  <c r="AT8" i="292"/>
  <c r="AS8" i="292"/>
  <c r="AR8" i="292"/>
  <c r="AQ8" i="292"/>
  <c r="AP8" i="292"/>
  <c r="AO8" i="292"/>
  <c r="AN8" i="292"/>
  <c r="AM8" i="292"/>
  <c r="AL8" i="292"/>
  <c r="AK8" i="292"/>
  <c r="AJ8" i="292"/>
  <c r="AI8" i="292"/>
  <c r="AH8" i="292"/>
  <c r="AG8" i="292"/>
  <c r="AF8" i="292"/>
  <c r="AE8" i="292"/>
  <c r="AD8" i="292"/>
  <c r="AB8" i="292"/>
  <c r="AA8" i="292"/>
  <c r="Z8" i="292"/>
  <c r="Y8" i="292"/>
  <c r="X8" i="292"/>
  <c r="W8" i="292"/>
  <c r="V8" i="292"/>
  <c r="U8" i="292"/>
  <c r="R8" i="292"/>
  <c r="Q8" i="292"/>
  <c r="P8" i="292"/>
  <c r="O8" i="292"/>
  <c r="N8" i="292"/>
  <c r="M8" i="292"/>
  <c r="L8" i="292"/>
  <c r="K8" i="292"/>
  <c r="J8" i="292"/>
  <c r="I8" i="292"/>
  <c r="H8" i="292"/>
  <c r="BG63" i="288"/>
  <c r="BF63" i="288"/>
  <c r="BE63" i="288"/>
  <c r="BD63" i="288"/>
  <c r="BC63" i="288"/>
  <c r="BB63" i="288"/>
  <c r="BB64" i="288" s="1"/>
  <c r="BI57" i="288" s="1"/>
  <c r="AL57" i="134"/>
  <c r="BA63" i="288"/>
  <c r="AZ63" i="288"/>
  <c r="AY63" i="288"/>
  <c r="AX63" i="288"/>
  <c r="AW63" i="288"/>
  <c r="AV63" i="288"/>
  <c r="AU63" i="288"/>
  <c r="AT63" i="288"/>
  <c r="AT64" i="288" s="1"/>
  <c r="BI49" i="288" s="1"/>
  <c r="AL49" i="134" s="1"/>
  <c r="AS63" i="288"/>
  <c r="AR63" i="288"/>
  <c r="AQ63" i="288"/>
  <c r="AP63" i="288"/>
  <c r="AO63" i="288"/>
  <c r="AN63" i="288"/>
  <c r="AM63" i="288"/>
  <c r="AL63" i="288"/>
  <c r="AL64" i="288" s="1"/>
  <c r="BI41" i="288" s="1"/>
  <c r="AL41" i="134" s="1"/>
  <c r="AK63" i="288"/>
  <c r="AJ63" i="288"/>
  <c r="AI63" i="288"/>
  <c r="AH63" i="288"/>
  <c r="AG63" i="288"/>
  <c r="AF63" i="288"/>
  <c r="AE63" i="288"/>
  <c r="AB63" i="288"/>
  <c r="AA63" i="288"/>
  <c r="Z63" i="288"/>
  <c r="Y63" i="288"/>
  <c r="Y64" i="288"/>
  <c r="BI28" i="288" s="1"/>
  <c r="AL28" i="134" s="1"/>
  <c r="X63" i="288"/>
  <c r="W63" i="288"/>
  <c r="V63" i="288"/>
  <c r="U63" i="288"/>
  <c r="S63" i="288" s="1"/>
  <c r="R63" i="288"/>
  <c r="Q63" i="288"/>
  <c r="P63" i="288"/>
  <c r="O63" i="288"/>
  <c r="N63" i="288"/>
  <c r="M63" i="288"/>
  <c r="L63" i="288"/>
  <c r="K63" i="288"/>
  <c r="J63" i="288"/>
  <c r="I63" i="288"/>
  <c r="H63" i="288"/>
  <c r="G63" i="288" s="1"/>
  <c r="BH62" i="288"/>
  <c r="BG62" i="288" s="1"/>
  <c r="AC62" i="288"/>
  <c r="S62" i="288"/>
  <c r="G62" i="288"/>
  <c r="E62" i="288"/>
  <c r="BH61" i="288"/>
  <c r="BF61" i="288" s="1"/>
  <c r="AC61" i="288"/>
  <c r="S61" i="288"/>
  <c r="G61" i="288"/>
  <c r="E61" i="288"/>
  <c r="BH60" i="288"/>
  <c r="BE60" i="288" s="1"/>
  <c r="AC60" i="288"/>
  <c r="S60" i="288"/>
  <c r="G60" i="288"/>
  <c r="E60" i="288"/>
  <c r="BH59" i="288"/>
  <c r="BD59" i="288" s="1"/>
  <c r="AC59" i="288"/>
  <c r="S59" i="288"/>
  <c r="G59" i="288"/>
  <c r="E59" i="288"/>
  <c r="BH58" i="288"/>
  <c r="BC58" i="288" s="1"/>
  <c r="AC58" i="288"/>
  <c r="S58" i="288"/>
  <c r="G58" i="288"/>
  <c r="E58" i="288"/>
  <c r="BH57" i="288"/>
  <c r="BB57" i="288" s="1"/>
  <c r="AC57" i="288"/>
  <c r="S57" i="288"/>
  <c r="G57" i="288"/>
  <c r="E57" i="288"/>
  <c r="BH56" i="288"/>
  <c r="BA56" i="288" s="1"/>
  <c r="AC56" i="288"/>
  <c r="S56" i="288"/>
  <c r="G56" i="288"/>
  <c r="E56" i="288"/>
  <c r="BH55" i="288"/>
  <c r="AZ55" i="288" s="1"/>
  <c r="AC55" i="288"/>
  <c r="S55" i="288"/>
  <c r="G55" i="288"/>
  <c r="E55" i="288"/>
  <c r="BH54" i="288"/>
  <c r="AY54" i="288" s="1"/>
  <c r="AC54" i="288"/>
  <c r="S54" i="288"/>
  <c r="G54" i="288"/>
  <c r="E54" i="288"/>
  <c r="BH53" i="288"/>
  <c r="AX53" i="288" s="1"/>
  <c r="AC53" i="288"/>
  <c r="S53" i="288"/>
  <c r="G53" i="288"/>
  <c r="E53" i="288"/>
  <c r="BH52" i="288"/>
  <c r="AW52" i="288" s="1"/>
  <c r="AC52" i="288"/>
  <c r="S52" i="288"/>
  <c r="G52" i="288"/>
  <c r="E52" i="288"/>
  <c r="BH51" i="288"/>
  <c r="AV51" i="288" s="1"/>
  <c r="AC51" i="288"/>
  <c r="S51" i="288"/>
  <c r="G51" i="288"/>
  <c r="E51" i="288"/>
  <c r="BH50" i="288"/>
  <c r="AU50" i="288" s="1"/>
  <c r="AC50" i="288"/>
  <c r="S50" i="288"/>
  <c r="G50" i="288"/>
  <c r="E50" i="288"/>
  <c r="BH49" i="288"/>
  <c r="AT49" i="288" s="1"/>
  <c r="AC49" i="288"/>
  <c r="S49" i="288"/>
  <c r="G49" i="288"/>
  <c r="E49" i="288"/>
  <c r="BH48" i="288"/>
  <c r="AS48" i="288" s="1"/>
  <c r="AC48" i="288"/>
  <c r="S48" i="288"/>
  <c r="G48" i="288"/>
  <c r="E48" i="288"/>
  <c r="BH47" i="288"/>
  <c r="AR47" i="288" s="1"/>
  <c r="AC47" i="288"/>
  <c r="S47" i="288"/>
  <c r="G47" i="288"/>
  <c r="E47" i="288"/>
  <c r="BH46" i="288"/>
  <c r="AQ46" i="288" s="1"/>
  <c r="AC46" i="288"/>
  <c r="S46" i="288"/>
  <c r="G46" i="288"/>
  <c r="E46" i="288"/>
  <c r="BH45" i="288"/>
  <c r="AP45" i="288" s="1"/>
  <c r="AC45" i="288"/>
  <c r="S45" i="288"/>
  <c r="G45" i="288"/>
  <c r="E45" i="288"/>
  <c r="BH44" i="288"/>
  <c r="AO44" i="288" s="1"/>
  <c r="AC44" i="288"/>
  <c r="S44" i="288"/>
  <c r="G44" i="288"/>
  <c r="E44" i="288"/>
  <c r="BH43" i="288"/>
  <c r="AN43" i="288" s="1"/>
  <c r="AC43" i="288"/>
  <c r="S43" i="288"/>
  <c r="G43" i="288"/>
  <c r="E43" i="288"/>
  <c r="BH42" i="288"/>
  <c r="AM42" i="288" s="1"/>
  <c r="AC42" i="288"/>
  <c r="S42" i="288"/>
  <c r="G42" i="288"/>
  <c r="E42" i="288"/>
  <c r="BH41" i="288"/>
  <c r="AL41" i="288" s="1"/>
  <c r="AC41" i="288"/>
  <c r="S41" i="288"/>
  <c r="G41" i="288"/>
  <c r="E41" i="288"/>
  <c r="BH40" i="288"/>
  <c r="AK40" i="288" s="1"/>
  <c r="AC40" i="288"/>
  <c r="S40" i="288"/>
  <c r="G40" i="288"/>
  <c r="E40" i="288"/>
  <c r="BH39" i="288"/>
  <c r="AJ39" i="288" s="1"/>
  <c r="AC39" i="288"/>
  <c r="S39" i="288"/>
  <c r="G39" i="288"/>
  <c r="E39" i="288"/>
  <c r="BH38" i="288"/>
  <c r="AI38" i="288" s="1"/>
  <c r="AC38" i="288"/>
  <c r="S38" i="288"/>
  <c r="G38" i="288"/>
  <c r="E38" i="288"/>
  <c r="BH37" i="288"/>
  <c r="AH37" i="288" s="1"/>
  <c r="AC37" i="288"/>
  <c r="S37" i="288"/>
  <c r="G37" i="288"/>
  <c r="E37" i="288"/>
  <c r="BH36" i="288"/>
  <c r="AG36" i="288" s="1"/>
  <c r="AC36" i="288"/>
  <c r="S36" i="288"/>
  <c r="G36" i="288"/>
  <c r="E36" i="288"/>
  <c r="BH35" i="288"/>
  <c r="AF35" i="288" s="1"/>
  <c r="AC35" i="288"/>
  <c r="S35" i="288"/>
  <c r="G35" i="288"/>
  <c r="E35" i="288"/>
  <c r="BH34" i="288"/>
  <c r="AE34" i="288" s="1"/>
  <c r="AC34" i="288"/>
  <c r="S34" i="288"/>
  <c r="G34" i="288"/>
  <c r="E34" i="288"/>
  <c r="G33" i="288"/>
  <c r="E33" i="288"/>
  <c r="BG32" i="288"/>
  <c r="BF32" i="288"/>
  <c r="BE32" i="288"/>
  <c r="BD32" i="288"/>
  <c r="BC32" i="288"/>
  <c r="BB32" i="288"/>
  <c r="BA32" i="288"/>
  <c r="AZ32" i="288"/>
  <c r="AY32" i="288"/>
  <c r="AX32" i="288"/>
  <c r="AW32" i="288"/>
  <c r="AV32" i="288"/>
  <c r="AU32" i="288"/>
  <c r="AT32" i="288"/>
  <c r="AS32" i="288"/>
  <c r="AR32" i="288"/>
  <c r="AQ32" i="288"/>
  <c r="AP32" i="288"/>
  <c r="AO32" i="288"/>
  <c r="AN32" i="288"/>
  <c r="AM32" i="288"/>
  <c r="AL32" i="288"/>
  <c r="AK32" i="288"/>
  <c r="AJ32" i="288"/>
  <c r="AI32" i="288"/>
  <c r="AH32" i="288"/>
  <c r="AG32" i="288"/>
  <c r="AF32" i="288"/>
  <c r="AE32" i="288"/>
  <c r="AB32" i="288"/>
  <c r="AA32" i="288"/>
  <c r="Z32" i="288"/>
  <c r="Y32" i="288"/>
  <c r="X32" i="288"/>
  <c r="W32" i="288"/>
  <c r="V32" i="288"/>
  <c r="U32" i="288"/>
  <c r="S32" i="288" s="1"/>
  <c r="R32" i="288"/>
  <c r="Q32" i="288"/>
  <c r="P32" i="288"/>
  <c r="O32" i="288"/>
  <c r="N32" i="288"/>
  <c r="M32" i="288"/>
  <c r="L32" i="288"/>
  <c r="K32" i="288"/>
  <c r="J32" i="288"/>
  <c r="I32" i="288"/>
  <c r="H32" i="288"/>
  <c r="G32" i="288"/>
  <c r="BH31" i="288"/>
  <c r="AB31" i="288"/>
  <c r="AC31" i="288"/>
  <c r="S31" i="288"/>
  <c r="G31" i="288"/>
  <c r="E31" i="288"/>
  <c r="BH30" i="288"/>
  <c r="AA30" i="288"/>
  <c r="AC30" i="288"/>
  <c r="S30" i="288"/>
  <c r="G30" i="288"/>
  <c r="E30" i="288"/>
  <c r="BH29" i="288"/>
  <c r="AC29" i="288"/>
  <c r="Z29" i="288"/>
  <c r="S29" i="288"/>
  <c r="G29" i="288"/>
  <c r="E29" i="288"/>
  <c r="BH28" i="288"/>
  <c r="Y28" i="288" s="1"/>
  <c r="AC28" i="288"/>
  <c r="S28" i="288"/>
  <c r="G28" i="288"/>
  <c r="E28" i="288"/>
  <c r="BH27" i="288"/>
  <c r="X27" i="288"/>
  <c r="AC27" i="288"/>
  <c r="S27" i="288"/>
  <c r="G27" i="288"/>
  <c r="E27" i="288"/>
  <c r="BH26" i="288"/>
  <c r="W26" i="288"/>
  <c r="AC26" i="288"/>
  <c r="S26" i="288"/>
  <c r="G26" i="288"/>
  <c r="E26" i="288"/>
  <c r="BH25" i="288"/>
  <c r="AC25" i="288"/>
  <c r="S25" i="288" s="1"/>
  <c r="V25" i="288"/>
  <c r="G25" i="288"/>
  <c r="E25" i="288"/>
  <c r="BH24" i="288"/>
  <c r="U24" i="288" s="1"/>
  <c r="AC24" i="288"/>
  <c r="S24" i="288" s="1"/>
  <c r="G24" i="288"/>
  <c r="E24" i="288"/>
  <c r="BH23" i="288"/>
  <c r="AC23" i="288"/>
  <c r="G23" i="288"/>
  <c r="BG22" i="288"/>
  <c r="BF22" i="288"/>
  <c r="BE22" i="288"/>
  <c r="BD22" i="288"/>
  <c r="BC22" i="288"/>
  <c r="BB22" i="288"/>
  <c r="BA22" i="288"/>
  <c r="AZ22" i="288"/>
  <c r="AY22" i="288"/>
  <c r="AX22" i="288"/>
  <c r="AW22" i="288"/>
  <c r="AV22" i="288"/>
  <c r="AU22" i="288"/>
  <c r="AT22" i="288"/>
  <c r="AS22" i="288"/>
  <c r="AR22" i="288"/>
  <c r="AQ22" i="288"/>
  <c r="AP22" i="288"/>
  <c r="AO22" i="288"/>
  <c r="AN22" i="288"/>
  <c r="AM22" i="288"/>
  <c r="AL22" i="288"/>
  <c r="AK22" i="288"/>
  <c r="AJ22" i="288"/>
  <c r="AI22" i="288"/>
  <c r="AH22" i="288"/>
  <c r="AG22" i="288"/>
  <c r="AF22" i="288"/>
  <c r="AE22" i="288"/>
  <c r="AB22" i="288"/>
  <c r="AA22" i="288"/>
  <c r="Z22" i="288"/>
  <c r="Y22" i="288"/>
  <c r="X22" i="288"/>
  <c r="W22" i="288"/>
  <c r="V22" i="288"/>
  <c r="U22" i="288"/>
  <c r="R22" i="288"/>
  <c r="Q22" i="288"/>
  <c r="P22" i="288"/>
  <c r="O22" i="288"/>
  <c r="N22" i="288"/>
  <c r="M22" i="288"/>
  <c r="L22" i="288"/>
  <c r="K22" i="288"/>
  <c r="J22" i="288"/>
  <c r="I22" i="288"/>
  <c r="H22" i="288"/>
  <c r="BH21" i="288"/>
  <c r="R21" i="288"/>
  <c r="AC21" i="288"/>
  <c r="S21" i="288"/>
  <c r="AI21" i="129" s="1"/>
  <c r="G21" i="288"/>
  <c r="E21" i="288"/>
  <c r="BH20" i="288"/>
  <c r="Q20" i="288" s="1"/>
  <c r="AC20" i="288"/>
  <c r="S20" i="288"/>
  <c r="G20" i="288"/>
  <c r="E20" i="288"/>
  <c r="BH19" i="288"/>
  <c r="P19" i="288" s="1"/>
  <c r="AC19" i="288"/>
  <c r="S19" i="288"/>
  <c r="G19" i="288"/>
  <c r="E19" i="288"/>
  <c r="BH18" i="288"/>
  <c r="O18" i="288" s="1"/>
  <c r="O64" i="288" s="1"/>
  <c r="BI18" i="288" s="1"/>
  <c r="AL18" i="134" s="1"/>
  <c r="AC18" i="288"/>
  <c r="S18" i="288"/>
  <c r="AI18" i="129" s="1"/>
  <c r="G18" i="288"/>
  <c r="AI33" i="129" s="1"/>
  <c r="E18" i="288"/>
  <c r="BH17" i="288"/>
  <c r="N17" i="288"/>
  <c r="N64" i="288" s="1"/>
  <c r="BI17" i="288" s="1"/>
  <c r="AL17" i="134" s="1"/>
  <c r="AC17" i="288"/>
  <c r="S17" i="288" s="1"/>
  <c r="AI17" i="129" s="1"/>
  <c r="G17" i="288"/>
  <c r="E17" i="288"/>
  <c r="BH16" i="288"/>
  <c r="M16" i="288" s="1"/>
  <c r="M64" i="288" s="1"/>
  <c r="BI16" i="288" s="1"/>
  <c r="AL16" i="134" s="1"/>
  <c r="AC16" i="288"/>
  <c r="S16" i="288" s="1"/>
  <c r="AI16" i="129"/>
  <c r="G16" i="288"/>
  <c r="E16" i="288"/>
  <c r="BH15" i="288"/>
  <c r="AC15" i="288"/>
  <c r="S15" i="288" s="1"/>
  <c r="L15" i="288"/>
  <c r="L64" i="288" s="1"/>
  <c r="BI15" i="288" s="1"/>
  <c r="AL15" i="134" s="1"/>
  <c r="G15" i="288"/>
  <c r="E15" i="288"/>
  <c r="BH14" i="288"/>
  <c r="K14" i="288" s="1"/>
  <c r="K64" i="288" s="1"/>
  <c r="BI14" i="288" s="1"/>
  <c r="AL14" i="134" s="1"/>
  <c r="AC14" i="288"/>
  <c r="S14" i="288"/>
  <c r="AI14" i="129" s="1"/>
  <c r="G14" i="288"/>
  <c r="E14" i="288"/>
  <c r="BH13" i="288"/>
  <c r="J13" i="288"/>
  <c r="J64" i="288" s="1"/>
  <c r="BI13" i="288" s="1"/>
  <c r="AL13" i="134" s="1"/>
  <c r="AC13" i="288"/>
  <c r="S13" i="288" s="1"/>
  <c r="AI13" i="129" s="1"/>
  <c r="G13" i="288"/>
  <c r="E13" i="288"/>
  <c r="BH12" i="288"/>
  <c r="AC12" i="288"/>
  <c r="S12" i="288" s="1"/>
  <c r="S10" i="288"/>
  <c r="AI10" i="129" s="1"/>
  <c r="I12" i="288"/>
  <c r="I64" i="288" s="1"/>
  <c r="BI12" i="288" s="1"/>
  <c r="AL12" i="134" s="1"/>
  <c r="G12" i="288"/>
  <c r="E12" i="288"/>
  <c r="BH11" i="288"/>
  <c r="AC11" i="288"/>
  <c r="S11" i="288"/>
  <c r="G11" i="288"/>
  <c r="E11" i="288"/>
  <c r="BG10" i="288"/>
  <c r="BF10" i="288"/>
  <c r="BE10" i="288"/>
  <c r="BD10" i="288"/>
  <c r="BC10" i="288"/>
  <c r="BB10" i="288"/>
  <c r="BA10" i="288"/>
  <c r="AZ10" i="288"/>
  <c r="AY10" i="288"/>
  <c r="AX10" i="288"/>
  <c r="AW10" i="288"/>
  <c r="AV10" i="288"/>
  <c r="AU10" i="288"/>
  <c r="AT10" i="288"/>
  <c r="AS10" i="288"/>
  <c r="AR10" i="288"/>
  <c r="AQ10" i="288"/>
  <c r="AP10" i="288"/>
  <c r="AO10" i="288"/>
  <c r="AN10" i="288"/>
  <c r="AM10" i="288"/>
  <c r="AL10" i="288"/>
  <c r="AK10" i="288"/>
  <c r="AJ10" i="288"/>
  <c r="AI10" i="288"/>
  <c r="AH10" i="288"/>
  <c r="AG10" i="288"/>
  <c r="AF10" i="288"/>
  <c r="AE10" i="288"/>
  <c r="AC10" i="288"/>
  <c r="AB10" i="288"/>
  <c r="AA10" i="288"/>
  <c r="Z10" i="288"/>
  <c r="Y10" i="288"/>
  <c r="X10" i="288"/>
  <c r="W10" i="288"/>
  <c r="V10" i="288"/>
  <c r="U10" i="288"/>
  <c r="R10" i="288"/>
  <c r="Q10" i="288"/>
  <c r="P10" i="288"/>
  <c r="O10" i="288"/>
  <c r="N10" i="288"/>
  <c r="M10" i="288"/>
  <c r="L10" i="288"/>
  <c r="AI25" i="129" s="1"/>
  <c r="K10" i="288"/>
  <c r="J10" i="288"/>
  <c r="I10" i="288"/>
  <c r="H10" i="288"/>
  <c r="BG8" i="288"/>
  <c r="BF8" i="288"/>
  <c r="BE8" i="288"/>
  <c r="BD8" i="288"/>
  <c r="BC8" i="288"/>
  <c r="BB8" i="288"/>
  <c r="BA8" i="288"/>
  <c r="AZ8" i="288"/>
  <c r="AY8" i="288"/>
  <c r="AX8" i="288"/>
  <c r="AW8" i="288"/>
  <c r="AV8" i="288"/>
  <c r="AU8" i="288"/>
  <c r="AT8" i="288"/>
  <c r="AS8" i="288"/>
  <c r="AR8" i="288"/>
  <c r="AQ8" i="288"/>
  <c r="AP8" i="288"/>
  <c r="AO8" i="288"/>
  <c r="AN8" i="288"/>
  <c r="AM8" i="288"/>
  <c r="AL8" i="288"/>
  <c r="AK8" i="288"/>
  <c r="AJ8" i="288"/>
  <c r="AI8" i="288"/>
  <c r="AH8" i="288"/>
  <c r="AG8" i="288"/>
  <c r="AF8" i="288"/>
  <c r="AE8" i="288"/>
  <c r="AD8" i="288"/>
  <c r="AB8" i="288"/>
  <c r="AA8" i="288"/>
  <c r="Z8" i="288"/>
  <c r="Y8" i="288"/>
  <c r="X8" i="288"/>
  <c r="W8" i="288"/>
  <c r="V8" i="288"/>
  <c r="U8" i="288"/>
  <c r="R8" i="288"/>
  <c r="Q8" i="288"/>
  <c r="P8" i="288"/>
  <c r="O8" i="288"/>
  <c r="N8" i="288"/>
  <c r="M8" i="288"/>
  <c r="L8" i="288"/>
  <c r="K8" i="288"/>
  <c r="J8" i="288"/>
  <c r="I8" i="288"/>
  <c r="H8" i="288"/>
  <c r="BG63" i="287"/>
  <c r="BF63" i="287"/>
  <c r="BE63" i="287"/>
  <c r="BD63" i="287"/>
  <c r="BD64" i="287" s="1"/>
  <c r="BI59" i="287" s="1"/>
  <c r="AK59" i="134" s="1"/>
  <c r="BC63" i="287"/>
  <c r="BB63" i="287"/>
  <c r="BB64" i="287" s="1"/>
  <c r="BI57" i="287" s="1"/>
  <c r="AK57" i="134" s="1"/>
  <c r="BA63" i="287"/>
  <c r="AZ63" i="287"/>
  <c r="AY63" i="287"/>
  <c r="AX63" i="287"/>
  <c r="AW63" i="287"/>
  <c r="AV63" i="287"/>
  <c r="AK51" i="134"/>
  <c r="AU63" i="287"/>
  <c r="AT63" i="287"/>
  <c r="AS63" i="287"/>
  <c r="AR63" i="287"/>
  <c r="AQ63" i="287"/>
  <c r="AP63" i="287"/>
  <c r="AO63" i="287"/>
  <c r="AN63" i="287"/>
  <c r="AN64" i="287" s="1"/>
  <c r="BI43" i="287" s="1"/>
  <c r="AK43" i="134" s="1"/>
  <c r="AM63" i="287"/>
  <c r="AL63" i="287"/>
  <c r="AL64" i="287" s="1"/>
  <c r="BI41" i="287" s="1"/>
  <c r="AK41" i="134" s="1"/>
  <c r="AK63" i="287"/>
  <c r="AJ63" i="287"/>
  <c r="AI63" i="287"/>
  <c r="AH63" i="287"/>
  <c r="AG63" i="287"/>
  <c r="AF63" i="287"/>
  <c r="AE63" i="287"/>
  <c r="AB63" i="287"/>
  <c r="AA63" i="287"/>
  <c r="Z63" i="287"/>
  <c r="Y63" i="287"/>
  <c r="X63" i="287"/>
  <c r="W63" i="287"/>
  <c r="V63" i="287"/>
  <c r="V64" i="287" s="1"/>
  <c r="BI25" i="287" s="1"/>
  <c r="AK25" i="134" s="1"/>
  <c r="U63" i="287"/>
  <c r="R63" i="287"/>
  <c r="Q63" i="287"/>
  <c r="P63" i="287"/>
  <c r="O63" i="287"/>
  <c r="N63" i="287"/>
  <c r="M63" i="287"/>
  <c r="L63" i="287"/>
  <c r="K63" i="287"/>
  <c r="J63" i="287"/>
  <c r="I63" i="287"/>
  <c r="H63" i="287"/>
  <c r="G63" i="287" s="1"/>
  <c r="BH62" i="287"/>
  <c r="BG62" i="287"/>
  <c r="AC62" i="287"/>
  <c r="S62" i="287"/>
  <c r="G62" i="287"/>
  <c r="AH10" i="294"/>
  <c r="E62" i="287"/>
  <c r="BH61" i="287"/>
  <c r="BF61" i="287" s="1"/>
  <c r="BF64" i="287" s="1"/>
  <c r="BI61" i="287" s="1"/>
  <c r="AK61" i="134" s="1"/>
  <c r="AC61" i="287"/>
  <c r="S61" i="287"/>
  <c r="G61" i="287"/>
  <c r="E61" i="287"/>
  <c r="BH60" i="287"/>
  <c r="BE60" i="287" s="1"/>
  <c r="AC60" i="287"/>
  <c r="S60" i="287"/>
  <c r="G60" i="287"/>
  <c r="E60" i="287"/>
  <c r="BH59" i="287"/>
  <c r="BD59" i="287" s="1"/>
  <c r="AC59" i="287"/>
  <c r="S59" i="287"/>
  <c r="G59" i="287"/>
  <c r="E59" i="287"/>
  <c r="BH58" i="287"/>
  <c r="BC58" i="287" s="1"/>
  <c r="AC58" i="287"/>
  <c r="S58" i="287"/>
  <c r="G58" i="287"/>
  <c r="E58" i="287"/>
  <c r="BH57" i="287"/>
  <c r="BB57" i="287" s="1"/>
  <c r="AC57" i="287"/>
  <c r="S57" i="287"/>
  <c r="G57" i="287"/>
  <c r="E57" i="287"/>
  <c r="BH56" i="287"/>
  <c r="BA56" i="287" s="1"/>
  <c r="AC56" i="287"/>
  <c r="S56" i="287"/>
  <c r="G56" i="287"/>
  <c r="E56" i="287"/>
  <c r="BH55" i="287"/>
  <c r="AZ55" i="287" s="1"/>
  <c r="AC55" i="287"/>
  <c r="S55" i="287"/>
  <c r="G55" i="287"/>
  <c r="E55" i="287"/>
  <c r="BH54" i="287"/>
  <c r="AY54" i="287" s="1"/>
  <c r="AC54" i="287"/>
  <c r="S54" i="287"/>
  <c r="G54" i="287"/>
  <c r="E54" i="287"/>
  <c r="BH53" i="287"/>
  <c r="AX53" i="287" s="1"/>
  <c r="AC53" i="287"/>
  <c r="S53" i="287"/>
  <c r="G53" i="287"/>
  <c r="E53" i="287"/>
  <c r="BH52" i="287"/>
  <c r="AW52" i="287" s="1"/>
  <c r="AC52" i="287"/>
  <c r="S52" i="287"/>
  <c r="G52" i="287"/>
  <c r="E52" i="287"/>
  <c r="BH51" i="287"/>
  <c r="AV51" i="287" s="1"/>
  <c r="AV64" i="287" s="1"/>
  <c r="BI51" i="287" s="1"/>
  <c r="AC51" i="287"/>
  <c r="S51" i="287"/>
  <c r="G51" i="287"/>
  <c r="E51" i="287"/>
  <c r="BH50" i="287"/>
  <c r="AU50" i="287" s="1"/>
  <c r="AC50" i="287"/>
  <c r="S50" i="287"/>
  <c r="G50" i="287"/>
  <c r="E50" i="287"/>
  <c r="BH49" i="287"/>
  <c r="AT49" i="287" s="1"/>
  <c r="AC49" i="287"/>
  <c r="S49" i="287"/>
  <c r="G49" i="287"/>
  <c r="E49" i="287"/>
  <c r="BH48" i="287"/>
  <c r="AS48" i="287" s="1"/>
  <c r="AC48" i="287"/>
  <c r="S48" i="287"/>
  <c r="G48" i="287"/>
  <c r="E48" i="287"/>
  <c r="BH47" i="287"/>
  <c r="AR47" i="287" s="1"/>
  <c r="AC47" i="287"/>
  <c r="S47" i="287"/>
  <c r="G47" i="287"/>
  <c r="E47" i="287"/>
  <c r="BH46" i="287"/>
  <c r="AQ46" i="287" s="1"/>
  <c r="AC46" i="287"/>
  <c r="S46" i="287"/>
  <c r="G46" i="287"/>
  <c r="E46" i="287"/>
  <c r="BH45" i="287"/>
  <c r="AP45" i="287" s="1"/>
  <c r="AC45" i="287"/>
  <c r="S45" i="287"/>
  <c r="G45" i="287"/>
  <c r="E45" i="287"/>
  <c r="BH44" i="287"/>
  <c r="AO44" i="287" s="1"/>
  <c r="AC44" i="287"/>
  <c r="S44" i="287"/>
  <c r="G44" i="287"/>
  <c r="E44" i="287"/>
  <c r="BH43" i="287"/>
  <c r="AN43" i="287" s="1"/>
  <c r="AC43" i="287"/>
  <c r="S43" i="287"/>
  <c r="G43" i="287"/>
  <c r="E43" i="287"/>
  <c r="BH42" i="287"/>
  <c r="AM42" i="287" s="1"/>
  <c r="AC42" i="287"/>
  <c r="S42" i="287"/>
  <c r="G42" i="287"/>
  <c r="E42" i="287"/>
  <c r="BH41" i="287"/>
  <c r="AL41" i="287" s="1"/>
  <c r="AC41" i="287"/>
  <c r="S41" i="287"/>
  <c r="G41" i="287"/>
  <c r="E41" i="287"/>
  <c r="BH40" i="287"/>
  <c r="AK40" i="287" s="1"/>
  <c r="AC40" i="287"/>
  <c r="S40" i="287"/>
  <c r="G40" i="287"/>
  <c r="E40" i="287"/>
  <c r="BH39" i="287"/>
  <c r="AJ39" i="287" s="1"/>
  <c r="AC39" i="287"/>
  <c r="S39" i="287"/>
  <c r="G39" i="287"/>
  <c r="E39" i="287"/>
  <c r="BH38" i="287"/>
  <c r="AI38" i="287" s="1"/>
  <c r="AC38" i="287"/>
  <c r="S38" i="287"/>
  <c r="G38" i="287"/>
  <c r="E38" i="287"/>
  <c r="BH37" i="287"/>
  <c r="AH37" i="287" s="1"/>
  <c r="AC37" i="287"/>
  <c r="S37" i="287"/>
  <c r="G37" i="287"/>
  <c r="E37" i="287"/>
  <c r="BH36" i="287"/>
  <c r="AG36" i="287" s="1"/>
  <c r="AC36" i="287"/>
  <c r="S36" i="287"/>
  <c r="G36" i="287"/>
  <c r="E36" i="287"/>
  <c r="BH35" i="287"/>
  <c r="AF35" i="287" s="1"/>
  <c r="AF64" i="287" s="1"/>
  <c r="BI35" i="287" s="1"/>
  <c r="AK35" i="134" s="1"/>
  <c r="AC35" i="287"/>
  <c r="S35" i="287"/>
  <c r="G35" i="287"/>
  <c r="E35" i="287"/>
  <c r="BH34" i="287"/>
  <c r="AE34" i="287" s="1"/>
  <c r="AC34" i="287"/>
  <c r="S34" i="287"/>
  <c r="G34" i="287"/>
  <c r="E34" i="287"/>
  <c r="G33" i="287"/>
  <c r="E33" i="287"/>
  <c r="BG32" i="287"/>
  <c r="BF32" i="287"/>
  <c r="BE32" i="287"/>
  <c r="BD32" i="287"/>
  <c r="BC32" i="287"/>
  <c r="BB32" i="287"/>
  <c r="BA32" i="287"/>
  <c r="AZ32" i="287"/>
  <c r="AY32" i="287"/>
  <c r="AX32" i="287"/>
  <c r="AW32" i="287"/>
  <c r="AV32" i="287"/>
  <c r="AU32" i="287"/>
  <c r="AT32" i="287"/>
  <c r="AS32" i="287"/>
  <c r="AR32" i="287"/>
  <c r="AQ32" i="287"/>
  <c r="AP32" i="287"/>
  <c r="AO32" i="287"/>
  <c r="AN32" i="287"/>
  <c r="AM32" i="287"/>
  <c r="AL32" i="287"/>
  <c r="AK32" i="287"/>
  <c r="AJ32" i="287"/>
  <c r="AI32" i="287"/>
  <c r="AH32" i="287"/>
  <c r="AG32" i="287"/>
  <c r="AF32" i="287"/>
  <c r="AE32" i="287"/>
  <c r="AB32" i="287"/>
  <c r="AA32" i="287"/>
  <c r="Z32" i="287"/>
  <c r="Y32" i="287"/>
  <c r="X32" i="287"/>
  <c r="W32" i="287"/>
  <c r="V32" i="287"/>
  <c r="U32" i="287"/>
  <c r="R32" i="287"/>
  <c r="Q32" i="287"/>
  <c r="P32" i="287"/>
  <c r="BH32" i="287" s="1"/>
  <c r="AC32" i="287" s="1"/>
  <c r="O32" i="287"/>
  <c r="N32" i="287"/>
  <c r="M32" i="287"/>
  <c r="L32" i="287"/>
  <c r="K32" i="287"/>
  <c r="J32" i="287"/>
  <c r="I32" i="287"/>
  <c r="E32" i="287"/>
  <c r="H32" i="287"/>
  <c r="G32" i="287"/>
  <c r="BH31" i="287"/>
  <c r="AB31" i="287"/>
  <c r="AC31" i="287"/>
  <c r="S31" i="287"/>
  <c r="G31" i="287"/>
  <c r="E31" i="287"/>
  <c r="BH30" i="287"/>
  <c r="AA30" i="287"/>
  <c r="AC30" i="287"/>
  <c r="S30" i="287"/>
  <c r="G30" i="287"/>
  <c r="E30" i="287"/>
  <c r="BH29" i="287"/>
  <c r="Z29" i="287" s="1"/>
  <c r="AC29" i="287"/>
  <c r="S29" i="287" s="1"/>
  <c r="G29" i="287"/>
  <c r="E29" i="287"/>
  <c r="BH28" i="287"/>
  <c r="Y28" i="287"/>
  <c r="AC28" i="287"/>
  <c r="S28" i="287"/>
  <c r="G28" i="287"/>
  <c r="E28" i="287"/>
  <c r="BH27" i="287"/>
  <c r="X27" i="287"/>
  <c r="AC27" i="287"/>
  <c r="S27" i="287"/>
  <c r="G27" i="287"/>
  <c r="E27" i="287"/>
  <c r="BH26" i="287"/>
  <c r="W26" i="287"/>
  <c r="AC26" i="287"/>
  <c r="S26" i="287"/>
  <c r="G26" i="287"/>
  <c r="E26" i="287"/>
  <c r="BH25" i="287"/>
  <c r="AC25" i="287"/>
  <c r="S25" i="287" s="1"/>
  <c r="V25" i="287"/>
  <c r="G25" i="287"/>
  <c r="E25" i="287"/>
  <c r="BH24" i="287"/>
  <c r="U24" i="287" s="1"/>
  <c r="AC24" i="287"/>
  <c r="S24" i="287" s="1"/>
  <c r="G24" i="287"/>
  <c r="E24" i="287"/>
  <c r="BH23" i="287"/>
  <c r="AC23" i="287"/>
  <c r="G23" i="287"/>
  <c r="BG22" i="287"/>
  <c r="BF22" i="287"/>
  <c r="BE22" i="287"/>
  <c r="BD22" i="287"/>
  <c r="BC22" i="287"/>
  <c r="BB22" i="287"/>
  <c r="BA22" i="287"/>
  <c r="AZ22" i="287"/>
  <c r="AY22" i="287"/>
  <c r="AX22" i="287"/>
  <c r="AH34" i="129" s="1"/>
  <c r="AW22" i="287"/>
  <c r="AV22" i="287"/>
  <c r="AU22" i="287"/>
  <c r="AT22" i="287"/>
  <c r="AS22" i="287"/>
  <c r="AR22" i="287"/>
  <c r="AQ22" i="287"/>
  <c r="AP22" i="287"/>
  <c r="AO22" i="287"/>
  <c r="AN22" i="287"/>
  <c r="AM22" i="287"/>
  <c r="AL22" i="287"/>
  <c r="AK22" i="287"/>
  <c r="AJ22" i="287"/>
  <c r="AI22" i="287"/>
  <c r="AH22" i="287"/>
  <c r="AG22" i="287"/>
  <c r="AF22" i="287"/>
  <c r="AE22" i="287"/>
  <c r="AB22" i="287"/>
  <c r="AA22" i="287"/>
  <c r="Z22" i="287"/>
  <c r="Y22" i="287"/>
  <c r="X22" i="287"/>
  <c r="W22" i="287"/>
  <c r="V22" i="287"/>
  <c r="U22" i="287"/>
  <c r="R22" i="287"/>
  <c r="Q22" i="287"/>
  <c r="P22" i="287"/>
  <c r="O22" i="287"/>
  <c r="N22" i="287"/>
  <c r="M22" i="287"/>
  <c r="L22" i="287"/>
  <c r="K22" i="287"/>
  <c r="J22" i="287"/>
  <c r="I22" i="287"/>
  <c r="G22" i="287" s="1"/>
  <c r="H22" i="287"/>
  <c r="BH22" i="287"/>
  <c r="S22" i="287" s="1"/>
  <c r="BH21" i="287"/>
  <c r="R21" i="287" s="1"/>
  <c r="AC21" i="287"/>
  <c r="S21" i="287" s="1"/>
  <c r="AH21" i="129" s="1"/>
  <c r="G21" i="287"/>
  <c r="E21" i="287"/>
  <c r="BH20" i="287"/>
  <c r="Q20" i="287" s="1"/>
  <c r="AC20" i="287"/>
  <c r="S20" i="287" s="1"/>
  <c r="AH20" i="129" s="1"/>
  <c r="G20" i="287"/>
  <c r="E20" i="287"/>
  <c r="BH19" i="287"/>
  <c r="AC19" i="287"/>
  <c r="S19" i="287" s="1"/>
  <c r="AH19" i="129" s="1"/>
  <c r="P19" i="287"/>
  <c r="G19" i="287"/>
  <c r="E19" i="287"/>
  <c r="BH18" i="287"/>
  <c r="O18" i="287" s="1"/>
  <c r="O64" i="287" s="1"/>
  <c r="BI18" i="287" s="1"/>
  <c r="AK18" i="134" s="1"/>
  <c r="AC18" i="287"/>
  <c r="S18" i="287"/>
  <c r="G18" i="287"/>
  <c r="E18" i="287"/>
  <c r="BH17" i="287"/>
  <c r="N17" i="287" s="1"/>
  <c r="N64" i="287" s="1"/>
  <c r="BI17" i="287" s="1"/>
  <c r="AC17" i="287"/>
  <c r="S17" i="287" s="1"/>
  <c r="AH17" i="129" s="1"/>
  <c r="AK17" i="134"/>
  <c r="G17" i="287"/>
  <c r="E17" i="287"/>
  <c r="BH16" i="287"/>
  <c r="M16" i="287" s="1"/>
  <c r="AC16" i="287"/>
  <c r="S16" i="287" s="1"/>
  <c r="G16" i="287"/>
  <c r="E16" i="287"/>
  <c r="BH15" i="287"/>
  <c r="AC15" i="287"/>
  <c r="S15" i="287"/>
  <c r="AH15" i="129" s="1"/>
  <c r="L15" i="287"/>
  <c r="L64" i="287" s="1"/>
  <c r="BI15" i="287" s="1"/>
  <c r="AK15" i="134" s="1"/>
  <c r="G15" i="287"/>
  <c r="E15" i="287"/>
  <c r="BH14" i="287"/>
  <c r="K14" i="287" s="1"/>
  <c r="K64" i="287" s="1"/>
  <c r="BI14" i="287" s="1"/>
  <c r="AK14" i="134" s="1"/>
  <c r="AC14" i="287"/>
  <c r="S14" i="287" s="1"/>
  <c r="G14" i="287"/>
  <c r="E14" i="287"/>
  <c r="BH13" i="287"/>
  <c r="J13" i="287" s="1"/>
  <c r="J64" i="287" s="1"/>
  <c r="BI13" i="287" s="1"/>
  <c r="AK13" i="134" s="1"/>
  <c r="AC13" i="287"/>
  <c r="S13" i="287"/>
  <c r="AH13" i="129"/>
  <c r="G13" i="287"/>
  <c r="G8" i="287" s="1"/>
  <c r="E13" i="287"/>
  <c r="BH12" i="287"/>
  <c r="I12" i="287" s="1"/>
  <c r="I64" i="287" s="1"/>
  <c r="BI12" i="287" s="1"/>
  <c r="AK12" i="134" s="1"/>
  <c r="AC12" i="287"/>
  <c r="S12" i="287"/>
  <c r="AH12" i="129" s="1"/>
  <c r="G12" i="287"/>
  <c r="E12" i="287"/>
  <c r="BH11" i="287"/>
  <c r="H11" i="287" s="1"/>
  <c r="AC11" i="287"/>
  <c r="S11" i="287"/>
  <c r="G11" i="287"/>
  <c r="E11" i="287"/>
  <c r="BH10" i="287"/>
  <c r="G10" i="287" s="1"/>
  <c r="BG10" i="287"/>
  <c r="BF10" i="287"/>
  <c r="BE10" i="287"/>
  <c r="BD10" i="287"/>
  <c r="BC10" i="287"/>
  <c r="BB10" i="287"/>
  <c r="BA10" i="287"/>
  <c r="AZ10" i="287"/>
  <c r="AY10" i="287"/>
  <c r="AX10" i="287"/>
  <c r="AW10" i="287"/>
  <c r="AV10" i="287"/>
  <c r="AU10" i="287"/>
  <c r="AT10" i="287"/>
  <c r="AS10" i="287"/>
  <c r="AR10" i="287"/>
  <c r="AQ10" i="287"/>
  <c r="AP10" i="287"/>
  <c r="AO10" i="287"/>
  <c r="AN10" i="287"/>
  <c r="AM10" i="287"/>
  <c r="AL10" i="287"/>
  <c r="AK10" i="287"/>
  <c r="AJ10" i="287"/>
  <c r="AI10" i="287"/>
  <c r="AH10" i="287"/>
  <c r="AG10" i="287"/>
  <c r="AF10" i="287"/>
  <c r="AE10" i="287"/>
  <c r="AC10" i="287"/>
  <c r="AB10" i="287"/>
  <c r="AA10" i="287"/>
  <c r="Z10" i="287"/>
  <c r="Y10" i="287"/>
  <c r="X10" i="287"/>
  <c r="W10" i="287"/>
  <c r="V10" i="287"/>
  <c r="U10" i="287"/>
  <c r="R10" i="287"/>
  <c r="Q10" i="287"/>
  <c r="P10" i="287"/>
  <c r="O10" i="287"/>
  <c r="N10" i="287"/>
  <c r="M10" i="287"/>
  <c r="L10" i="287"/>
  <c r="K10" i="287"/>
  <c r="J10" i="287"/>
  <c r="I10" i="287"/>
  <c r="H10" i="287"/>
  <c r="BG8" i="287"/>
  <c r="BF8" i="287"/>
  <c r="BE8" i="287"/>
  <c r="BD8" i="287"/>
  <c r="BC8" i="287"/>
  <c r="BB8" i="287"/>
  <c r="BA8" i="287"/>
  <c r="AZ8" i="287"/>
  <c r="AY8" i="287"/>
  <c r="AX8" i="287"/>
  <c r="AW8" i="287"/>
  <c r="AV8" i="287"/>
  <c r="AU8" i="287"/>
  <c r="AT8" i="287"/>
  <c r="AS8" i="287"/>
  <c r="AR8" i="287"/>
  <c r="AQ8" i="287"/>
  <c r="AP8" i="287"/>
  <c r="AO8" i="287"/>
  <c r="AN8" i="287"/>
  <c r="AM8" i="287"/>
  <c r="AL8" i="287"/>
  <c r="AK8" i="287"/>
  <c r="AJ8" i="287"/>
  <c r="AI8" i="287"/>
  <c r="AH8" i="287"/>
  <c r="AG8" i="287"/>
  <c r="AF8" i="287"/>
  <c r="AE8" i="287"/>
  <c r="AD8" i="287"/>
  <c r="AB8" i="287"/>
  <c r="AA8" i="287"/>
  <c r="Z8" i="287"/>
  <c r="Y8" i="287"/>
  <c r="X8" i="287"/>
  <c r="W8" i="287"/>
  <c r="V8" i="287"/>
  <c r="U8" i="287"/>
  <c r="R8" i="287"/>
  <c r="Q8" i="287"/>
  <c r="P8" i="287"/>
  <c r="O8" i="287"/>
  <c r="N8" i="287"/>
  <c r="M8" i="287"/>
  <c r="L8" i="287"/>
  <c r="K8" i="287"/>
  <c r="J8" i="287"/>
  <c r="I8" i="287"/>
  <c r="H8" i="287"/>
  <c r="BG63" i="286"/>
  <c r="BF63" i="286"/>
  <c r="BE63" i="286"/>
  <c r="BD63" i="286"/>
  <c r="BC63" i="286"/>
  <c r="BB63" i="286"/>
  <c r="BA63" i="286"/>
  <c r="AZ63" i="286"/>
  <c r="AY63" i="286"/>
  <c r="AX63" i="286"/>
  <c r="AW63" i="286"/>
  <c r="AV63" i="286"/>
  <c r="AU63" i="286"/>
  <c r="AT63" i="286"/>
  <c r="AS63" i="286"/>
  <c r="AR63" i="286"/>
  <c r="AQ63" i="286"/>
  <c r="AP63" i="286"/>
  <c r="AO63" i="286"/>
  <c r="AN63" i="286"/>
  <c r="AM63" i="286"/>
  <c r="AL63" i="286"/>
  <c r="AK63" i="286"/>
  <c r="AJ63" i="286"/>
  <c r="AI63" i="286"/>
  <c r="AH63" i="286"/>
  <c r="AG63" i="286"/>
  <c r="AF63" i="286"/>
  <c r="AE63" i="286"/>
  <c r="AB63" i="286"/>
  <c r="AA63" i="286"/>
  <c r="Z63" i="286"/>
  <c r="Y63" i="286"/>
  <c r="X63" i="286"/>
  <c r="W63" i="286"/>
  <c r="V63" i="286"/>
  <c r="U63" i="286"/>
  <c r="R63" i="286"/>
  <c r="Q63" i="286"/>
  <c r="P63" i="286"/>
  <c r="O63" i="286"/>
  <c r="N63" i="286"/>
  <c r="M63" i="286"/>
  <c r="L63" i="286"/>
  <c r="K63" i="286"/>
  <c r="J63" i="286"/>
  <c r="I63" i="286"/>
  <c r="H63" i="286"/>
  <c r="G63" i="286" s="1"/>
  <c r="BH62" i="286"/>
  <c r="BG62" i="286" s="1"/>
  <c r="AC62" i="286"/>
  <c r="S62" i="286"/>
  <c r="G62" i="286"/>
  <c r="E62" i="286"/>
  <c r="BH61" i="286"/>
  <c r="BF61" i="286" s="1"/>
  <c r="AC61" i="286"/>
  <c r="S61" i="286"/>
  <c r="G61" i="286"/>
  <c r="E61" i="286"/>
  <c r="BH60" i="286"/>
  <c r="BE60" i="286" s="1"/>
  <c r="AC60" i="286"/>
  <c r="S60" i="286"/>
  <c r="G60" i="286"/>
  <c r="E60" i="286"/>
  <c r="BH59" i="286"/>
  <c r="BD59" i="286" s="1"/>
  <c r="AC59" i="286"/>
  <c r="S59" i="286"/>
  <c r="G59" i="286"/>
  <c r="E59" i="286"/>
  <c r="BH58" i="286"/>
  <c r="BC58" i="286" s="1"/>
  <c r="AC58" i="286"/>
  <c r="S58" i="286"/>
  <c r="G58" i="286"/>
  <c r="E58" i="286"/>
  <c r="BH57" i="286"/>
  <c r="BB57" i="286" s="1"/>
  <c r="AC57" i="286"/>
  <c r="S57" i="286"/>
  <c r="G57" i="286"/>
  <c r="E57" i="286"/>
  <c r="BH56" i="286"/>
  <c r="BA56" i="286" s="1"/>
  <c r="AC56" i="286"/>
  <c r="S56" i="286"/>
  <c r="G56" i="286"/>
  <c r="E56" i="286"/>
  <c r="BH55" i="286"/>
  <c r="AZ55" i="286" s="1"/>
  <c r="AC55" i="286"/>
  <c r="S55" i="286"/>
  <c r="G55" i="286"/>
  <c r="E55" i="286"/>
  <c r="BH54" i="286"/>
  <c r="AY54" i="286" s="1"/>
  <c r="AC54" i="286"/>
  <c r="S54" i="286"/>
  <c r="G54" i="286"/>
  <c r="E54" i="286"/>
  <c r="BH53" i="286"/>
  <c r="AX53" i="286" s="1"/>
  <c r="AC53" i="286"/>
  <c r="S53" i="286"/>
  <c r="G53" i="286"/>
  <c r="E53" i="286"/>
  <c r="BH52" i="286"/>
  <c r="AW52" i="286" s="1"/>
  <c r="AC52" i="286"/>
  <c r="S52" i="286"/>
  <c r="G52" i="286"/>
  <c r="E52" i="286"/>
  <c r="BH51" i="286"/>
  <c r="AV51" i="286" s="1"/>
  <c r="AC51" i="286"/>
  <c r="S51" i="286"/>
  <c r="G51" i="286"/>
  <c r="E51" i="286"/>
  <c r="BH50" i="286"/>
  <c r="AU50" i="286" s="1"/>
  <c r="AC50" i="286"/>
  <c r="S50" i="286"/>
  <c r="G50" i="286"/>
  <c r="E50" i="286"/>
  <c r="BH49" i="286"/>
  <c r="AT49" i="286" s="1"/>
  <c r="AC49" i="286"/>
  <c r="S49" i="286"/>
  <c r="G49" i="286"/>
  <c r="E49" i="286"/>
  <c r="BH48" i="286"/>
  <c r="AS48" i="286" s="1"/>
  <c r="AC48" i="286"/>
  <c r="S48" i="286"/>
  <c r="G48" i="286"/>
  <c r="E48" i="286"/>
  <c r="BH47" i="286"/>
  <c r="AR47" i="286" s="1"/>
  <c r="AC47" i="286"/>
  <c r="S47" i="286"/>
  <c r="G47" i="286"/>
  <c r="E47" i="286"/>
  <c r="BH46" i="286"/>
  <c r="AQ46" i="286" s="1"/>
  <c r="AC46" i="286"/>
  <c r="S46" i="286"/>
  <c r="G46" i="286"/>
  <c r="E46" i="286"/>
  <c r="BH45" i="286"/>
  <c r="AP45" i="286" s="1"/>
  <c r="AC45" i="286"/>
  <c r="S45" i="286"/>
  <c r="G45" i="286"/>
  <c r="E45" i="286"/>
  <c r="BH44" i="286"/>
  <c r="AO44" i="286" s="1"/>
  <c r="AC44" i="286"/>
  <c r="S44" i="286"/>
  <c r="G44" i="286"/>
  <c r="E44" i="286"/>
  <c r="BH43" i="286"/>
  <c r="AN43" i="286" s="1"/>
  <c r="AC43" i="286"/>
  <c r="S43" i="286"/>
  <c r="G43" i="286"/>
  <c r="E43" i="286"/>
  <c r="BH42" i="286"/>
  <c r="AM42" i="286" s="1"/>
  <c r="AC42" i="286"/>
  <c r="S42" i="286"/>
  <c r="G42" i="286"/>
  <c r="E42" i="286"/>
  <c r="BH41" i="286"/>
  <c r="AL41" i="286" s="1"/>
  <c r="AC41" i="286"/>
  <c r="S41" i="286"/>
  <c r="G41" i="286"/>
  <c r="E41" i="286"/>
  <c r="BH40" i="286"/>
  <c r="AK40" i="286" s="1"/>
  <c r="AC40" i="286"/>
  <c r="S40" i="286"/>
  <c r="G40" i="286"/>
  <c r="E40" i="286"/>
  <c r="BH39" i="286"/>
  <c r="AJ39" i="286" s="1"/>
  <c r="AC39" i="286"/>
  <c r="S39" i="286"/>
  <c r="G39" i="286"/>
  <c r="E39" i="286"/>
  <c r="BH38" i="286"/>
  <c r="AI38" i="286" s="1"/>
  <c r="AC38" i="286"/>
  <c r="S38" i="286"/>
  <c r="G38" i="286"/>
  <c r="E38" i="286"/>
  <c r="BH37" i="286"/>
  <c r="AH37" i="286" s="1"/>
  <c r="AC37" i="286"/>
  <c r="S37" i="286"/>
  <c r="G37" i="286"/>
  <c r="E37" i="286"/>
  <c r="BH36" i="286"/>
  <c r="AG36" i="286" s="1"/>
  <c r="AC36" i="286"/>
  <c r="S36" i="286"/>
  <c r="G36" i="286"/>
  <c r="E36" i="286"/>
  <c r="BH35" i="286"/>
  <c r="AF35" i="286" s="1"/>
  <c r="AC35" i="286"/>
  <c r="S35" i="286"/>
  <c r="G35" i="286"/>
  <c r="E35" i="286"/>
  <c r="BH34" i="286"/>
  <c r="AE34" i="286" s="1"/>
  <c r="AC34" i="286"/>
  <c r="S34" i="286"/>
  <c r="G34" i="286"/>
  <c r="E34" i="286"/>
  <c r="G33" i="286"/>
  <c r="E33" i="286"/>
  <c r="BG32" i="286"/>
  <c r="BF32" i="286"/>
  <c r="BE32" i="286"/>
  <c r="BD32" i="286"/>
  <c r="BC32" i="286"/>
  <c r="BB32" i="286"/>
  <c r="BA32" i="286"/>
  <c r="AZ32" i="286"/>
  <c r="AY32" i="286"/>
  <c r="AX32" i="286"/>
  <c r="AW32" i="286"/>
  <c r="AV32" i="286"/>
  <c r="AU32" i="286"/>
  <c r="AT32" i="286"/>
  <c r="AS32" i="286"/>
  <c r="AR32" i="286"/>
  <c r="AQ32" i="286"/>
  <c r="AP32" i="286"/>
  <c r="AO32" i="286"/>
  <c r="AN32" i="286"/>
  <c r="AM32" i="286"/>
  <c r="AL32" i="286"/>
  <c r="AK32" i="286"/>
  <c r="AJ32" i="286"/>
  <c r="AI32" i="286"/>
  <c r="AH32" i="286"/>
  <c r="AG32" i="286"/>
  <c r="AF32" i="286"/>
  <c r="AE32" i="286"/>
  <c r="AB32" i="286"/>
  <c r="AA32" i="286"/>
  <c r="Z32" i="286"/>
  <c r="Y32" i="286"/>
  <c r="X32" i="286"/>
  <c r="W32" i="286"/>
  <c r="V32" i="286"/>
  <c r="U32" i="286"/>
  <c r="S32" i="286" s="1"/>
  <c r="R32" i="286"/>
  <c r="Q32" i="286"/>
  <c r="P32" i="286"/>
  <c r="O32" i="286"/>
  <c r="N32" i="286"/>
  <c r="M32" i="286"/>
  <c r="L32" i="286"/>
  <c r="K32" i="286"/>
  <c r="J32" i="286"/>
  <c r="I32" i="286"/>
  <c r="H32" i="286"/>
  <c r="G32" i="286"/>
  <c r="BH31" i="286"/>
  <c r="AB31" i="286" s="1"/>
  <c r="AC31" i="286"/>
  <c r="S31" i="286" s="1"/>
  <c r="G31" i="286"/>
  <c r="E31" i="286"/>
  <c r="BH30" i="286"/>
  <c r="AA30" i="286" s="1"/>
  <c r="AC30" i="286"/>
  <c r="S30" i="286" s="1"/>
  <c r="G30" i="286"/>
  <c r="E30" i="286"/>
  <c r="BH29" i="286"/>
  <c r="Z29" i="286" s="1"/>
  <c r="AC29" i="286"/>
  <c r="S29" i="286"/>
  <c r="G29" i="286"/>
  <c r="E29" i="286"/>
  <c r="BH28" i="286"/>
  <c r="AC28" i="286"/>
  <c r="Y28" i="286"/>
  <c r="S28" i="286"/>
  <c r="G28" i="286"/>
  <c r="E28" i="286"/>
  <c r="BH27" i="286"/>
  <c r="X27" i="286" s="1"/>
  <c r="AC27" i="286"/>
  <c r="S27" i="286" s="1"/>
  <c r="G27" i="286"/>
  <c r="E27" i="286"/>
  <c r="BH26" i="286"/>
  <c r="W26" i="286" s="1"/>
  <c r="AC26" i="286"/>
  <c r="S26" i="286" s="1"/>
  <c r="G26" i="286"/>
  <c r="E26" i="286"/>
  <c r="BH25" i="286"/>
  <c r="V25" i="286" s="1"/>
  <c r="AC25" i="286"/>
  <c r="S25" i="286"/>
  <c r="G25" i="286"/>
  <c r="E25" i="286"/>
  <c r="BH24" i="286"/>
  <c r="AC24" i="286"/>
  <c r="U24" i="286"/>
  <c r="S24" i="286"/>
  <c r="G24" i="286"/>
  <c r="E24" i="286"/>
  <c r="BH23" i="286"/>
  <c r="AC23" i="286"/>
  <c r="G23" i="286"/>
  <c r="BG22" i="286"/>
  <c r="BF22" i="286"/>
  <c r="BE22" i="286"/>
  <c r="BD22" i="286"/>
  <c r="BC22" i="286"/>
  <c r="BB22" i="286"/>
  <c r="BA22" i="286"/>
  <c r="AZ22" i="286"/>
  <c r="AY22" i="286"/>
  <c r="AX22" i="286"/>
  <c r="AG34" i="129" s="1"/>
  <c r="AW22" i="286"/>
  <c r="AV22" i="286"/>
  <c r="AU22" i="286"/>
  <c r="AT22" i="286"/>
  <c r="AS22" i="286"/>
  <c r="AR22" i="286"/>
  <c r="AQ22" i="286"/>
  <c r="AP22" i="286"/>
  <c r="AO22" i="286"/>
  <c r="AN22" i="286"/>
  <c r="AM22" i="286"/>
  <c r="AL22" i="286"/>
  <c r="AK22" i="286"/>
  <c r="AJ22" i="286"/>
  <c r="AI22" i="286"/>
  <c r="AH22" i="286"/>
  <c r="AG22" i="286"/>
  <c r="AF22" i="286"/>
  <c r="AE22" i="286"/>
  <c r="AB22" i="286"/>
  <c r="AA22" i="286"/>
  <c r="Z22" i="286"/>
  <c r="Y22" i="286"/>
  <c r="X22" i="286"/>
  <c r="W22" i="286"/>
  <c r="V22" i="286"/>
  <c r="U22" i="286"/>
  <c r="R22" i="286"/>
  <c r="Q22" i="286"/>
  <c r="P22" i="286"/>
  <c r="O22" i="286"/>
  <c r="N22" i="286"/>
  <c r="M22" i="286"/>
  <c r="L22" i="286"/>
  <c r="K22" i="286"/>
  <c r="J22" i="286"/>
  <c r="I22" i="286"/>
  <c r="H22" i="286"/>
  <c r="BH21" i="286"/>
  <c r="R21" i="286" s="1"/>
  <c r="AC21" i="286"/>
  <c r="S21" i="286"/>
  <c r="AG21" i="129" s="1"/>
  <c r="G21" i="286"/>
  <c r="E21" i="286"/>
  <c r="BH20" i="286"/>
  <c r="Q20" i="286"/>
  <c r="AC20" i="286"/>
  <c r="S20" i="286"/>
  <c r="AG20" i="129" s="1"/>
  <c r="G20" i="286"/>
  <c r="E20" i="286"/>
  <c r="BH19" i="286"/>
  <c r="AC19" i="286"/>
  <c r="S19" i="286"/>
  <c r="AG19" i="129" s="1"/>
  <c r="P19" i="286"/>
  <c r="G19" i="286"/>
  <c r="E19" i="286"/>
  <c r="BH18" i="286"/>
  <c r="O18" i="286"/>
  <c r="O64" i="286" s="1"/>
  <c r="BI18" i="286" s="1"/>
  <c r="AJ18" i="134" s="1"/>
  <c r="AC18" i="286"/>
  <c r="S18" i="286" s="1"/>
  <c r="G18" i="286"/>
  <c r="AG33" i="129"/>
  <c r="E18" i="286"/>
  <c r="BH17" i="286"/>
  <c r="N17" i="286" s="1"/>
  <c r="N64" i="286" s="1"/>
  <c r="BI17" i="286" s="1"/>
  <c r="AJ17" i="134" s="1"/>
  <c r="AC17" i="286"/>
  <c r="S17" i="286" s="1"/>
  <c r="AG17" i="129"/>
  <c r="G17" i="286"/>
  <c r="E17" i="286"/>
  <c r="BH16" i="286"/>
  <c r="M16" i="286"/>
  <c r="M64" i="286" s="1"/>
  <c r="BI16" i="286" s="1"/>
  <c r="AJ16" i="134" s="1"/>
  <c r="AC16" i="286"/>
  <c r="S16" i="286" s="1"/>
  <c r="AG16" i="129" s="1"/>
  <c r="G16" i="286"/>
  <c r="E16" i="286"/>
  <c r="BH15" i="286"/>
  <c r="L15" i="286" s="1"/>
  <c r="L64" i="286" s="1"/>
  <c r="BI15" i="286" s="1"/>
  <c r="AJ15" i="134" s="1"/>
  <c r="AC15" i="286"/>
  <c r="S15" i="286"/>
  <c r="AG15" i="129" s="1"/>
  <c r="G15" i="286"/>
  <c r="E15" i="286"/>
  <c r="BH14" i="286"/>
  <c r="K14" i="286" s="1"/>
  <c r="K64" i="286" s="1"/>
  <c r="BI14" i="286" s="1"/>
  <c r="AJ14" i="134" s="1"/>
  <c r="AC14" i="286"/>
  <c r="S14" i="286" s="1"/>
  <c r="G14" i="286"/>
  <c r="G8" i="286"/>
  <c r="E14" i="286"/>
  <c r="BH13" i="286"/>
  <c r="J13" i="286" s="1"/>
  <c r="J64" i="286" s="1"/>
  <c r="BI13" i="286" s="1"/>
  <c r="AJ13" i="134" s="1"/>
  <c r="AC13" i="286"/>
  <c r="S13" i="286" s="1"/>
  <c r="AG13" i="129"/>
  <c r="G13" i="286"/>
  <c r="E13" i="286"/>
  <c r="BH12" i="286"/>
  <c r="I12" i="286"/>
  <c r="I64" i="286" s="1"/>
  <c r="BI12" i="286" s="1"/>
  <c r="AJ12" i="134" s="1"/>
  <c r="AC12" i="286"/>
  <c r="S12" i="286" s="1"/>
  <c r="AG12" i="129" s="1"/>
  <c r="G12" i="286"/>
  <c r="E12" i="286"/>
  <c r="BH11" i="286"/>
  <c r="AC11" i="286"/>
  <c r="S11" i="286"/>
  <c r="H11" i="286"/>
  <c r="G11" i="286"/>
  <c r="E11" i="286"/>
  <c r="BH10" i="286"/>
  <c r="G10" i="286"/>
  <c r="BG10" i="286"/>
  <c r="BF10" i="286"/>
  <c r="BE10" i="286"/>
  <c r="BD10" i="286"/>
  <c r="BC10" i="286"/>
  <c r="BB10" i="286"/>
  <c r="BA10" i="286"/>
  <c r="AZ10" i="286"/>
  <c r="AY10" i="286"/>
  <c r="AX10" i="286"/>
  <c r="AW10" i="286"/>
  <c r="AV10" i="286"/>
  <c r="AU10" i="286"/>
  <c r="AT10" i="286"/>
  <c r="AS10" i="286"/>
  <c r="AR10" i="286"/>
  <c r="AQ10" i="286"/>
  <c r="AP10" i="286"/>
  <c r="AO10" i="286"/>
  <c r="AN10" i="286"/>
  <c r="AM10" i="286"/>
  <c r="AL10" i="286"/>
  <c r="AK10" i="286"/>
  <c r="AJ10" i="286"/>
  <c r="AI10" i="286"/>
  <c r="AH10" i="286"/>
  <c r="AG10" i="286"/>
  <c r="AF10" i="286"/>
  <c r="AE10" i="286"/>
  <c r="AC10" i="286"/>
  <c r="AB10" i="286"/>
  <c r="AA10" i="286"/>
  <c r="Z10" i="286"/>
  <c r="Y10" i="286"/>
  <c r="X10" i="286"/>
  <c r="W10" i="286"/>
  <c r="V10" i="286"/>
  <c r="U10" i="286"/>
  <c r="R10" i="286"/>
  <c r="Q10" i="286"/>
  <c r="P10" i="286"/>
  <c r="O10" i="286"/>
  <c r="N10" i="286"/>
  <c r="M10" i="286"/>
  <c r="L10" i="286"/>
  <c r="AG25" i="129" s="1"/>
  <c r="K10" i="286"/>
  <c r="J10" i="286"/>
  <c r="E10" i="286" s="1"/>
  <c r="I10" i="286"/>
  <c r="H10" i="286"/>
  <c r="BG8" i="286"/>
  <c r="BF8" i="286"/>
  <c r="BE8" i="286"/>
  <c r="BD8" i="286"/>
  <c r="BC8" i="286"/>
  <c r="BB8" i="286"/>
  <c r="BA8" i="286"/>
  <c r="AZ8" i="286"/>
  <c r="AY8" i="286"/>
  <c r="AX8" i="286"/>
  <c r="AW8" i="286"/>
  <c r="AV8" i="286"/>
  <c r="AU8" i="286"/>
  <c r="AT8" i="286"/>
  <c r="AS8" i="286"/>
  <c r="AR8" i="286"/>
  <c r="AQ8" i="286"/>
  <c r="AP8" i="286"/>
  <c r="AO8" i="286"/>
  <c r="AN8" i="286"/>
  <c r="AM8" i="286"/>
  <c r="AL8" i="286"/>
  <c r="AK8" i="286"/>
  <c r="AJ8" i="286"/>
  <c r="AI8" i="286"/>
  <c r="AH8" i="286"/>
  <c r="AG8" i="286"/>
  <c r="AF8" i="286"/>
  <c r="AE8" i="286"/>
  <c r="AD8" i="286"/>
  <c r="AB8" i="286"/>
  <c r="AA8" i="286"/>
  <c r="Z8" i="286"/>
  <c r="Y8" i="286"/>
  <c r="X8" i="286"/>
  <c r="W8" i="286"/>
  <c r="V8" i="286"/>
  <c r="U8" i="286"/>
  <c r="R8" i="286"/>
  <c r="Q8" i="286"/>
  <c r="P8" i="286"/>
  <c r="O8" i="286"/>
  <c r="N8" i="286"/>
  <c r="M8" i="286"/>
  <c r="L8" i="286"/>
  <c r="K8" i="286"/>
  <c r="J8" i="286"/>
  <c r="I8" i="286"/>
  <c r="H8" i="286"/>
  <c r="BG63" i="285"/>
  <c r="BF63" i="285"/>
  <c r="BE63" i="285"/>
  <c r="BD63" i="285"/>
  <c r="BC63" i="285"/>
  <c r="BB63" i="285"/>
  <c r="BA63" i="285"/>
  <c r="AZ63" i="285"/>
  <c r="AY63" i="285"/>
  <c r="AX63" i="285"/>
  <c r="AW63" i="285"/>
  <c r="AV63" i="285"/>
  <c r="AU63" i="285"/>
  <c r="AT63" i="285"/>
  <c r="AS63" i="285"/>
  <c r="AR63" i="285"/>
  <c r="AQ63" i="285"/>
  <c r="AP63" i="285"/>
  <c r="AO63" i="285"/>
  <c r="AN63" i="285"/>
  <c r="AM63" i="285"/>
  <c r="AL63" i="285"/>
  <c r="AK63" i="285"/>
  <c r="AJ63" i="285"/>
  <c r="AI63" i="285"/>
  <c r="AH63" i="285"/>
  <c r="AG63" i="285"/>
  <c r="AF63" i="285"/>
  <c r="AE63" i="285"/>
  <c r="AB63" i="285"/>
  <c r="AA63" i="285"/>
  <c r="Z63" i="285"/>
  <c r="Y63" i="285"/>
  <c r="X63" i="285"/>
  <c r="W63" i="285"/>
  <c r="V63" i="285"/>
  <c r="U63" i="285"/>
  <c r="S63" i="285" s="1"/>
  <c r="R63" i="285"/>
  <c r="Q63" i="285"/>
  <c r="P63" i="285"/>
  <c r="O63" i="285"/>
  <c r="N63" i="285"/>
  <c r="M63" i="285"/>
  <c r="L63" i="285"/>
  <c r="K63" i="285"/>
  <c r="J63" i="285"/>
  <c r="I63" i="285"/>
  <c r="H63" i="285"/>
  <c r="G63" i="285" s="1"/>
  <c r="BH62" i="285"/>
  <c r="BG62" i="285"/>
  <c r="AC62" i="285"/>
  <c r="S62" i="285"/>
  <c r="G62" i="285"/>
  <c r="AF10" i="294"/>
  <c r="E62" i="285"/>
  <c r="BH61" i="285"/>
  <c r="BF61" i="285" s="1"/>
  <c r="AC61" i="285"/>
  <c r="S61" i="285"/>
  <c r="G61" i="285"/>
  <c r="E61" i="285"/>
  <c r="BH60" i="285"/>
  <c r="BE60" i="285" s="1"/>
  <c r="AC60" i="285"/>
  <c r="S60" i="285"/>
  <c r="G60" i="285"/>
  <c r="E60" i="285"/>
  <c r="BH59" i="285"/>
  <c r="BD59" i="285" s="1"/>
  <c r="AC59" i="285"/>
  <c r="S59" i="285"/>
  <c r="G59" i="285"/>
  <c r="E59" i="285"/>
  <c r="BH58" i="285"/>
  <c r="BC58" i="285" s="1"/>
  <c r="AC58" i="285"/>
  <c r="S58" i="285"/>
  <c r="G58" i="285"/>
  <c r="E58" i="285"/>
  <c r="BH57" i="285"/>
  <c r="BB57" i="285" s="1"/>
  <c r="AC57" i="285"/>
  <c r="S57" i="285"/>
  <c r="G57" i="285"/>
  <c r="E57" i="285"/>
  <c r="BH56" i="285"/>
  <c r="BA56" i="285" s="1"/>
  <c r="AC56" i="285"/>
  <c r="S56" i="285"/>
  <c r="G56" i="285"/>
  <c r="E56" i="285"/>
  <c r="BH55" i="285"/>
  <c r="AZ55" i="285" s="1"/>
  <c r="AC55" i="285"/>
  <c r="S55" i="285"/>
  <c r="G55" i="285"/>
  <c r="E55" i="285"/>
  <c r="BH54" i="285"/>
  <c r="AY54" i="285" s="1"/>
  <c r="AC54" i="285"/>
  <c r="S54" i="285"/>
  <c r="G54" i="285"/>
  <c r="E54" i="285"/>
  <c r="BH53" i="285"/>
  <c r="AX53" i="285" s="1"/>
  <c r="AC53" i="285"/>
  <c r="S53" i="285"/>
  <c r="G53" i="285"/>
  <c r="E53" i="285"/>
  <c r="BH52" i="285"/>
  <c r="AW52" i="285" s="1"/>
  <c r="AC52" i="285"/>
  <c r="S52" i="285"/>
  <c r="G52" i="285"/>
  <c r="E52" i="285"/>
  <c r="BH51" i="285"/>
  <c r="AV51" i="285" s="1"/>
  <c r="AC51" i="285"/>
  <c r="S51" i="285"/>
  <c r="G51" i="285"/>
  <c r="E51" i="285"/>
  <c r="BH50" i="285"/>
  <c r="AU50" i="285" s="1"/>
  <c r="AC50" i="285"/>
  <c r="S50" i="285"/>
  <c r="G50" i="285"/>
  <c r="E50" i="285"/>
  <c r="BH49" i="285"/>
  <c r="AT49" i="285" s="1"/>
  <c r="AC49" i="285"/>
  <c r="S49" i="285"/>
  <c r="G49" i="285"/>
  <c r="E49" i="285"/>
  <c r="BH48" i="285"/>
  <c r="AS48" i="285" s="1"/>
  <c r="AC48" i="285"/>
  <c r="S48" i="285"/>
  <c r="G48" i="285"/>
  <c r="E48" i="285"/>
  <c r="BH47" i="285"/>
  <c r="AR47" i="285"/>
  <c r="AC47" i="285"/>
  <c r="S47" i="285"/>
  <c r="G47" i="285"/>
  <c r="E47" i="285"/>
  <c r="BH46" i="285"/>
  <c r="AQ46" i="285"/>
  <c r="AC46" i="285"/>
  <c r="S46" i="285"/>
  <c r="G46" i="285"/>
  <c r="E46" i="285"/>
  <c r="BH45" i="285"/>
  <c r="AP45" i="285"/>
  <c r="AC45" i="285"/>
  <c r="S45" i="285"/>
  <c r="G45" i="285"/>
  <c r="E45" i="285"/>
  <c r="BH44" i="285"/>
  <c r="AO44" i="285"/>
  <c r="AC44" i="285"/>
  <c r="S44" i="285"/>
  <c r="G44" i="285"/>
  <c r="E44" i="285"/>
  <c r="BH43" i="285"/>
  <c r="AN43" i="285"/>
  <c r="AC43" i="285"/>
  <c r="S43" i="285"/>
  <c r="G43" i="285"/>
  <c r="E43" i="285"/>
  <c r="BH42" i="285"/>
  <c r="AM42" i="285"/>
  <c r="AC42" i="285"/>
  <c r="S42" i="285"/>
  <c r="G42" i="285"/>
  <c r="E42" i="285"/>
  <c r="BH41" i="285"/>
  <c r="AL41" i="285" s="1"/>
  <c r="AC41" i="285"/>
  <c r="S41" i="285"/>
  <c r="G41" i="285"/>
  <c r="E41" i="285"/>
  <c r="BH40" i="285"/>
  <c r="AK40" i="285"/>
  <c r="AC40" i="285"/>
  <c r="S40" i="285"/>
  <c r="G40" i="285"/>
  <c r="E40" i="285"/>
  <c r="BH39" i="285"/>
  <c r="AJ39" i="285"/>
  <c r="AC39" i="285"/>
  <c r="S39" i="285"/>
  <c r="G39" i="285"/>
  <c r="E39" i="285"/>
  <c r="BH38" i="285"/>
  <c r="AI38" i="285"/>
  <c r="AC38" i="285"/>
  <c r="S38" i="285"/>
  <c r="G38" i="285"/>
  <c r="E38" i="285"/>
  <c r="BH37" i="285"/>
  <c r="AH37" i="285" s="1"/>
  <c r="AC37" i="285"/>
  <c r="S37" i="285"/>
  <c r="G37" i="285"/>
  <c r="E37" i="285"/>
  <c r="BH36" i="285"/>
  <c r="AG36" i="285"/>
  <c r="AC36" i="285"/>
  <c r="S36" i="285"/>
  <c r="G36" i="285"/>
  <c r="E36" i="285"/>
  <c r="BH35" i="285"/>
  <c r="AF35" i="285"/>
  <c r="AC35" i="285"/>
  <c r="S35" i="285"/>
  <c r="G35" i="285"/>
  <c r="E35" i="285"/>
  <c r="BH34" i="285"/>
  <c r="AE34" i="285"/>
  <c r="AC34" i="285"/>
  <c r="S34" i="285"/>
  <c r="G34" i="285"/>
  <c r="E34" i="285"/>
  <c r="G33" i="285"/>
  <c r="E33" i="285"/>
  <c r="BG32" i="285"/>
  <c r="BF32" i="285"/>
  <c r="BE32" i="285"/>
  <c r="BD32" i="285"/>
  <c r="BC32" i="285"/>
  <c r="BB32" i="285"/>
  <c r="BA32" i="285"/>
  <c r="AZ32" i="285"/>
  <c r="AY32" i="285"/>
  <c r="AX32" i="285"/>
  <c r="AW32" i="285"/>
  <c r="AV32" i="285"/>
  <c r="AU32" i="285"/>
  <c r="AT32" i="285"/>
  <c r="AS32" i="285"/>
  <c r="AR32" i="285"/>
  <c r="AQ32" i="285"/>
  <c r="AP32" i="285"/>
  <c r="AO32" i="285"/>
  <c r="AN32" i="285"/>
  <c r="AM32" i="285"/>
  <c r="AL32" i="285"/>
  <c r="AK32" i="285"/>
  <c r="AJ32" i="285"/>
  <c r="AI32" i="285"/>
  <c r="AH32" i="285"/>
  <c r="AG32" i="285"/>
  <c r="AF32" i="285"/>
  <c r="AE32" i="285"/>
  <c r="AB32" i="285"/>
  <c r="AA32" i="285"/>
  <c r="Z32" i="285"/>
  <c r="S32" i="285" s="1"/>
  <c r="Y32" i="285"/>
  <c r="X32" i="285"/>
  <c r="W32" i="285"/>
  <c r="V32" i="285"/>
  <c r="U32" i="285"/>
  <c r="R32" i="285"/>
  <c r="Q32" i="285"/>
  <c r="P32" i="285"/>
  <c r="O32" i="285"/>
  <c r="N32" i="285"/>
  <c r="M32" i="285"/>
  <c r="L32" i="285"/>
  <c r="K32" i="285"/>
  <c r="E32" i="285"/>
  <c r="J32" i="285"/>
  <c r="I32" i="285"/>
  <c r="H32" i="285"/>
  <c r="BH32" i="285" s="1"/>
  <c r="AC32" i="285" s="1"/>
  <c r="BH31" i="285"/>
  <c r="AB31" i="285"/>
  <c r="AC31" i="285"/>
  <c r="S31" i="285" s="1"/>
  <c r="G31" i="285"/>
  <c r="E31" i="285"/>
  <c r="BH30" i="285"/>
  <c r="AC30" i="285"/>
  <c r="S30" i="285"/>
  <c r="AA30" i="285"/>
  <c r="G30" i="285"/>
  <c r="E30" i="285"/>
  <c r="BH29" i="285"/>
  <c r="Z29" i="285" s="1"/>
  <c r="AC29" i="285"/>
  <c r="S29" i="285" s="1"/>
  <c r="G29" i="285"/>
  <c r="E29" i="285"/>
  <c r="BH28" i="285"/>
  <c r="Y28" i="285" s="1"/>
  <c r="AC28" i="285"/>
  <c r="S28" i="285" s="1"/>
  <c r="G28" i="285"/>
  <c r="E28" i="285"/>
  <c r="BH27" i="285"/>
  <c r="X27" i="285"/>
  <c r="AC27" i="285"/>
  <c r="S27" i="285" s="1"/>
  <c r="G27" i="285"/>
  <c r="E27" i="285"/>
  <c r="BH26" i="285"/>
  <c r="AC26" i="285"/>
  <c r="S26" i="285"/>
  <c r="W26" i="285"/>
  <c r="G26" i="285"/>
  <c r="E26" i="285"/>
  <c r="BH25" i="285"/>
  <c r="V25" i="285" s="1"/>
  <c r="AC25" i="285"/>
  <c r="S25" i="285" s="1"/>
  <c r="G25" i="285"/>
  <c r="E25" i="285"/>
  <c r="BH24" i="285"/>
  <c r="U24" i="285" s="1"/>
  <c r="AC24" i="285"/>
  <c r="S24" i="285" s="1"/>
  <c r="G24" i="285"/>
  <c r="E24" i="285"/>
  <c r="BH23" i="285"/>
  <c r="AC23" i="285"/>
  <c r="G23" i="285"/>
  <c r="BG22" i="285"/>
  <c r="BF22" i="285"/>
  <c r="BE22" i="285"/>
  <c r="BD22" i="285"/>
  <c r="BC22" i="285"/>
  <c r="BB22" i="285"/>
  <c r="BA22" i="285"/>
  <c r="AZ22" i="285"/>
  <c r="AY22" i="285"/>
  <c r="AX22" i="285"/>
  <c r="AF34" i="129" s="1"/>
  <c r="AW22" i="285"/>
  <c r="AV22" i="285"/>
  <c r="AU22" i="285"/>
  <c r="AT22" i="285"/>
  <c r="AS22" i="285"/>
  <c r="AR22" i="285"/>
  <c r="AQ22" i="285"/>
  <c r="AP22" i="285"/>
  <c r="AO22" i="285"/>
  <c r="AN22" i="285"/>
  <c r="AM22" i="285"/>
  <c r="AL22" i="285"/>
  <c r="AK22" i="285"/>
  <c r="AJ22" i="285"/>
  <c r="AI22" i="285"/>
  <c r="AH22" i="285"/>
  <c r="AG22" i="285"/>
  <c r="AF22" i="285"/>
  <c r="AE22" i="285"/>
  <c r="AB22" i="285"/>
  <c r="AA22" i="285"/>
  <c r="Z22" i="285"/>
  <c r="Y22" i="285"/>
  <c r="X22" i="285"/>
  <c r="W22" i="285"/>
  <c r="V22" i="285"/>
  <c r="U22" i="285"/>
  <c r="R22" i="285"/>
  <c r="Q22" i="285"/>
  <c r="P22" i="285"/>
  <c r="O22" i="285"/>
  <c r="N22" i="285"/>
  <c r="M22" i="285"/>
  <c r="L22" i="285"/>
  <c r="K22" i="285"/>
  <c r="J22" i="285"/>
  <c r="I22" i="285"/>
  <c r="E22" i="285" s="1"/>
  <c r="H22" i="285"/>
  <c r="BH21" i="285"/>
  <c r="R21" i="285"/>
  <c r="AC21" i="285"/>
  <c r="S21" i="285" s="1"/>
  <c r="AF21" i="129" s="1"/>
  <c r="G21" i="285"/>
  <c r="E21" i="285"/>
  <c r="BH20" i="285"/>
  <c r="AC20" i="285"/>
  <c r="S20" i="285"/>
  <c r="AF20" i="129"/>
  <c r="Q20" i="285"/>
  <c r="G20" i="285"/>
  <c r="E20" i="285"/>
  <c r="BH19" i="285"/>
  <c r="AC19" i="285"/>
  <c r="S19" i="285" s="1"/>
  <c r="P19" i="285"/>
  <c r="G19" i="285"/>
  <c r="E19" i="285"/>
  <c r="BH18" i="285"/>
  <c r="O18" i="285"/>
  <c r="O64" i="285" s="1"/>
  <c r="BI18" i="285" s="1"/>
  <c r="AI18" i="134" s="1"/>
  <c r="AC18" i="285"/>
  <c r="S18" i="285"/>
  <c r="AF18" i="129" s="1"/>
  <c r="G18" i="285"/>
  <c r="AF33" i="129"/>
  <c r="E18" i="285"/>
  <c r="BH17" i="285"/>
  <c r="N17" i="285" s="1"/>
  <c r="N64" i="285" s="1"/>
  <c r="BI17" i="285" s="1"/>
  <c r="AI17" i="134" s="1"/>
  <c r="AC17" i="285"/>
  <c r="S17" i="285"/>
  <c r="AF17" i="129" s="1"/>
  <c r="G17" i="285"/>
  <c r="E17" i="285"/>
  <c r="BH16" i="285"/>
  <c r="AC16" i="285"/>
  <c r="S16" i="285" s="1"/>
  <c r="AF16" i="129" s="1"/>
  <c r="M16" i="285"/>
  <c r="M64" i="285" s="1"/>
  <c r="BI16" i="285" s="1"/>
  <c r="AI16" i="134" s="1"/>
  <c r="G16" i="285"/>
  <c r="E16" i="285"/>
  <c r="BH15" i="285"/>
  <c r="L15" i="285" s="1"/>
  <c r="L64" i="285" s="1"/>
  <c r="BI15" i="285" s="1"/>
  <c r="AI15" i="134" s="1"/>
  <c r="AC15" i="285"/>
  <c r="S15" i="285"/>
  <c r="G15" i="285"/>
  <c r="G8" i="285" s="1"/>
  <c r="E15" i="285"/>
  <c r="BH14" i="285"/>
  <c r="K14" i="285"/>
  <c r="K64" i="285" s="1"/>
  <c r="BI14" i="285" s="1"/>
  <c r="AI14" i="134" s="1"/>
  <c r="AC14" i="285"/>
  <c r="S14" i="285"/>
  <c r="AF14" i="129"/>
  <c r="G14" i="285"/>
  <c r="E14" i="285"/>
  <c r="BH13" i="285"/>
  <c r="J13" i="285" s="1"/>
  <c r="J64" i="285" s="1"/>
  <c r="BI13" i="285" s="1"/>
  <c r="AI13" i="134" s="1"/>
  <c r="AC13" i="285"/>
  <c r="S13" i="285"/>
  <c r="AF13" i="129" s="1"/>
  <c r="G13" i="285"/>
  <c r="E13" i="285"/>
  <c r="BH12" i="285"/>
  <c r="I12" i="285" s="1"/>
  <c r="I64" i="285" s="1"/>
  <c r="BI12" i="285" s="1"/>
  <c r="AI12" i="134" s="1"/>
  <c r="AC12" i="285"/>
  <c r="S12" i="285"/>
  <c r="G12" i="285"/>
  <c r="E12" i="285"/>
  <c r="BH11" i="285"/>
  <c r="AC11" i="285"/>
  <c r="S11" i="285" s="1"/>
  <c r="S10" i="285" s="1"/>
  <c r="AF10" i="129" s="1"/>
  <c r="H11" i="285"/>
  <c r="G11" i="285"/>
  <c r="E11" i="285"/>
  <c r="BH10" i="285"/>
  <c r="G10" i="285"/>
  <c r="G64" i="285" s="1"/>
  <c r="BI10" i="285" s="1"/>
  <c r="BG10" i="285"/>
  <c r="BF10" i="285"/>
  <c r="BE10" i="285"/>
  <c r="BD10" i="285"/>
  <c r="BC10" i="285"/>
  <c r="BB10" i="285"/>
  <c r="BA10" i="285"/>
  <c r="AZ10" i="285"/>
  <c r="AY10" i="285"/>
  <c r="AX10" i="285"/>
  <c r="AW10" i="285"/>
  <c r="AV10" i="285"/>
  <c r="AU10" i="285"/>
  <c r="AT10" i="285"/>
  <c r="AS10" i="285"/>
  <c r="AR10" i="285"/>
  <c r="AQ10" i="285"/>
  <c r="AP10" i="285"/>
  <c r="AO10" i="285"/>
  <c r="AN10" i="285"/>
  <c r="AM10" i="285"/>
  <c r="AL10" i="285"/>
  <c r="AK10" i="285"/>
  <c r="AJ10" i="285"/>
  <c r="AI10" i="285"/>
  <c r="AH10" i="285"/>
  <c r="AG10" i="285"/>
  <c r="AF10" i="285"/>
  <c r="AE10" i="285"/>
  <c r="AC10" i="285"/>
  <c r="AB10" i="285"/>
  <c r="AA10" i="285"/>
  <c r="Z10" i="285"/>
  <c r="Y10" i="285"/>
  <c r="X10" i="285"/>
  <c r="W10" i="285"/>
  <c r="V10" i="285"/>
  <c r="U10" i="285"/>
  <c r="R10" i="285"/>
  <c r="Q10" i="285"/>
  <c r="P10" i="285"/>
  <c r="O10" i="285"/>
  <c r="N10" i="285"/>
  <c r="M10" i="285"/>
  <c r="L10" i="285"/>
  <c r="K10" i="285"/>
  <c r="E10" i="285" s="1"/>
  <c r="J10" i="285"/>
  <c r="I10" i="285"/>
  <c r="H10" i="285"/>
  <c r="BG8" i="285"/>
  <c r="BF8" i="285"/>
  <c r="BE8" i="285"/>
  <c r="BD8" i="285"/>
  <c r="BC8" i="285"/>
  <c r="BB8" i="285"/>
  <c r="BA8" i="285"/>
  <c r="AZ8" i="285"/>
  <c r="AY8" i="285"/>
  <c r="AX8" i="285"/>
  <c r="AW8" i="285"/>
  <c r="AV8" i="285"/>
  <c r="AU8" i="285"/>
  <c r="AT8" i="285"/>
  <c r="AS8" i="285"/>
  <c r="AR8" i="285"/>
  <c r="AQ8" i="285"/>
  <c r="AP8" i="285"/>
  <c r="AO8" i="285"/>
  <c r="AN8" i="285"/>
  <c r="AM8" i="285"/>
  <c r="AL8" i="285"/>
  <c r="AK8" i="285"/>
  <c r="AJ8" i="285"/>
  <c r="AI8" i="285"/>
  <c r="AH8" i="285"/>
  <c r="AG8" i="285"/>
  <c r="AF8" i="285"/>
  <c r="AE8" i="285"/>
  <c r="AD8" i="285"/>
  <c r="AB8" i="285"/>
  <c r="AA8" i="285"/>
  <c r="Z8" i="285"/>
  <c r="Y8" i="285"/>
  <c r="X8" i="285"/>
  <c r="W8" i="285"/>
  <c r="V8" i="285"/>
  <c r="U8" i="285"/>
  <c r="R8" i="285"/>
  <c r="Q8" i="285"/>
  <c r="P8" i="285"/>
  <c r="O8" i="285"/>
  <c r="N8" i="285"/>
  <c r="M8" i="285"/>
  <c r="L8" i="285"/>
  <c r="K8" i="285"/>
  <c r="J8" i="285"/>
  <c r="I8" i="285"/>
  <c r="H8" i="285"/>
  <c r="BG63" i="284"/>
  <c r="BF63" i="284"/>
  <c r="BE63" i="284"/>
  <c r="BD63" i="284"/>
  <c r="BC63" i="284"/>
  <c r="BB63" i="284"/>
  <c r="BA63" i="284"/>
  <c r="AZ63" i="284"/>
  <c r="AY63" i="284"/>
  <c r="AX63" i="284"/>
  <c r="AX64" i="284" s="1"/>
  <c r="BI53" i="284" s="1"/>
  <c r="AH53" i="134" s="1"/>
  <c r="AW63" i="284"/>
  <c r="AV63" i="284"/>
  <c r="AU63" i="284"/>
  <c r="AT63" i="284"/>
  <c r="AS63" i="284"/>
  <c r="AR63" i="284"/>
  <c r="AQ63" i="284"/>
  <c r="AP63" i="284"/>
  <c r="AO63" i="284"/>
  <c r="AN63" i="284"/>
  <c r="AM63" i="284"/>
  <c r="AL63" i="284"/>
  <c r="AK63" i="284"/>
  <c r="AJ63" i="284"/>
  <c r="AI63" i="284"/>
  <c r="AH63" i="284"/>
  <c r="AG63" i="284"/>
  <c r="AF63" i="284"/>
  <c r="AE63" i="284"/>
  <c r="AB63" i="284"/>
  <c r="AA63" i="284"/>
  <c r="Z63" i="284"/>
  <c r="Y63" i="284"/>
  <c r="X63" i="284"/>
  <c r="W63" i="284"/>
  <c r="V63" i="284"/>
  <c r="U63" i="284"/>
  <c r="S63" i="284" s="1"/>
  <c r="R63" i="284"/>
  <c r="Q63" i="284"/>
  <c r="P63" i="284"/>
  <c r="O63" i="284"/>
  <c r="N63" i="284"/>
  <c r="M63" i="284"/>
  <c r="L63" i="284"/>
  <c r="K63" i="284"/>
  <c r="J63" i="284"/>
  <c r="I63" i="284"/>
  <c r="H63" i="284"/>
  <c r="G63" i="284" s="1"/>
  <c r="BH62" i="284"/>
  <c r="BG62" i="284"/>
  <c r="AC62" i="284"/>
  <c r="S62" i="284"/>
  <c r="G62" i="284"/>
  <c r="E62" i="284"/>
  <c r="BH61" i="284"/>
  <c r="BF61" i="284" s="1"/>
  <c r="AC61" i="284"/>
  <c r="S61" i="284"/>
  <c r="G61" i="284"/>
  <c r="E61" i="284"/>
  <c r="BH60" i="284"/>
  <c r="BE60" i="284"/>
  <c r="AC60" i="284"/>
  <c r="S60" i="284"/>
  <c r="G60" i="284"/>
  <c r="E60" i="284"/>
  <c r="BH59" i="284"/>
  <c r="BD59" i="284" s="1"/>
  <c r="AC59" i="284"/>
  <c r="S59" i="284"/>
  <c r="G59" i="284"/>
  <c r="E59" i="284"/>
  <c r="BH58" i="284"/>
  <c r="BC58" i="284"/>
  <c r="AC58" i="284"/>
  <c r="S58" i="284"/>
  <c r="G58" i="284"/>
  <c r="E58" i="284"/>
  <c r="BH57" i="284"/>
  <c r="BB57" i="284" s="1"/>
  <c r="AC57" i="284"/>
  <c r="S57" i="284"/>
  <c r="G57" i="284"/>
  <c r="E57" i="284"/>
  <c r="BH56" i="284"/>
  <c r="BA56" i="284"/>
  <c r="AC56" i="284"/>
  <c r="S56" i="284"/>
  <c r="G56" i="284"/>
  <c r="E56" i="284"/>
  <c r="BH55" i="284"/>
  <c r="AZ55" i="284" s="1"/>
  <c r="AC55" i="284"/>
  <c r="S55" i="284"/>
  <c r="G55" i="284"/>
  <c r="E55" i="284"/>
  <c r="BH54" i="284"/>
  <c r="AY54" i="284"/>
  <c r="AC54" i="284"/>
  <c r="S54" i="284"/>
  <c r="G54" i="284"/>
  <c r="E54" i="284"/>
  <c r="BH53" i="284"/>
  <c r="AX53" i="284" s="1"/>
  <c r="AC53" i="284"/>
  <c r="S53" i="284"/>
  <c r="G53" i="284"/>
  <c r="E53" i="284"/>
  <c r="BH52" i="284"/>
  <c r="AW52" i="284"/>
  <c r="AC52" i="284"/>
  <c r="S52" i="284"/>
  <c r="G52" i="284"/>
  <c r="E52" i="284"/>
  <c r="BH51" i="284"/>
  <c r="AV51" i="284" s="1"/>
  <c r="AC51" i="284"/>
  <c r="S51" i="284"/>
  <c r="G51" i="284"/>
  <c r="E51" i="284"/>
  <c r="BH50" i="284"/>
  <c r="AU50" i="284"/>
  <c r="AC50" i="284"/>
  <c r="S50" i="284"/>
  <c r="G50" i="284"/>
  <c r="E50" i="284"/>
  <c r="BH49" i="284"/>
  <c r="AT49" i="284" s="1"/>
  <c r="AT64" i="284" s="1"/>
  <c r="BI49" i="284" s="1"/>
  <c r="AH49" i="134" s="1"/>
  <c r="AC49" i="284"/>
  <c r="S49" i="284"/>
  <c r="G49" i="284"/>
  <c r="E49" i="284"/>
  <c r="BH48" i="284"/>
  <c r="AS48" i="284"/>
  <c r="AC48" i="284"/>
  <c r="S48" i="284"/>
  <c r="G48" i="284"/>
  <c r="E48" i="284"/>
  <c r="BH47" i="284"/>
  <c r="AR47" i="284" s="1"/>
  <c r="AC47" i="284"/>
  <c r="S47" i="284"/>
  <c r="G47" i="284"/>
  <c r="E47" i="284"/>
  <c r="BH46" i="284"/>
  <c r="AQ46" i="284"/>
  <c r="AC46" i="284"/>
  <c r="S46" i="284"/>
  <c r="G46" i="284"/>
  <c r="E46" i="284"/>
  <c r="BH45" i="284"/>
  <c r="AP45" i="284" s="1"/>
  <c r="AC45" i="284"/>
  <c r="S45" i="284"/>
  <c r="G45" i="284"/>
  <c r="E45" i="284"/>
  <c r="BH44" i="284"/>
  <c r="AO44" i="284"/>
  <c r="AC44" i="284"/>
  <c r="S44" i="284"/>
  <c r="G44" i="284"/>
  <c r="E44" i="284"/>
  <c r="BH43" i="284"/>
  <c r="AN43" i="284" s="1"/>
  <c r="AC43" i="284"/>
  <c r="S43" i="284"/>
  <c r="G43" i="284"/>
  <c r="E43" i="284"/>
  <c r="BH42" i="284"/>
  <c r="AM42" i="284"/>
  <c r="AC42" i="284"/>
  <c r="S42" i="284"/>
  <c r="G42" i="284"/>
  <c r="E42" i="284"/>
  <c r="BH41" i="284"/>
  <c r="AL41" i="284" s="1"/>
  <c r="AC41" i="284"/>
  <c r="S41" i="284"/>
  <c r="G41" i="284"/>
  <c r="E41" i="284"/>
  <c r="BH40" i="284"/>
  <c r="AK40" i="284"/>
  <c r="AC40" i="284"/>
  <c r="S40" i="284"/>
  <c r="G40" i="284"/>
  <c r="E40" i="284"/>
  <c r="BH39" i="284"/>
  <c r="AJ39" i="284" s="1"/>
  <c r="AC39" i="284"/>
  <c r="S39" i="284"/>
  <c r="G39" i="284"/>
  <c r="E39" i="284"/>
  <c r="BH38" i="284"/>
  <c r="AI38" i="284"/>
  <c r="AC38" i="284"/>
  <c r="S38" i="284"/>
  <c r="G38" i="284"/>
  <c r="E38" i="284"/>
  <c r="BH37" i="284"/>
  <c r="AH37" i="284" s="1"/>
  <c r="AH64" i="284" s="1"/>
  <c r="BI37" i="284" s="1"/>
  <c r="AH37" i="134" s="1"/>
  <c r="AC37" i="284"/>
  <c r="S37" i="284"/>
  <c r="G37" i="284"/>
  <c r="E37" i="284"/>
  <c r="BH36" i="284"/>
  <c r="AG36" i="284"/>
  <c r="AC36" i="284"/>
  <c r="S36" i="284"/>
  <c r="G36" i="284"/>
  <c r="E36" i="284"/>
  <c r="BH35" i="284"/>
  <c r="AF35" i="284" s="1"/>
  <c r="AC35" i="284"/>
  <c r="S35" i="284"/>
  <c r="G35" i="284"/>
  <c r="E35" i="284"/>
  <c r="BH34" i="284"/>
  <c r="AE34" i="284"/>
  <c r="AC34" i="284"/>
  <c r="S34" i="284"/>
  <c r="G34" i="284"/>
  <c r="E34" i="284"/>
  <c r="G33" i="284"/>
  <c r="E33" i="284"/>
  <c r="BG32" i="284"/>
  <c r="BF32" i="284"/>
  <c r="BE32" i="284"/>
  <c r="BD32" i="284"/>
  <c r="BC32" i="284"/>
  <c r="BB32" i="284"/>
  <c r="BA32" i="284"/>
  <c r="AZ32" i="284"/>
  <c r="AY32" i="284"/>
  <c r="AX32" i="284"/>
  <c r="AW32" i="284"/>
  <c r="AV32" i="284"/>
  <c r="AU32" i="284"/>
  <c r="AT32" i="284"/>
  <c r="AS32" i="284"/>
  <c r="AR32" i="284"/>
  <c r="AQ32" i="284"/>
  <c r="AP32" i="284"/>
  <c r="AO32" i="284"/>
  <c r="AN32" i="284"/>
  <c r="AM32" i="284"/>
  <c r="AL32" i="284"/>
  <c r="AK32" i="284"/>
  <c r="AJ32" i="284"/>
  <c r="AI32" i="284"/>
  <c r="AH32" i="284"/>
  <c r="AG32" i="284"/>
  <c r="AF32" i="284"/>
  <c r="AE32" i="284"/>
  <c r="AB32" i="284"/>
  <c r="AA32" i="284"/>
  <c r="Z32" i="284"/>
  <c r="Y32" i="284"/>
  <c r="X32" i="284"/>
  <c r="W32" i="284"/>
  <c r="V32" i="284"/>
  <c r="S32" i="284" s="1"/>
  <c r="U32" i="284"/>
  <c r="R32" i="284"/>
  <c r="Q32" i="284"/>
  <c r="P32" i="284"/>
  <c r="O32" i="284"/>
  <c r="N32" i="284"/>
  <c r="M32" i="284"/>
  <c r="BH32" i="284" s="1"/>
  <c r="L32" i="284"/>
  <c r="K32" i="284"/>
  <c r="J32" i="284"/>
  <c r="I32" i="284"/>
  <c r="H32" i="284"/>
  <c r="G32" i="284"/>
  <c r="BH31" i="284"/>
  <c r="AB31" i="284" s="1"/>
  <c r="AC31" i="284"/>
  <c r="S31" i="284" s="1"/>
  <c r="G31" i="284"/>
  <c r="E31" i="284"/>
  <c r="BH30" i="284"/>
  <c r="AA30" i="284"/>
  <c r="AC30" i="284"/>
  <c r="S30" i="284" s="1"/>
  <c r="G30" i="284"/>
  <c r="E30" i="284"/>
  <c r="BH29" i="284"/>
  <c r="AC29" i="284"/>
  <c r="S29" i="284"/>
  <c r="Z29" i="284"/>
  <c r="G29" i="284"/>
  <c r="E29" i="284"/>
  <c r="BH28" i="284"/>
  <c r="Y28" i="284" s="1"/>
  <c r="AC28" i="284"/>
  <c r="S28" i="284" s="1"/>
  <c r="G28" i="284"/>
  <c r="E28" i="284"/>
  <c r="BH27" i="284"/>
  <c r="X27" i="284" s="1"/>
  <c r="AC27" i="284"/>
  <c r="S27" i="284" s="1"/>
  <c r="G27" i="284"/>
  <c r="E27" i="284"/>
  <c r="BH26" i="284"/>
  <c r="W26" i="284"/>
  <c r="AC26" i="284"/>
  <c r="S26" i="284" s="1"/>
  <c r="G26" i="284"/>
  <c r="E26" i="284"/>
  <c r="BH25" i="284"/>
  <c r="AC25" i="284"/>
  <c r="S25" i="284"/>
  <c r="V25" i="284"/>
  <c r="G25" i="284"/>
  <c r="E25" i="284"/>
  <c r="BH24" i="284"/>
  <c r="U24" i="284" s="1"/>
  <c r="AC24" i="284"/>
  <c r="S24" i="284" s="1"/>
  <c r="G24" i="284"/>
  <c r="E24" i="284"/>
  <c r="BH23" i="284"/>
  <c r="AC23" i="284"/>
  <c r="G23" i="284"/>
  <c r="BG22" i="284"/>
  <c r="BF22" i="284"/>
  <c r="BE22" i="284"/>
  <c r="BD22" i="284"/>
  <c r="BC22" i="284"/>
  <c r="BB22" i="284"/>
  <c r="BA22" i="284"/>
  <c r="AZ22" i="284"/>
  <c r="AY22" i="284"/>
  <c r="AX22" i="284"/>
  <c r="AE34" i="129" s="1"/>
  <c r="AW22" i="284"/>
  <c r="AV22" i="284"/>
  <c r="AU22" i="284"/>
  <c r="AT22" i="284"/>
  <c r="AS22" i="284"/>
  <c r="AR22" i="284"/>
  <c r="AQ22" i="284"/>
  <c r="AP22" i="284"/>
  <c r="AO22" i="284"/>
  <c r="AN22" i="284"/>
  <c r="AM22" i="284"/>
  <c r="AL22" i="284"/>
  <c r="AK22" i="284"/>
  <c r="AJ22" i="284"/>
  <c r="AI22" i="284"/>
  <c r="AH22" i="284"/>
  <c r="AG22" i="284"/>
  <c r="AF22" i="284"/>
  <c r="AE22" i="284"/>
  <c r="AB22" i="284"/>
  <c r="AA22" i="284"/>
  <c r="Z22" i="284"/>
  <c r="Y22" i="284"/>
  <c r="X22" i="284"/>
  <c r="W22" i="284"/>
  <c r="V22" i="284"/>
  <c r="U22" i="284"/>
  <c r="R22" i="284"/>
  <c r="Q22" i="284"/>
  <c r="P22" i="284"/>
  <c r="O22" i="284"/>
  <c r="N22" i="284"/>
  <c r="M22" i="284"/>
  <c r="L22" i="284"/>
  <c r="K22" i="284"/>
  <c r="J22" i="284"/>
  <c r="I22" i="284"/>
  <c r="H22" i="284"/>
  <c r="BH22" i="284" s="1"/>
  <c r="S22" i="284" s="1"/>
  <c r="BH21" i="284"/>
  <c r="R21" i="284" s="1"/>
  <c r="R64" i="284" s="1"/>
  <c r="BI21" i="284" s="1"/>
  <c r="AH21" i="134" s="1"/>
  <c r="AC21" i="284"/>
  <c r="S21" i="284"/>
  <c r="AE21" i="129" s="1"/>
  <c r="G21" i="284"/>
  <c r="E21" i="284"/>
  <c r="BH20" i="284"/>
  <c r="Q20" i="284"/>
  <c r="AC20" i="284"/>
  <c r="S20" i="284"/>
  <c r="G20" i="284"/>
  <c r="E20" i="284"/>
  <c r="BH19" i="284"/>
  <c r="AC19" i="284"/>
  <c r="S19" i="284" s="1"/>
  <c r="AE19" i="129" s="1"/>
  <c r="P19" i="284"/>
  <c r="G19" i="284"/>
  <c r="E19" i="284"/>
  <c r="BH18" i="284"/>
  <c r="O18" i="284" s="1"/>
  <c r="O64" i="284" s="1"/>
  <c r="BI18" i="284" s="1"/>
  <c r="AH18" i="134" s="1"/>
  <c r="AC18" i="284"/>
  <c r="S18" i="284"/>
  <c r="G18" i="284"/>
  <c r="E18" i="284"/>
  <c r="BH17" i="284"/>
  <c r="AC17" i="284"/>
  <c r="S17" i="284" s="1"/>
  <c r="AE17" i="129" s="1"/>
  <c r="N17" i="284"/>
  <c r="N64" i="284"/>
  <c r="BI17" i="284" s="1"/>
  <c r="AH17" i="134" s="1"/>
  <c r="G17" i="284"/>
  <c r="E17" i="284"/>
  <c r="BH16" i="284"/>
  <c r="M16" i="284"/>
  <c r="M64" i="284"/>
  <c r="BI16" i="284"/>
  <c r="AH16" i="134" s="1"/>
  <c r="AC16" i="284"/>
  <c r="S16" i="284" s="1"/>
  <c r="G16" i="284"/>
  <c r="E16" i="284"/>
  <c r="BH15" i="284"/>
  <c r="L15" i="284" s="1"/>
  <c r="L64" i="284" s="1"/>
  <c r="BI15" i="284" s="1"/>
  <c r="AH15" i="134" s="1"/>
  <c r="AC15" i="284"/>
  <c r="S15" i="284"/>
  <c r="AE15" i="129" s="1"/>
  <c r="G15" i="284"/>
  <c r="E15" i="284"/>
  <c r="BH14" i="284"/>
  <c r="K14" i="284" s="1"/>
  <c r="K64" i="284" s="1"/>
  <c r="BI14" i="284" s="1"/>
  <c r="AH14" i="134" s="1"/>
  <c r="AC14" i="284"/>
  <c r="S14" i="284"/>
  <c r="G14" i="284"/>
  <c r="G8" i="284"/>
  <c r="E14" i="284"/>
  <c r="BH13" i="284"/>
  <c r="AC13" i="284"/>
  <c r="S13" i="284"/>
  <c r="AE13" i="129" s="1"/>
  <c r="J13" i="284"/>
  <c r="J64" i="284"/>
  <c r="BI13" i="284"/>
  <c r="AH13" i="134" s="1"/>
  <c r="G13" i="284"/>
  <c r="E13" i="284"/>
  <c r="BH12" i="284"/>
  <c r="I12" i="284" s="1"/>
  <c r="I64" i="284" s="1"/>
  <c r="BI12" i="284" s="1"/>
  <c r="AH12" i="134" s="1"/>
  <c r="AC12" i="284"/>
  <c r="S12" i="284"/>
  <c r="AE12" i="129" s="1"/>
  <c r="G12" i="284"/>
  <c r="E12" i="284"/>
  <c r="BH11" i="284"/>
  <c r="H11" i="284" s="1"/>
  <c r="AC11" i="284"/>
  <c r="AC10" i="284" s="1"/>
  <c r="S11" i="284"/>
  <c r="G11" i="284"/>
  <c r="E11" i="284"/>
  <c r="BG10" i="284"/>
  <c r="BF10" i="284"/>
  <c r="BE10" i="284"/>
  <c r="BD10" i="284"/>
  <c r="BC10" i="284"/>
  <c r="BB10" i="284"/>
  <c r="BA10" i="284"/>
  <c r="AZ10" i="284"/>
  <c r="AY10" i="284"/>
  <c r="AX10" i="284"/>
  <c r="AW10" i="284"/>
  <c r="AV10" i="284"/>
  <c r="AU10" i="284"/>
  <c r="AT10" i="284"/>
  <c r="AS10" i="284"/>
  <c r="AR10" i="284"/>
  <c r="AQ10" i="284"/>
  <c r="AP10" i="284"/>
  <c r="AO10" i="284"/>
  <c r="AN10" i="284"/>
  <c r="AM10" i="284"/>
  <c r="AL10" i="284"/>
  <c r="AK10" i="284"/>
  <c r="AJ10" i="284"/>
  <c r="AI10" i="284"/>
  <c r="AH10" i="284"/>
  <c r="AG10" i="284"/>
  <c r="AF10" i="284"/>
  <c r="AE10" i="284"/>
  <c r="AB10" i="284"/>
  <c r="AA10" i="284"/>
  <c r="Z10" i="284"/>
  <c r="Y10" i="284"/>
  <c r="X10" i="284"/>
  <c r="W10" i="284"/>
  <c r="V10" i="284"/>
  <c r="U10" i="284"/>
  <c r="R10" i="284"/>
  <c r="Q10" i="284"/>
  <c r="P10" i="284"/>
  <c r="O10" i="284"/>
  <c r="N10" i="284"/>
  <c r="M10" i="284"/>
  <c r="L10" i="284"/>
  <c r="AE25" i="129" s="1"/>
  <c r="K10" i="284"/>
  <c r="J10" i="284"/>
  <c r="I10" i="284"/>
  <c r="H10" i="284"/>
  <c r="E10" i="284"/>
  <c r="BG8" i="284"/>
  <c r="BF8" i="284"/>
  <c r="BE8" i="284"/>
  <c r="BD8" i="284"/>
  <c r="BC8" i="284"/>
  <c r="BB8" i="284"/>
  <c r="BA8" i="284"/>
  <c r="AZ8" i="284"/>
  <c r="AY8" i="284"/>
  <c r="AX8" i="284"/>
  <c r="AW8" i="284"/>
  <c r="AV8" i="284"/>
  <c r="AU8" i="284"/>
  <c r="AT8" i="284"/>
  <c r="AS8" i="284"/>
  <c r="AR8" i="284"/>
  <c r="AQ8" i="284"/>
  <c r="AP8" i="284"/>
  <c r="AO8" i="284"/>
  <c r="AN8" i="284"/>
  <c r="AM8" i="284"/>
  <c r="AL8" i="284"/>
  <c r="AK8" i="284"/>
  <c r="AJ8" i="284"/>
  <c r="AI8" i="284"/>
  <c r="AH8" i="284"/>
  <c r="AG8" i="284"/>
  <c r="AF8" i="284"/>
  <c r="AE8" i="284"/>
  <c r="AD8" i="284"/>
  <c r="AB8" i="284"/>
  <c r="AA8" i="284"/>
  <c r="Z8" i="284"/>
  <c r="Y8" i="284"/>
  <c r="X8" i="284"/>
  <c r="W8" i="284"/>
  <c r="V8" i="284"/>
  <c r="U8" i="284"/>
  <c r="R8" i="284"/>
  <c r="Q8" i="284"/>
  <c r="P8" i="284"/>
  <c r="O8" i="284"/>
  <c r="N8" i="284"/>
  <c r="M8" i="284"/>
  <c r="L8" i="284"/>
  <c r="K8" i="284"/>
  <c r="J8" i="284"/>
  <c r="I8" i="284"/>
  <c r="H8" i="284"/>
  <c r="BG63" i="283"/>
  <c r="BF63" i="283"/>
  <c r="BE63" i="283"/>
  <c r="BE64" i="283" s="1"/>
  <c r="BI60" i="283" s="1"/>
  <c r="AG60" i="134" s="1"/>
  <c r="BD63" i="283"/>
  <c r="BC63" i="283"/>
  <c r="BB63" i="283"/>
  <c r="BA63" i="283"/>
  <c r="AZ63" i="283"/>
  <c r="AY63" i="283"/>
  <c r="AX63" i="283"/>
  <c r="AW63" i="283"/>
  <c r="AV63" i="283"/>
  <c r="AU63" i="283"/>
  <c r="AT63" i="283"/>
  <c r="AS63" i="283"/>
  <c r="AR63" i="283"/>
  <c r="AQ63" i="283"/>
  <c r="AP63" i="283"/>
  <c r="AO63" i="283"/>
  <c r="AN63" i="283"/>
  <c r="AM63" i="283"/>
  <c r="AL63" i="283"/>
  <c r="AK63" i="283"/>
  <c r="AJ63" i="283"/>
  <c r="AI63" i="283"/>
  <c r="AH63" i="283"/>
  <c r="AG63" i="283"/>
  <c r="AF63" i="283"/>
  <c r="AE63" i="283"/>
  <c r="AB63" i="283"/>
  <c r="AA63" i="283"/>
  <c r="AA64" i="283" s="1"/>
  <c r="BI30" i="283" s="1"/>
  <c r="AG30" i="134" s="1"/>
  <c r="Z63" i="283"/>
  <c r="Y63" i="283"/>
  <c r="X63" i="283"/>
  <c r="W63" i="283"/>
  <c r="W64" i="283" s="1"/>
  <c r="BI26" i="283" s="1"/>
  <c r="AG26" i="134" s="1"/>
  <c r="V63" i="283"/>
  <c r="U63" i="283"/>
  <c r="S63" i="283" s="1"/>
  <c r="R63" i="283"/>
  <c r="Q63" i="283"/>
  <c r="P63" i="283"/>
  <c r="O63" i="283"/>
  <c r="N63" i="283"/>
  <c r="M63" i="283"/>
  <c r="L63" i="283"/>
  <c r="K63" i="283"/>
  <c r="J63" i="283"/>
  <c r="I63" i="283"/>
  <c r="H63" i="283"/>
  <c r="G63" i="283" s="1"/>
  <c r="BH62" i="283"/>
  <c r="BG62" i="283"/>
  <c r="AC62" i="283"/>
  <c r="S62" i="283"/>
  <c r="G62" i="283"/>
  <c r="AD10" i="294" s="1"/>
  <c r="E62" i="283"/>
  <c r="BH61" i="283"/>
  <c r="BF61" i="283"/>
  <c r="AC61" i="283"/>
  <c r="S61" i="283"/>
  <c r="G61" i="283"/>
  <c r="E61" i="283"/>
  <c r="BH60" i="283"/>
  <c r="BE60" i="283" s="1"/>
  <c r="AC60" i="283"/>
  <c r="S60" i="283"/>
  <c r="G60" i="283"/>
  <c r="E60" i="283"/>
  <c r="BH59" i="283"/>
  <c r="BD59" i="283"/>
  <c r="AC59" i="283"/>
  <c r="S59" i="283"/>
  <c r="G59" i="283"/>
  <c r="E59" i="283"/>
  <c r="BH58" i="283"/>
  <c r="BC58" i="283"/>
  <c r="AC58" i="283"/>
  <c r="S58" i="283"/>
  <c r="G58" i="283"/>
  <c r="E58" i="283"/>
  <c r="BH57" i="283"/>
  <c r="BB57" i="283"/>
  <c r="AC57" i="283"/>
  <c r="S57" i="283"/>
  <c r="G57" i="283"/>
  <c r="E57" i="283"/>
  <c r="BH56" i="283"/>
  <c r="BA56" i="283" s="1"/>
  <c r="AC56" i="283"/>
  <c r="S56" i="283"/>
  <c r="G56" i="283"/>
  <c r="E56" i="283"/>
  <c r="BH55" i="283"/>
  <c r="AZ55" i="283"/>
  <c r="AC55" i="283"/>
  <c r="S55" i="283"/>
  <c r="G55" i="283"/>
  <c r="E55" i="283"/>
  <c r="BH54" i="283"/>
  <c r="AY54" i="283"/>
  <c r="AC54" i="283"/>
  <c r="S54" i="283"/>
  <c r="G54" i="283"/>
  <c r="E54" i="283"/>
  <c r="BH53" i="283"/>
  <c r="AX53" i="283"/>
  <c r="AC53" i="283"/>
  <c r="S53" i="283"/>
  <c r="G53" i="283"/>
  <c r="E53" i="283"/>
  <c r="BH52" i="283"/>
  <c r="AW52" i="283" s="1"/>
  <c r="AC52" i="283"/>
  <c r="S52" i="283"/>
  <c r="G52" i="283"/>
  <c r="E52" i="283"/>
  <c r="BH51" i="283"/>
  <c r="AV51" i="283"/>
  <c r="AC51" i="283"/>
  <c r="S51" i="283"/>
  <c r="G51" i="283"/>
  <c r="E51" i="283"/>
  <c r="BH50" i="283"/>
  <c r="AU50" i="283" s="1"/>
  <c r="AC50" i="283"/>
  <c r="S50" i="283"/>
  <c r="G50" i="283"/>
  <c r="E50" i="283"/>
  <c r="BH49" i="283"/>
  <c r="AT49" i="283"/>
  <c r="AC49" i="283"/>
  <c r="S49" i="283"/>
  <c r="G49" i="283"/>
  <c r="E49" i="283"/>
  <c r="BH48" i="283"/>
  <c r="AS48" i="283" s="1"/>
  <c r="AC48" i="283"/>
  <c r="S48" i="283"/>
  <c r="G48" i="283"/>
  <c r="E48" i="283"/>
  <c r="BH47" i="283"/>
  <c r="AR47" i="283"/>
  <c r="AC47" i="283"/>
  <c r="S47" i="283"/>
  <c r="G47" i="283"/>
  <c r="E47" i="283"/>
  <c r="BH46" i="283"/>
  <c r="AQ46" i="283" s="1"/>
  <c r="AC46" i="283"/>
  <c r="S46" i="283"/>
  <c r="G46" i="283"/>
  <c r="E46" i="283"/>
  <c r="BH45" i="283"/>
  <c r="AP45" i="283"/>
  <c r="AC45" i="283"/>
  <c r="S45" i="283"/>
  <c r="G45" i="283"/>
  <c r="E45" i="283"/>
  <c r="BH44" i="283"/>
  <c r="AO44" i="283" s="1"/>
  <c r="AC44" i="283"/>
  <c r="S44" i="283"/>
  <c r="G44" i="283"/>
  <c r="E44" i="283"/>
  <c r="BH43" i="283"/>
  <c r="AN43" i="283"/>
  <c r="AC43" i="283"/>
  <c r="S43" i="283"/>
  <c r="G43" i="283"/>
  <c r="E43" i="283"/>
  <c r="BH42" i="283"/>
  <c r="AM42" i="283" s="1"/>
  <c r="AC42" i="283"/>
  <c r="S42" i="283"/>
  <c r="G42" i="283"/>
  <c r="E42" i="283"/>
  <c r="BH41" i="283"/>
  <c r="AL41" i="283"/>
  <c r="AC41" i="283"/>
  <c r="S41" i="283"/>
  <c r="G41" i="283"/>
  <c r="E41" i="283"/>
  <c r="BH40" i="283"/>
  <c r="AK40" i="283" s="1"/>
  <c r="AC40" i="283"/>
  <c r="S40" i="283"/>
  <c r="G40" i="283"/>
  <c r="E40" i="283"/>
  <c r="BH39" i="283"/>
  <c r="AJ39" i="283"/>
  <c r="AC39" i="283"/>
  <c r="S39" i="283"/>
  <c r="G39" i="283"/>
  <c r="E39" i="283"/>
  <c r="BH38" i="283"/>
  <c r="AI38" i="283" s="1"/>
  <c r="AC38" i="283"/>
  <c r="S38" i="283"/>
  <c r="G38" i="283"/>
  <c r="E38" i="283"/>
  <c r="BH37" i="283"/>
  <c r="AH37" i="283"/>
  <c r="AC37" i="283"/>
  <c r="S37" i="283"/>
  <c r="G37" i="283"/>
  <c r="E37" i="283"/>
  <c r="BH36" i="283"/>
  <c r="AG36" i="283" s="1"/>
  <c r="AG64" i="283" s="1"/>
  <c r="BI36" i="283" s="1"/>
  <c r="AG36" i="134" s="1"/>
  <c r="AC36" i="283"/>
  <c r="S36" i="283"/>
  <c r="G36" i="283"/>
  <c r="E36" i="283"/>
  <c r="BH35" i="283"/>
  <c r="AF35" i="283"/>
  <c r="AC35" i="283"/>
  <c r="S35" i="283"/>
  <c r="G35" i="283"/>
  <c r="E35" i="283"/>
  <c r="BH34" i="283"/>
  <c r="AE34" i="283" s="1"/>
  <c r="AC34" i="283"/>
  <c r="S34" i="283"/>
  <c r="G34" i="283"/>
  <c r="E34" i="283"/>
  <c r="G33" i="283"/>
  <c r="E33" i="283"/>
  <c r="BG32" i="283"/>
  <c r="BF32" i="283"/>
  <c r="BE32" i="283"/>
  <c r="BD32" i="283"/>
  <c r="BC32" i="283"/>
  <c r="BB32" i="283"/>
  <c r="BA32" i="283"/>
  <c r="AZ32" i="283"/>
  <c r="AY32" i="283"/>
  <c r="AX32" i="283"/>
  <c r="AW32" i="283"/>
  <c r="AV32" i="283"/>
  <c r="AU32" i="283"/>
  <c r="AT32" i="283"/>
  <c r="AS32" i="283"/>
  <c r="AR32" i="283"/>
  <c r="AQ32" i="283"/>
  <c r="AP32" i="283"/>
  <c r="AO32" i="283"/>
  <c r="AN32" i="283"/>
  <c r="AM32" i="283"/>
  <c r="AL32" i="283"/>
  <c r="AK32" i="283"/>
  <c r="AJ32" i="283"/>
  <c r="AI32" i="283"/>
  <c r="AH32" i="283"/>
  <c r="AG32" i="283"/>
  <c r="AF32" i="283"/>
  <c r="AE32" i="283"/>
  <c r="AB32" i="283"/>
  <c r="AA32" i="283"/>
  <c r="Z32" i="283"/>
  <c r="Y32" i="283"/>
  <c r="X32" i="283"/>
  <c r="W32" i="283"/>
  <c r="V32" i="283"/>
  <c r="U32" i="283"/>
  <c r="S32" i="283" s="1"/>
  <c r="R32" i="283"/>
  <c r="Q32" i="283"/>
  <c r="P32" i="283"/>
  <c r="O32" i="283"/>
  <c r="N32" i="283"/>
  <c r="M32" i="283"/>
  <c r="L32" i="283"/>
  <c r="K32" i="283"/>
  <c r="J32" i="283"/>
  <c r="I32" i="283"/>
  <c r="H32" i="283"/>
  <c r="BH32" i="283" s="1"/>
  <c r="BH31" i="283"/>
  <c r="AB31" i="283" s="1"/>
  <c r="AC31" i="283"/>
  <c r="S31" i="283"/>
  <c r="G31" i="283"/>
  <c r="E31" i="283"/>
  <c r="BH30" i="283"/>
  <c r="AC30" i="283"/>
  <c r="S30" i="283" s="1"/>
  <c r="AA30" i="283"/>
  <c r="G30" i="283"/>
  <c r="E30" i="283"/>
  <c r="BH29" i="283"/>
  <c r="Z29" i="283" s="1"/>
  <c r="AC29" i="283"/>
  <c r="S29" i="283" s="1"/>
  <c r="G29" i="283"/>
  <c r="E29" i="283"/>
  <c r="BH28" i="283"/>
  <c r="Y28" i="283"/>
  <c r="AC28" i="283"/>
  <c r="S28" i="283" s="1"/>
  <c r="G28" i="283"/>
  <c r="E28" i="283"/>
  <c r="BH27" i="283"/>
  <c r="X27" i="283" s="1"/>
  <c r="AC27" i="283"/>
  <c r="S27" i="283"/>
  <c r="G27" i="283"/>
  <c r="E27" i="283"/>
  <c r="BH26" i="283"/>
  <c r="AC26" i="283"/>
  <c r="S26" i="283" s="1"/>
  <c r="W26" i="283"/>
  <c r="G26" i="283"/>
  <c r="E26" i="283"/>
  <c r="BH25" i="283"/>
  <c r="V25" i="283" s="1"/>
  <c r="AC25" i="283"/>
  <c r="S25" i="283" s="1"/>
  <c r="G25" i="283"/>
  <c r="E25" i="283"/>
  <c r="BH24" i="283"/>
  <c r="U24" i="283"/>
  <c r="AC24" i="283"/>
  <c r="S24" i="283" s="1"/>
  <c r="G24" i="283"/>
  <c r="E24" i="283"/>
  <c r="BH23" i="283"/>
  <c r="AC23" i="283"/>
  <c r="G23" i="283"/>
  <c r="BG22" i="283"/>
  <c r="BF22" i="283"/>
  <c r="BE22" i="283"/>
  <c r="BD22" i="283"/>
  <c r="BC22" i="283"/>
  <c r="BB22" i="283"/>
  <c r="BA22" i="283"/>
  <c r="AZ22" i="283"/>
  <c r="AY22" i="283"/>
  <c r="AX22" i="283"/>
  <c r="AD34" i="129" s="1"/>
  <c r="AW22" i="283"/>
  <c r="AV22" i="283"/>
  <c r="AU22" i="283"/>
  <c r="AT22" i="283"/>
  <c r="AS22" i="283"/>
  <c r="AR22" i="283"/>
  <c r="AQ22" i="283"/>
  <c r="AP22" i="283"/>
  <c r="AO22" i="283"/>
  <c r="AN22" i="283"/>
  <c r="AM22" i="283"/>
  <c r="AL22" i="283"/>
  <c r="AK22" i="283"/>
  <c r="AJ22" i="283"/>
  <c r="AI22" i="283"/>
  <c r="AH22" i="283"/>
  <c r="AG22" i="283"/>
  <c r="AF22" i="283"/>
  <c r="AE22" i="283"/>
  <c r="AB22" i="283"/>
  <c r="AA22" i="283"/>
  <c r="Z22" i="283"/>
  <c r="Y22" i="283"/>
  <c r="X22" i="283"/>
  <c r="W22" i="283"/>
  <c r="V22" i="283"/>
  <c r="U22" i="283"/>
  <c r="R22" i="283"/>
  <c r="Q22" i="283"/>
  <c r="P22" i="283"/>
  <c r="O22" i="283"/>
  <c r="N22" i="283"/>
  <c r="M22" i="283"/>
  <c r="L22" i="283"/>
  <c r="K22" i="283"/>
  <c r="J22" i="283"/>
  <c r="I22" i="283"/>
  <c r="H22" i="283"/>
  <c r="G22" i="283" s="1"/>
  <c r="BH22" i="283"/>
  <c r="S22" i="283" s="1"/>
  <c r="BH21" i="283"/>
  <c r="R21" i="283" s="1"/>
  <c r="AC21" i="283"/>
  <c r="S21" i="283" s="1"/>
  <c r="AD21" i="129" s="1"/>
  <c r="G21" i="283"/>
  <c r="E21" i="283"/>
  <c r="BH20" i="283"/>
  <c r="Q20" i="283" s="1"/>
  <c r="AC20" i="283"/>
  <c r="S20" i="283" s="1"/>
  <c r="AD20" i="129" s="1"/>
  <c r="G20" i="283"/>
  <c r="E20" i="283"/>
  <c r="BH19" i="283"/>
  <c r="P19" i="283" s="1"/>
  <c r="AC19" i="283"/>
  <c r="S19" i="283"/>
  <c r="G19" i="283"/>
  <c r="E19" i="283"/>
  <c r="BH18" i="283"/>
  <c r="O18" i="283"/>
  <c r="O64" i="283" s="1"/>
  <c r="BI18" i="283" s="1"/>
  <c r="AG18" i="134" s="1"/>
  <c r="AC18" i="283"/>
  <c r="S18" i="283" s="1"/>
  <c r="AD18" i="129" s="1"/>
  <c r="G18" i="283"/>
  <c r="E18" i="283"/>
  <c r="BH17" i="283"/>
  <c r="N17" i="283" s="1"/>
  <c r="N64" i="283" s="1"/>
  <c r="BI17" i="283" s="1"/>
  <c r="AG17" i="134" s="1"/>
  <c r="AC17" i="283"/>
  <c r="S17" i="283"/>
  <c r="AD17" i="129"/>
  <c r="G17" i="283"/>
  <c r="E17" i="283"/>
  <c r="BH16" i="283"/>
  <c r="AC16" i="283"/>
  <c r="S16" i="283" s="1"/>
  <c r="AD16" i="129" s="1"/>
  <c r="M16" i="283"/>
  <c r="M64" i="283"/>
  <c r="BI16" i="283" s="1"/>
  <c r="AG16" i="134" s="1"/>
  <c r="G16" i="283"/>
  <c r="E16" i="283"/>
  <c r="BH15" i="283"/>
  <c r="AC15" i="283"/>
  <c r="S15" i="283"/>
  <c r="L15" i="283"/>
  <c r="L64" i="283" s="1"/>
  <c r="BI15" i="283" s="1"/>
  <c r="AG15" i="134" s="1"/>
  <c r="G15" i="283"/>
  <c r="E15" i="283"/>
  <c r="BH14" i="283"/>
  <c r="K14" i="283"/>
  <c r="K64" i="283"/>
  <c r="BI14" i="283" s="1"/>
  <c r="AG14" i="134" s="1"/>
  <c r="AC14" i="283"/>
  <c r="S14" i="283" s="1"/>
  <c r="AD14" i="129" s="1"/>
  <c r="G14" i="283"/>
  <c r="E14" i="283"/>
  <c r="BH13" i="283"/>
  <c r="J13" i="283" s="1"/>
  <c r="J64" i="283" s="1"/>
  <c r="BI13" i="283" s="1"/>
  <c r="AG13" i="134" s="1"/>
  <c r="AC13" i="283"/>
  <c r="S13" i="283"/>
  <c r="AD13" i="129" s="1"/>
  <c r="G13" i="283"/>
  <c r="G8" i="283" s="1"/>
  <c r="E13" i="283"/>
  <c r="BH12" i="283"/>
  <c r="I12" i="283" s="1"/>
  <c r="I64" i="283" s="1"/>
  <c r="BI12" i="283" s="1"/>
  <c r="AG12" i="134" s="1"/>
  <c r="AC12" i="283"/>
  <c r="S12" i="283" s="1"/>
  <c r="AD12" i="129" s="1"/>
  <c r="G12" i="283"/>
  <c r="E12" i="283"/>
  <c r="BH11" i="283"/>
  <c r="AC11" i="283"/>
  <c r="S11" i="283"/>
  <c r="H11" i="283"/>
  <c r="G11" i="283"/>
  <c r="E11" i="283"/>
  <c r="BH10" i="283"/>
  <c r="G10" i="283" s="1"/>
  <c r="G64" i="283" s="1"/>
  <c r="BI10" i="283" s="1"/>
  <c r="BG10" i="283"/>
  <c r="BF10" i="283"/>
  <c r="BE10" i="283"/>
  <c r="BD10" i="283"/>
  <c r="BC10" i="283"/>
  <c r="BB10" i="283"/>
  <c r="BA10" i="283"/>
  <c r="AZ10" i="283"/>
  <c r="AY10" i="283"/>
  <c r="AX10" i="283"/>
  <c r="AW10" i="283"/>
  <c r="AV10" i="283"/>
  <c r="AU10" i="283"/>
  <c r="AT10" i="283"/>
  <c r="AS10" i="283"/>
  <c r="AR10" i="283"/>
  <c r="AQ10" i="283"/>
  <c r="AP10" i="283"/>
  <c r="AO10" i="283"/>
  <c r="AN10" i="283"/>
  <c r="AM10" i="283"/>
  <c r="AL10" i="283"/>
  <c r="AK10" i="283"/>
  <c r="AJ10" i="283"/>
  <c r="AI10" i="283"/>
  <c r="AH10" i="283"/>
  <c r="AG10" i="283"/>
  <c r="AF10" i="283"/>
  <c r="AE10" i="283"/>
  <c r="AC10" i="283"/>
  <c r="AB10" i="283"/>
  <c r="AA10" i="283"/>
  <c r="Z10" i="283"/>
  <c r="Y10" i="283"/>
  <c r="X10" i="283"/>
  <c r="W10" i="283"/>
  <c r="V10" i="283"/>
  <c r="U10" i="283"/>
  <c r="R10" i="283"/>
  <c r="Q10" i="283"/>
  <c r="P10" i="283"/>
  <c r="O10" i="283"/>
  <c r="N10" i="283"/>
  <c r="M10" i="283"/>
  <c r="L10" i="283"/>
  <c r="AD25" i="129" s="1"/>
  <c r="K10" i="283"/>
  <c r="J10" i="283"/>
  <c r="I10" i="283"/>
  <c r="H10" i="283"/>
  <c r="E10" i="283"/>
  <c r="BG8" i="283"/>
  <c r="BF8" i="283"/>
  <c r="BE8" i="283"/>
  <c r="BD8" i="283"/>
  <c r="BC8" i="283"/>
  <c r="BB8" i="283"/>
  <c r="BA8" i="283"/>
  <c r="AZ8" i="283"/>
  <c r="AY8" i="283"/>
  <c r="AX8" i="283"/>
  <c r="AW8" i="283"/>
  <c r="AV8" i="283"/>
  <c r="AU8" i="283"/>
  <c r="AT8" i="283"/>
  <c r="AS8" i="283"/>
  <c r="AR8" i="283"/>
  <c r="AQ8" i="283"/>
  <c r="AP8" i="283"/>
  <c r="AO8" i="283"/>
  <c r="AN8" i="283"/>
  <c r="AM8" i="283"/>
  <c r="AL8" i="283"/>
  <c r="AK8" i="283"/>
  <c r="AJ8" i="283"/>
  <c r="AI8" i="283"/>
  <c r="AH8" i="283"/>
  <c r="AG8" i="283"/>
  <c r="AF8" i="283"/>
  <c r="AE8" i="283"/>
  <c r="AD8" i="283"/>
  <c r="AB8" i="283"/>
  <c r="AA8" i="283"/>
  <c r="Z8" i="283"/>
  <c r="Y8" i="283"/>
  <c r="X8" i="283"/>
  <c r="W8" i="283"/>
  <c r="V8" i="283"/>
  <c r="U8" i="283"/>
  <c r="R8" i="283"/>
  <c r="Q8" i="283"/>
  <c r="P8" i="283"/>
  <c r="O8" i="283"/>
  <c r="N8" i="283"/>
  <c r="M8" i="283"/>
  <c r="L8" i="283"/>
  <c r="K8" i="283"/>
  <c r="J8" i="283"/>
  <c r="I8" i="283"/>
  <c r="H8" i="283"/>
  <c r="BG63" i="282"/>
  <c r="BF63" i="282"/>
  <c r="BE63" i="282"/>
  <c r="BD63" i="282"/>
  <c r="BC63" i="282"/>
  <c r="BB63" i="282"/>
  <c r="BA63" i="282"/>
  <c r="AZ63" i="282"/>
  <c r="AY63" i="282"/>
  <c r="AX63" i="282"/>
  <c r="AW63" i="282"/>
  <c r="AV63" i="282"/>
  <c r="AU63" i="282"/>
  <c r="AT63" i="282"/>
  <c r="AS63" i="282"/>
  <c r="AR63" i="282"/>
  <c r="AQ63" i="282"/>
  <c r="AP63" i="282"/>
  <c r="AO63" i="282"/>
  <c r="AN63" i="282"/>
  <c r="AN64" i="282" s="1"/>
  <c r="BI43" i="282" s="1"/>
  <c r="AF43" i="134" s="1"/>
  <c r="AM63" i="282"/>
  <c r="AL63" i="282"/>
  <c r="AK63" i="282"/>
  <c r="AJ63" i="282"/>
  <c r="AI63" i="282"/>
  <c r="AH63" i="282"/>
  <c r="AG63" i="282"/>
  <c r="AF63" i="282"/>
  <c r="AE63" i="282"/>
  <c r="AB63" i="282"/>
  <c r="AA63" i="282"/>
  <c r="Z63" i="282"/>
  <c r="Y63" i="282"/>
  <c r="X63" i="282"/>
  <c r="W63" i="282"/>
  <c r="V63" i="282"/>
  <c r="U63" i="282"/>
  <c r="R63" i="282"/>
  <c r="Q63" i="282"/>
  <c r="P63" i="282"/>
  <c r="O63" i="282"/>
  <c r="N63" i="282"/>
  <c r="M63" i="282"/>
  <c r="L63" i="282"/>
  <c r="K63" i="282"/>
  <c r="J63" i="282"/>
  <c r="I63" i="282"/>
  <c r="H63" i="282"/>
  <c r="G63" i="282"/>
  <c r="BH62" i="282"/>
  <c r="BG62" i="282"/>
  <c r="BG64" i="282" s="1"/>
  <c r="BI62" i="282" s="1"/>
  <c r="AC62" i="282"/>
  <c r="S62" i="282"/>
  <c r="G62" i="282"/>
  <c r="AC10" i="294"/>
  <c r="E62" i="282"/>
  <c r="BH61" i="282"/>
  <c r="AA61" i="206" s="1"/>
  <c r="AC61" i="282"/>
  <c r="S61" i="282"/>
  <c r="G61" i="282"/>
  <c r="E61" i="282"/>
  <c r="BH60" i="282"/>
  <c r="AA60" i="206" s="1"/>
  <c r="AC60" i="282"/>
  <c r="S60" i="282"/>
  <c r="G60" i="282"/>
  <c r="E60" i="282"/>
  <c r="BH59" i="282"/>
  <c r="AA59" i="206" s="1"/>
  <c r="AC59" i="282"/>
  <c r="S59" i="282"/>
  <c r="G59" i="282"/>
  <c r="E59" i="282"/>
  <c r="BH58" i="282"/>
  <c r="AA58" i="206" s="1"/>
  <c r="AC58" i="282"/>
  <c r="S58" i="282"/>
  <c r="G58" i="282"/>
  <c r="E58" i="282"/>
  <c r="BH57" i="282"/>
  <c r="AA57" i="206" s="1"/>
  <c r="BB57" i="282"/>
  <c r="AC57" i="282"/>
  <c r="S57" i="282"/>
  <c r="G57" i="282"/>
  <c r="E57" i="282"/>
  <c r="BH56" i="282"/>
  <c r="AA56" i="206" s="1"/>
  <c r="BA56" i="282"/>
  <c r="AC56" i="282"/>
  <c r="S56" i="282"/>
  <c r="G56" i="282"/>
  <c r="E56" i="282"/>
  <c r="BH55" i="282"/>
  <c r="AA55" i="206" s="1"/>
  <c r="AC55" i="282"/>
  <c r="S55" i="282"/>
  <c r="G55" i="282"/>
  <c r="E55" i="282"/>
  <c r="BH54" i="282"/>
  <c r="AA54" i="206" s="1"/>
  <c r="AY54" i="282"/>
  <c r="AC54" i="282"/>
  <c r="S54" i="282"/>
  <c r="G54" i="282"/>
  <c r="E54" i="282"/>
  <c r="BH53" i="282"/>
  <c r="AA53" i="206" s="1"/>
  <c r="AX53" i="282"/>
  <c r="AX64" i="282" s="1"/>
  <c r="BI53" i="282" s="1"/>
  <c r="AC53" i="282"/>
  <c r="S53" i="282"/>
  <c r="G53" i="282"/>
  <c r="E53" i="282"/>
  <c r="BH52" i="282"/>
  <c r="AA52" i="206" s="1"/>
  <c r="AW52" i="282"/>
  <c r="AC52" i="282"/>
  <c r="S52" i="282"/>
  <c r="G52" i="282"/>
  <c r="E52" i="282"/>
  <c r="BH51" i="282"/>
  <c r="AA51" i="206" s="1"/>
  <c r="AV51" i="282"/>
  <c r="AV64" i="282"/>
  <c r="BI51" i="282"/>
  <c r="AF51" i="134"/>
  <c r="D27" i="329" s="1"/>
  <c r="AC51" i="282"/>
  <c r="S51" i="282"/>
  <c r="G51" i="282"/>
  <c r="E51" i="282"/>
  <c r="BH50" i="282"/>
  <c r="AA50" i="206" s="1"/>
  <c r="AU50" i="282"/>
  <c r="AC50" i="282"/>
  <c r="S50" i="282"/>
  <c r="G50" i="282"/>
  <c r="E50" i="282"/>
  <c r="BH49" i="282"/>
  <c r="AA49" i="206" s="1"/>
  <c r="AT49" i="282"/>
  <c r="AC49" i="282"/>
  <c r="S49" i="282"/>
  <c r="G49" i="282"/>
  <c r="E49" i="282"/>
  <c r="BH48" i="282"/>
  <c r="AA48" i="206" s="1"/>
  <c r="AC48" i="282"/>
  <c r="S48" i="282"/>
  <c r="G48" i="282"/>
  <c r="E48" i="282"/>
  <c r="BH47" i="282"/>
  <c r="AA47" i="206" s="1"/>
  <c r="AR47" i="282"/>
  <c r="AC47" i="282"/>
  <c r="S47" i="282"/>
  <c r="G47" i="282"/>
  <c r="E47" i="282"/>
  <c r="BH46" i="282"/>
  <c r="AA46" i="206" s="1"/>
  <c r="AC46" i="282"/>
  <c r="S46" i="282"/>
  <c r="G46" i="282"/>
  <c r="E46" i="282"/>
  <c r="BH45" i="282"/>
  <c r="AA45" i="206" s="1"/>
  <c r="AP45" i="282"/>
  <c r="AC45" i="282"/>
  <c r="S45" i="282"/>
  <c r="G45" i="282"/>
  <c r="E45" i="282"/>
  <c r="BH44" i="282"/>
  <c r="AA44" i="206" s="1"/>
  <c r="AC44" i="282"/>
  <c r="S44" i="282"/>
  <c r="G44" i="282"/>
  <c r="E44" i="282"/>
  <c r="BH43" i="282"/>
  <c r="AA43" i="206" s="1"/>
  <c r="AN43" i="282"/>
  <c r="AC43" i="282"/>
  <c r="S43" i="282"/>
  <c r="G43" i="282"/>
  <c r="E43" i="282"/>
  <c r="BH42" i="282"/>
  <c r="AA42" i="206" s="1"/>
  <c r="AC42" i="282"/>
  <c r="S42" i="282"/>
  <c r="G42" i="282"/>
  <c r="E42" i="282"/>
  <c r="BH41" i="282"/>
  <c r="AA41" i="206" s="1"/>
  <c r="AL41" i="282"/>
  <c r="AC41" i="282"/>
  <c r="S41" i="282"/>
  <c r="G41" i="282"/>
  <c r="E41" i="282"/>
  <c r="BH40" i="282"/>
  <c r="AA40" i="206" s="1"/>
  <c r="AC40" i="282"/>
  <c r="S40" i="282"/>
  <c r="G40" i="282"/>
  <c r="E40" i="282"/>
  <c r="BH39" i="282"/>
  <c r="AA39" i="206" s="1"/>
  <c r="AJ39" i="282"/>
  <c r="AJ64" i="282"/>
  <c r="AC39" i="282"/>
  <c r="S39" i="282"/>
  <c r="G39" i="282"/>
  <c r="E39" i="282"/>
  <c r="BH38" i="282"/>
  <c r="AA38" i="206" s="1"/>
  <c r="AI38" i="282"/>
  <c r="AC38" i="282"/>
  <c r="S38" i="282"/>
  <c r="G38" i="282"/>
  <c r="E38" i="282"/>
  <c r="BH37" i="282"/>
  <c r="AA37" i="206" s="1"/>
  <c r="AC37" i="282"/>
  <c r="S37" i="282"/>
  <c r="G37" i="282"/>
  <c r="E37" i="282"/>
  <c r="BH36" i="282"/>
  <c r="AA36" i="206" s="1"/>
  <c r="AC36" i="282"/>
  <c r="S36" i="282"/>
  <c r="G36" i="282"/>
  <c r="E36" i="282"/>
  <c r="BH35" i="282"/>
  <c r="AA35" i="206" s="1"/>
  <c r="AF35" i="282"/>
  <c r="AF64" i="282" s="1"/>
  <c r="AC35" i="282"/>
  <c r="S35" i="282"/>
  <c r="G35" i="282"/>
  <c r="E35" i="282"/>
  <c r="BH34" i="282"/>
  <c r="AA34" i="206" s="1"/>
  <c r="AE34" i="282"/>
  <c r="AC34" i="282"/>
  <c r="S34" i="282"/>
  <c r="G34" i="282"/>
  <c r="E34" i="282"/>
  <c r="G33" i="282"/>
  <c r="E33" i="282"/>
  <c r="BG32" i="282"/>
  <c r="BF32" i="282"/>
  <c r="BE32" i="282"/>
  <c r="BD32" i="282"/>
  <c r="BC32" i="282"/>
  <c r="BB32" i="282"/>
  <c r="BA32" i="282"/>
  <c r="AZ32" i="282"/>
  <c r="AY32" i="282"/>
  <c r="AX32" i="282"/>
  <c r="AW32" i="282"/>
  <c r="AV32" i="282"/>
  <c r="AU32" i="282"/>
  <c r="AT32" i="282"/>
  <c r="AS32" i="282"/>
  <c r="AR32" i="282"/>
  <c r="AQ32" i="282"/>
  <c r="AP32" i="282"/>
  <c r="AO32" i="282"/>
  <c r="AN32" i="282"/>
  <c r="AM32" i="282"/>
  <c r="AL32" i="282"/>
  <c r="AK32" i="282"/>
  <c r="AJ32" i="282"/>
  <c r="AI32" i="282"/>
  <c r="AH32" i="282"/>
  <c r="AG32" i="282"/>
  <c r="AF32" i="282"/>
  <c r="AE32" i="282"/>
  <c r="AB32" i="282"/>
  <c r="AA32" i="282"/>
  <c r="Z32" i="282"/>
  <c r="Y32" i="282"/>
  <c r="X32" i="282"/>
  <c r="W32" i="282"/>
  <c r="V32" i="282"/>
  <c r="U32" i="282"/>
  <c r="S32" i="282" s="1"/>
  <c r="R32" i="282"/>
  <c r="Q32" i="282"/>
  <c r="P32" i="282"/>
  <c r="O32" i="282"/>
  <c r="N32" i="282"/>
  <c r="M32" i="282"/>
  <c r="L32" i="282"/>
  <c r="K32" i="282"/>
  <c r="J32" i="282"/>
  <c r="I32" i="282"/>
  <c r="H32" i="282"/>
  <c r="G32" i="282"/>
  <c r="BH31" i="282"/>
  <c r="AA31" i="206" s="1"/>
  <c r="AC31" i="282"/>
  <c r="S31" i="282"/>
  <c r="G31" i="282"/>
  <c r="E31" i="282"/>
  <c r="BH30" i="282"/>
  <c r="AA30" i="206" s="1"/>
  <c r="AA30" i="282"/>
  <c r="AC30" i="282"/>
  <c r="S30" i="282" s="1"/>
  <c r="G30" i="282"/>
  <c r="E30" i="282"/>
  <c r="BH29" i="282"/>
  <c r="AA29" i="206" s="1"/>
  <c r="AC29" i="282"/>
  <c r="S29" i="282"/>
  <c r="Z29" i="282"/>
  <c r="G29" i="282"/>
  <c r="E29" i="282"/>
  <c r="BH28" i="282"/>
  <c r="AA28" i="206" s="1"/>
  <c r="AC28" i="282"/>
  <c r="S28" i="282" s="1"/>
  <c r="G28" i="282"/>
  <c r="E28" i="282"/>
  <c r="BH27" i="282"/>
  <c r="AA27" i="206" s="1"/>
  <c r="AC27" i="282"/>
  <c r="S27" i="282"/>
  <c r="G27" i="282"/>
  <c r="E27" i="282"/>
  <c r="BH26" i="282"/>
  <c r="AA26" i="206" s="1"/>
  <c r="W26" i="282"/>
  <c r="AC26" i="282"/>
  <c r="S26" i="282" s="1"/>
  <c r="G26" i="282"/>
  <c r="E26" i="282"/>
  <c r="BH25" i="282"/>
  <c r="AA25" i="206" s="1"/>
  <c r="AC25" i="282"/>
  <c r="S25" i="282"/>
  <c r="V25" i="282"/>
  <c r="G25" i="282"/>
  <c r="E25" i="282"/>
  <c r="BH24" i="282"/>
  <c r="AA24" i="206" s="1"/>
  <c r="AC24" i="282"/>
  <c r="S24" i="282" s="1"/>
  <c r="G24" i="282"/>
  <c r="E24" i="282"/>
  <c r="BH23" i="282"/>
  <c r="AA23" i="206" s="1"/>
  <c r="AC23" i="282"/>
  <c r="G23" i="282"/>
  <c r="BG22" i="282"/>
  <c r="BF22" i="282"/>
  <c r="BE22" i="282"/>
  <c r="BD22" i="282"/>
  <c r="BC22" i="282"/>
  <c r="BB22" i="282"/>
  <c r="BA22" i="282"/>
  <c r="AZ22" i="282"/>
  <c r="AY22" i="282"/>
  <c r="AX22" i="282"/>
  <c r="AC34" i="129" s="1"/>
  <c r="AW22" i="282"/>
  <c r="AV22" i="282"/>
  <c r="AU22" i="282"/>
  <c r="AT22" i="282"/>
  <c r="AS22" i="282"/>
  <c r="AR22" i="282"/>
  <c r="AQ22" i="282"/>
  <c r="AP22" i="282"/>
  <c r="AO22" i="282"/>
  <c r="AN22" i="282"/>
  <c r="AM22" i="282"/>
  <c r="AL22" i="282"/>
  <c r="AK22" i="282"/>
  <c r="AJ22" i="282"/>
  <c r="AI22" i="282"/>
  <c r="AH22" i="282"/>
  <c r="AG22" i="282"/>
  <c r="AF22" i="282"/>
  <c r="AE22" i="282"/>
  <c r="AB22" i="282"/>
  <c r="AA22" i="282"/>
  <c r="Z22" i="282"/>
  <c r="Y22" i="282"/>
  <c r="X22" i="282"/>
  <c r="W22" i="282"/>
  <c r="V22" i="282"/>
  <c r="U22" i="282"/>
  <c r="R22" i="282"/>
  <c r="Q22" i="282"/>
  <c r="P22" i="282"/>
  <c r="O22" i="282"/>
  <c r="N22" i="282"/>
  <c r="M22" i="282"/>
  <c r="L22" i="282"/>
  <c r="K22" i="282"/>
  <c r="J22" i="282"/>
  <c r="I22" i="282"/>
  <c r="H22" i="282"/>
  <c r="G22" i="282" s="1"/>
  <c r="BH21" i="282"/>
  <c r="AA21" i="206" s="1"/>
  <c r="R21" i="282"/>
  <c r="AC21" i="282"/>
  <c r="S21" i="282"/>
  <c r="AC21" i="129" s="1"/>
  <c r="G21" i="282"/>
  <c r="E21" i="282"/>
  <c r="BH20" i="282"/>
  <c r="AA20" i="206" s="1"/>
  <c r="AC20" i="282"/>
  <c r="S20" i="282"/>
  <c r="AC20" i="129"/>
  <c r="Q20" i="282"/>
  <c r="G20" i="282"/>
  <c r="G8" i="282" s="1"/>
  <c r="E20" i="282"/>
  <c r="BH19" i="282"/>
  <c r="AA19" i="206" s="1"/>
  <c r="AC19" i="282"/>
  <c r="S19" i="282" s="1"/>
  <c r="G19" i="282"/>
  <c r="E19" i="282"/>
  <c r="BH18" i="282"/>
  <c r="AA18" i="206" s="1"/>
  <c r="AC18" i="282"/>
  <c r="S18" i="282" s="1"/>
  <c r="AC18" i="129" s="1"/>
  <c r="G18" i="282"/>
  <c r="AC33" i="129" s="1"/>
  <c r="E18" i="282"/>
  <c r="BH17" i="282"/>
  <c r="AA17" i="206"/>
  <c r="AC17" i="282"/>
  <c r="S17" i="282" s="1"/>
  <c r="AC17" i="129" s="1"/>
  <c r="G17" i="282"/>
  <c r="E17" i="282"/>
  <c r="BH16" i="282"/>
  <c r="AA16" i="206" s="1"/>
  <c r="AC16" i="282"/>
  <c r="S16" i="282"/>
  <c r="AC16" i="129" s="1"/>
  <c r="G16" i="282"/>
  <c r="E16" i="282"/>
  <c r="BH15" i="282"/>
  <c r="AA15" i="206" s="1"/>
  <c r="AC15" i="282"/>
  <c r="S15" i="282"/>
  <c r="G15" i="282"/>
  <c r="E15" i="282"/>
  <c r="BH14" i="282"/>
  <c r="K14" i="282" s="1"/>
  <c r="AC14" i="282"/>
  <c r="S14" i="282"/>
  <c r="AC14" i="129" s="1"/>
  <c r="G14" i="282"/>
  <c r="E14" i="282"/>
  <c r="BH13" i="282"/>
  <c r="AA13" i="206" s="1"/>
  <c r="AC13" i="282"/>
  <c r="S13" i="282"/>
  <c r="G13" i="282"/>
  <c r="E13" i="282"/>
  <c r="BH12" i="282"/>
  <c r="AA12" i="206"/>
  <c r="AC12" i="282"/>
  <c r="S12" i="282" s="1"/>
  <c r="G12" i="282"/>
  <c r="E12" i="282"/>
  <c r="BH11" i="282"/>
  <c r="AA11" i="206" s="1"/>
  <c r="H11" i="282"/>
  <c r="H64" i="282"/>
  <c r="BI11" i="282"/>
  <c r="AF11" i="134" s="1"/>
  <c r="AC11" i="282"/>
  <c r="S11" i="282"/>
  <c r="G11" i="282"/>
  <c r="E11" i="282"/>
  <c r="BG10" i="282"/>
  <c r="BF10" i="282"/>
  <c r="BE10" i="282"/>
  <c r="BD10" i="282"/>
  <c r="BC10" i="282"/>
  <c r="BB10" i="282"/>
  <c r="BA10" i="282"/>
  <c r="AZ10" i="282"/>
  <c r="AY10" i="282"/>
  <c r="AX10" i="282"/>
  <c r="AW10" i="282"/>
  <c r="AV10" i="282"/>
  <c r="AU10" i="282"/>
  <c r="AT10" i="282"/>
  <c r="AS10" i="282"/>
  <c r="AR10" i="282"/>
  <c r="AQ10" i="282"/>
  <c r="AP10" i="282"/>
  <c r="AO10" i="282"/>
  <c r="AN10" i="282"/>
  <c r="AM10" i="282"/>
  <c r="AL10" i="282"/>
  <c r="AK10" i="282"/>
  <c r="AJ10" i="282"/>
  <c r="AI10" i="282"/>
  <c r="AH10" i="282"/>
  <c r="AG10" i="282"/>
  <c r="AF10" i="282"/>
  <c r="AE10" i="282"/>
  <c r="AC10" i="282"/>
  <c r="AB10" i="282"/>
  <c r="AA10" i="282"/>
  <c r="Z10" i="282"/>
  <c r="Y10" i="282"/>
  <c r="X10" i="282"/>
  <c r="W10" i="282"/>
  <c r="V10" i="282"/>
  <c r="U10" i="282"/>
  <c r="R10" i="282"/>
  <c r="Q10" i="282"/>
  <c r="P10" i="282"/>
  <c r="O10" i="282"/>
  <c r="N10" i="282"/>
  <c r="M10" i="282"/>
  <c r="L10" i="282"/>
  <c r="K10" i="282"/>
  <c r="E10" i="282" s="1"/>
  <c r="J10" i="282"/>
  <c r="I10" i="282"/>
  <c r="H10" i="282"/>
  <c r="BG8" i="282"/>
  <c r="BF8" i="282"/>
  <c r="BE8" i="282"/>
  <c r="BD8" i="282"/>
  <c r="BC8" i="282"/>
  <c r="BB8" i="282"/>
  <c r="BA8" i="282"/>
  <c r="AZ8" i="282"/>
  <c r="AY8" i="282"/>
  <c r="AX8" i="282"/>
  <c r="AW8" i="282"/>
  <c r="AV8" i="282"/>
  <c r="AU8" i="282"/>
  <c r="AT8" i="282"/>
  <c r="AS8" i="282"/>
  <c r="AR8" i="282"/>
  <c r="AQ8" i="282"/>
  <c r="AP8" i="282"/>
  <c r="AO8" i="282"/>
  <c r="AN8" i="282"/>
  <c r="AM8" i="282"/>
  <c r="AL8" i="282"/>
  <c r="AK8" i="282"/>
  <c r="AJ8" i="282"/>
  <c r="AI8" i="282"/>
  <c r="AH8" i="282"/>
  <c r="AG8" i="282"/>
  <c r="AF8" i="282"/>
  <c r="AE8" i="282"/>
  <c r="AD8" i="282"/>
  <c r="AB8" i="282"/>
  <c r="AA8" i="282"/>
  <c r="Z8" i="282"/>
  <c r="Y8" i="282"/>
  <c r="X8" i="282"/>
  <c r="W8" i="282"/>
  <c r="V8" i="282"/>
  <c r="U8" i="282"/>
  <c r="R8" i="282"/>
  <c r="Q8" i="282"/>
  <c r="P8" i="282"/>
  <c r="O8" i="282"/>
  <c r="N8" i="282"/>
  <c r="M8" i="282"/>
  <c r="L8" i="282"/>
  <c r="K8" i="282"/>
  <c r="J8" i="282"/>
  <c r="I8" i="282"/>
  <c r="H8" i="282"/>
  <c r="BG63" i="281"/>
  <c r="BF63" i="281"/>
  <c r="BE63" i="281"/>
  <c r="BD63" i="281"/>
  <c r="BC63" i="281"/>
  <c r="BB63" i="281"/>
  <c r="BA63" i="281"/>
  <c r="AZ63" i="281"/>
  <c r="AY63" i="281"/>
  <c r="AX63" i="281"/>
  <c r="AW63" i="281"/>
  <c r="AV63" i="281"/>
  <c r="AU63" i="281"/>
  <c r="AT63" i="281"/>
  <c r="AS63" i="281"/>
  <c r="AR63" i="281"/>
  <c r="AQ63" i="281"/>
  <c r="AP63" i="281"/>
  <c r="AO63" i="281"/>
  <c r="AN63" i="281"/>
  <c r="AM63" i="281"/>
  <c r="AL63" i="281"/>
  <c r="AK63" i="281"/>
  <c r="AJ63" i="281"/>
  <c r="AI63" i="281"/>
  <c r="AH63" i="281"/>
  <c r="AG63" i="281"/>
  <c r="AF63" i="281"/>
  <c r="AE63" i="281"/>
  <c r="AB63" i="281"/>
  <c r="AA63" i="281"/>
  <c r="Z63" i="281"/>
  <c r="Y63" i="281"/>
  <c r="X63" i="281"/>
  <c r="W63" i="281"/>
  <c r="V63" i="281"/>
  <c r="U63" i="281"/>
  <c r="R63" i="281"/>
  <c r="Q63" i="281"/>
  <c r="P63" i="281"/>
  <c r="O63" i="281"/>
  <c r="N63" i="281"/>
  <c r="M63" i="281"/>
  <c r="L63" i="281"/>
  <c r="K63" i="281"/>
  <c r="J63" i="281"/>
  <c r="I63" i="281"/>
  <c r="H63" i="281"/>
  <c r="G63" i="281" s="1"/>
  <c r="BH62" i="281"/>
  <c r="BG62" i="281" s="1"/>
  <c r="BG64" i="281" s="1"/>
  <c r="BI62" i="281" s="1"/>
  <c r="AC62" i="281"/>
  <c r="S62" i="281"/>
  <c r="G62" i="281"/>
  <c r="AB10" i="294" s="1"/>
  <c r="E62" i="281"/>
  <c r="BH61" i="281"/>
  <c r="BF61" i="281" s="1"/>
  <c r="AC61" i="281"/>
  <c r="S61" i="281"/>
  <c r="G61" i="281"/>
  <c r="E61" i="281"/>
  <c r="BH60" i="281"/>
  <c r="Z60" i="206"/>
  <c r="AC60" i="281"/>
  <c r="S60" i="281"/>
  <c r="G60" i="281"/>
  <c r="E60" i="281"/>
  <c r="BH59" i="281"/>
  <c r="Z59" i="206" s="1"/>
  <c r="AC59" i="281"/>
  <c r="S59" i="281"/>
  <c r="G59" i="281"/>
  <c r="E59" i="281"/>
  <c r="BH58" i="281"/>
  <c r="Z58" i="206"/>
  <c r="BC58" i="281"/>
  <c r="AC58" i="281"/>
  <c r="S58" i="281"/>
  <c r="G58" i="281"/>
  <c r="E58" i="281"/>
  <c r="BH57" i="281"/>
  <c r="Z57" i="206" s="1"/>
  <c r="BB57" i="281"/>
  <c r="AC57" i="281"/>
  <c r="S57" i="281"/>
  <c r="G57" i="281"/>
  <c r="E57" i="281"/>
  <c r="BH56" i="281"/>
  <c r="Z56" i="206" s="1"/>
  <c r="AC56" i="281"/>
  <c r="S56" i="281"/>
  <c r="G56" i="281"/>
  <c r="E56" i="281"/>
  <c r="BH55" i="281"/>
  <c r="Z55" i="206" s="1"/>
  <c r="AZ55" i="281"/>
  <c r="AZ64" i="281" s="1"/>
  <c r="BI55" i="281" s="1"/>
  <c r="AE55" i="134" s="1"/>
  <c r="D26" i="333" s="1"/>
  <c r="AC55" i="281"/>
  <c r="S55" i="281"/>
  <c r="G55" i="281"/>
  <c r="E55" i="281"/>
  <c r="BH54" i="281"/>
  <c r="Z54" i="206" s="1"/>
  <c r="AC54" i="281"/>
  <c r="S54" i="281"/>
  <c r="G54" i="281"/>
  <c r="E54" i="281"/>
  <c r="BH53" i="281"/>
  <c r="Z53" i="206"/>
  <c r="AC53" i="281"/>
  <c r="S53" i="281"/>
  <c r="G53" i="281"/>
  <c r="E53" i="281"/>
  <c r="BH52" i="281"/>
  <c r="Z52" i="206" s="1"/>
  <c r="AC52" i="281"/>
  <c r="S52" i="281"/>
  <c r="G52" i="281"/>
  <c r="E52" i="281"/>
  <c r="BH51" i="281"/>
  <c r="Z51" i="206" s="1"/>
  <c r="AV51" i="281"/>
  <c r="AV64" i="281"/>
  <c r="AC51" i="281"/>
  <c r="S51" i="281"/>
  <c r="G51" i="281"/>
  <c r="E51" i="281"/>
  <c r="BH50" i="281"/>
  <c r="Z50" i="206" s="1"/>
  <c r="AU50" i="281"/>
  <c r="AC50" i="281"/>
  <c r="S50" i="281"/>
  <c r="G50" i="281"/>
  <c r="E50" i="281"/>
  <c r="BH49" i="281"/>
  <c r="Z49" i="206" s="1"/>
  <c r="AC49" i="281"/>
  <c r="S49" i="281"/>
  <c r="G49" i="281"/>
  <c r="E49" i="281"/>
  <c r="BH48" i="281"/>
  <c r="Z48" i="206" s="1"/>
  <c r="AC48" i="281"/>
  <c r="S48" i="281"/>
  <c r="G48" i="281"/>
  <c r="E48" i="281"/>
  <c r="BH47" i="281"/>
  <c r="Z47" i="206" s="1"/>
  <c r="AR47" i="281"/>
  <c r="AC47" i="281"/>
  <c r="S47" i="281"/>
  <c r="G47" i="281"/>
  <c r="E47" i="281"/>
  <c r="BH46" i="281"/>
  <c r="Z46" i="206"/>
  <c r="AC46" i="281"/>
  <c r="S46" i="281"/>
  <c r="G46" i="281"/>
  <c r="E46" i="281"/>
  <c r="BH45" i="281"/>
  <c r="Z45" i="206" s="1"/>
  <c r="AC45" i="281"/>
  <c r="S45" i="281"/>
  <c r="G45" i="281"/>
  <c r="E45" i="281"/>
  <c r="BH44" i="281"/>
  <c r="Z44" i="206" s="1"/>
  <c r="AC44" i="281"/>
  <c r="S44" i="281"/>
  <c r="G44" i="281"/>
  <c r="E44" i="281"/>
  <c r="BH43" i="281"/>
  <c r="Z43" i="206" s="1"/>
  <c r="AN43" i="281"/>
  <c r="AN64" i="281" s="1"/>
  <c r="AC43" i="281"/>
  <c r="S43" i="281"/>
  <c r="G43" i="281"/>
  <c r="E43" i="281"/>
  <c r="BH42" i="281"/>
  <c r="Z42" i="206" s="1"/>
  <c r="AM42" i="281"/>
  <c r="AC42" i="281"/>
  <c r="S42" i="281"/>
  <c r="G42" i="281"/>
  <c r="E42" i="281"/>
  <c r="BH41" i="281"/>
  <c r="Z41" i="206" s="1"/>
  <c r="AC41" i="281"/>
  <c r="S41" i="281"/>
  <c r="G41" i="281"/>
  <c r="E41" i="281"/>
  <c r="BH40" i="281"/>
  <c r="Z40" i="206" s="1"/>
  <c r="AK40" i="281"/>
  <c r="AC40" i="281"/>
  <c r="S40" i="281"/>
  <c r="G40" i="281"/>
  <c r="E40" i="281"/>
  <c r="BH39" i="281"/>
  <c r="Z39" i="206" s="1"/>
  <c r="AC39" i="281"/>
  <c r="S39" i="281"/>
  <c r="G39" i="281"/>
  <c r="E39" i="281"/>
  <c r="BH38" i="281"/>
  <c r="Z38" i="206"/>
  <c r="AC38" i="281"/>
  <c r="S38" i="281"/>
  <c r="G38" i="281"/>
  <c r="E38" i="281"/>
  <c r="BH37" i="281"/>
  <c r="Z37" i="206" s="1"/>
  <c r="AC37" i="281"/>
  <c r="S37" i="281"/>
  <c r="G37" i="281"/>
  <c r="E37" i="281"/>
  <c r="BH36" i="281"/>
  <c r="Z36" i="206" s="1"/>
  <c r="AG36" i="281"/>
  <c r="AC36" i="281"/>
  <c r="S36" i="281"/>
  <c r="G36" i="281"/>
  <c r="E36" i="281"/>
  <c r="BH35" i="281"/>
  <c r="Z35" i="206" s="1"/>
  <c r="AC35" i="281"/>
  <c r="S35" i="281"/>
  <c r="G35" i="281"/>
  <c r="E35" i="281"/>
  <c r="BH34" i="281"/>
  <c r="Z34" i="206"/>
  <c r="AC34" i="281"/>
  <c r="S34" i="281"/>
  <c r="G34" i="281"/>
  <c r="E34" i="281"/>
  <c r="G33" i="281"/>
  <c r="E33" i="281"/>
  <c r="BG32" i="281"/>
  <c r="BF32" i="281"/>
  <c r="BE32" i="281"/>
  <c r="BD32" i="281"/>
  <c r="BC32" i="281"/>
  <c r="BB32" i="281"/>
  <c r="BA32" i="281"/>
  <c r="AZ32" i="281"/>
  <c r="AY32" i="281"/>
  <c r="AX32" i="281"/>
  <c r="AW32" i="281"/>
  <c r="AV32" i="281"/>
  <c r="AU32" i="281"/>
  <c r="AT32" i="281"/>
  <c r="AS32" i="281"/>
  <c r="AR32" i="281"/>
  <c r="AQ32" i="281"/>
  <c r="AP32" i="281"/>
  <c r="AO32" i="281"/>
  <c r="AN32" i="281"/>
  <c r="AM32" i="281"/>
  <c r="AL32" i="281"/>
  <c r="AK32" i="281"/>
  <c r="AJ32" i="281"/>
  <c r="AI32" i="281"/>
  <c r="AH32" i="281"/>
  <c r="AG32" i="281"/>
  <c r="AF32" i="281"/>
  <c r="AE32" i="281"/>
  <c r="AB32" i="281"/>
  <c r="AA32" i="281"/>
  <c r="Z32" i="281"/>
  <c r="Y32" i="281"/>
  <c r="X32" i="281"/>
  <c r="W32" i="281"/>
  <c r="V32" i="281"/>
  <c r="U32" i="281"/>
  <c r="S32" i="281" s="1"/>
  <c r="R32" i="281"/>
  <c r="Q32" i="281"/>
  <c r="P32" i="281"/>
  <c r="O32" i="281"/>
  <c r="N32" i="281"/>
  <c r="M32" i="281"/>
  <c r="L32" i="281"/>
  <c r="K32" i="281"/>
  <c r="J32" i="281"/>
  <c r="I32" i="281"/>
  <c r="H32" i="281"/>
  <c r="G32" i="281" s="1"/>
  <c r="BH31" i="281"/>
  <c r="Z31" i="206" s="1"/>
  <c r="AB31" i="281"/>
  <c r="AC31" i="281"/>
  <c r="S31" i="281" s="1"/>
  <c r="G31" i="281"/>
  <c r="E31" i="281"/>
  <c r="BH30" i="281"/>
  <c r="Z30" i="206" s="1"/>
  <c r="AC30" i="281"/>
  <c r="S30" i="281" s="1"/>
  <c r="G30" i="281"/>
  <c r="E30" i="281"/>
  <c r="BH29" i="281"/>
  <c r="Z29" i="206" s="1"/>
  <c r="AC29" i="281"/>
  <c r="S29" i="281" s="1"/>
  <c r="Z29" i="281"/>
  <c r="G29" i="281"/>
  <c r="E29" i="281"/>
  <c r="BH28" i="281"/>
  <c r="Z28" i="206" s="1"/>
  <c r="AC28" i="281"/>
  <c r="S28" i="281"/>
  <c r="G28" i="281"/>
  <c r="E28" i="281"/>
  <c r="BH27" i="281"/>
  <c r="Z27" i="206" s="1"/>
  <c r="AC27" i="281"/>
  <c r="S27" i="281" s="1"/>
  <c r="G27" i="281"/>
  <c r="E27" i="281"/>
  <c r="BH26" i="281"/>
  <c r="Z26" i="206" s="1"/>
  <c r="AC26" i="281"/>
  <c r="S26" i="281"/>
  <c r="G26" i="281"/>
  <c r="E26" i="281"/>
  <c r="BH25" i="281"/>
  <c r="Z25" i="206" s="1"/>
  <c r="AC25" i="281"/>
  <c r="S25" i="281" s="1"/>
  <c r="V25" i="281"/>
  <c r="G25" i="281"/>
  <c r="E25" i="281"/>
  <c r="BH24" i="281"/>
  <c r="Z24" i="206" s="1"/>
  <c r="AC24" i="281"/>
  <c r="S24" i="281" s="1"/>
  <c r="G24" i="281"/>
  <c r="E24" i="281"/>
  <c r="BH23" i="281"/>
  <c r="Z23" i="206" s="1"/>
  <c r="AC23" i="281"/>
  <c r="G23" i="281"/>
  <c r="BG22" i="281"/>
  <c r="BF22" i="281"/>
  <c r="BE22" i="281"/>
  <c r="BD22" i="281"/>
  <c r="BC22" i="281"/>
  <c r="BB22" i="281"/>
  <c r="BA22" i="281"/>
  <c r="AZ22" i="281"/>
  <c r="AY22" i="281"/>
  <c r="AX22" i="281"/>
  <c r="AB34" i="129" s="1"/>
  <c r="AW22" i="281"/>
  <c r="AV22" i="281"/>
  <c r="AU22" i="281"/>
  <c r="AT22" i="281"/>
  <c r="AS22" i="281"/>
  <c r="AR22" i="281"/>
  <c r="AQ22" i="281"/>
  <c r="AP22" i="281"/>
  <c r="AO22" i="281"/>
  <c r="AN22" i="281"/>
  <c r="AM22" i="281"/>
  <c r="AL22" i="281"/>
  <c r="AK22" i="281"/>
  <c r="AJ22" i="281"/>
  <c r="AI22" i="281"/>
  <c r="AH22" i="281"/>
  <c r="AG22" i="281"/>
  <c r="AF22" i="281"/>
  <c r="AE22" i="281"/>
  <c r="AB22" i="281"/>
  <c r="AA22" i="281"/>
  <c r="Z22" i="281"/>
  <c r="Y22" i="281"/>
  <c r="X22" i="281"/>
  <c r="W22" i="281"/>
  <c r="V22" i="281"/>
  <c r="U22" i="281"/>
  <c r="R22" i="281"/>
  <c r="Q22" i="281"/>
  <c r="P22" i="281"/>
  <c r="O22" i="281"/>
  <c r="N22" i="281"/>
  <c r="M22" i="281"/>
  <c r="L22" i="281"/>
  <c r="K22" i="281"/>
  <c r="J22" i="281"/>
  <c r="I22" i="281"/>
  <c r="H22" i="281"/>
  <c r="G22" i="281" s="1"/>
  <c r="BH21" i="281"/>
  <c r="Z21" i="206" s="1"/>
  <c r="AC21" i="281"/>
  <c r="S21" i="281" s="1"/>
  <c r="AB21" i="129" s="1"/>
  <c r="G21" i="281"/>
  <c r="E21" i="281"/>
  <c r="BH20" i="281"/>
  <c r="Z20" i="206" s="1"/>
  <c r="AC20" i="281"/>
  <c r="S20" i="281" s="1"/>
  <c r="G20" i="281"/>
  <c r="E20" i="281"/>
  <c r="BH19" i="281"/>
  <c r="P19" i="281"/>
  <c r="AC19" i="281"/>
  <c r="S19" i="281"/>
  <c r="G19" i="281"/>
  <c r="E19" i="281"/>
  <c r="BH18" i="281"/>
  <c r="Z18" i="206" s="1"/>
  <c r="AC18" i="281"/>
  <c r="S18" i="281" s="1"/>
  <c r="AB18" i="129" s="1"/>
  <c r="G18" i="281"/>
  <c r="AB33" i="129" s="1"/>
  <c r="E18" i="281"/>
  <c r="BH17" i="281"/>
  <c r="Z17" i="206" s="1"/>
  <c r="AC17" i="281"/>
  <c r="S17" i="281" s="1"/>
  <c r="AB17" i="129" s="1"/>
  <c r="G17" i="281"/>
  <c r="E17" i="281"/>
  <c r="BH16" i="281"/>
  <c r="Z16" i="206" s="1"/>
  <c r="AC16" i="281"/>
  <c r="S16" i="281" s="1"/>
  <c r="AB16" i="129" s="1"/>
  <c r="G16" i="281"/>
  <c r="E16" i="281"/>
  <c r="BH15" i="281"/>
  <c r="Z15" i="206" s="1"/>
  <c r="AC15" i="281"/>
  <c r="S15" i="281" s="1"/>
  <c r="G15" i="281"/>
  <c r="E15" i="281"/>
  <c r="BH14" i="281"/>
  <c r="Z14" i="206" s="1"/>
  <c r="AC14" i="281"/>
  <c r="S14" i="281" s="1"/>
  <c r="AB14" i="129" s="1"/>
  <c r="G14" i="281"/>
  <c r="G8" i="281"/>
  <c r="E14" i="281"/>
  <c r="BH13" i="281"/>
  <c r="Z13" i="206" s="1"/>
  <c r="AC13" i="281"/>
  <c r="S13" i="281" s="1"/>
  <c r="AB13" i="129" s="1"/>
  <c r="G13" i="281"/>
  <c r="E13" i="281"/>
  <c r="BH12" i="281"/>
  <c r="Z12" i="206" s="1"/>
  <c r="AC12" i="281"/>
  <c r="S12" i="281" s="1"/>
  <c r="AB12" i="129" s="1"/>
  <c r="I12" i="281"/>
  <c r="I64" i="281" s="1"/>
  <c r="BI12" i="281" s="1"/>
  <c r="G12" i="281"/>
  <c r="E12" i="281"/>
  <c r="BH11" i="281"/>
  <c r="Z11" i="206" s="1"/>
  <c r="AC11" i="281"/>
  <c r="S11" i="281"/>
  <c r="G11" i="281"/>
  <c r="E11" i="281"/>
  <c r="BG10" i="281"/>
  <c r="BF10" i="281"/>
  <c r="BE10" i="281"/>
  <c r="BD10" i="281"/>
  <c r="BC10" i="281"/>
  <c r="BB10" i="281"/>
  <c r="BA10" i="281"/>
  <c r="AZ10" i="281"/>
  <c r="AY10" i="281"/>
  <c r="AX10" i="281"/>
  <c r="AW10" i="281"/>
  <c r="AV10" i="281"/>
  <c r="AU10" i="281"/>
  <c r="AT10" i="281"/>
  <c r="AS10" i="281"/>
  <c r="AR10" i="281"/>
  <c r="AQ10" i="281"/>
  <c r="AP10" i="281"/>
  <c r="AO10" i="281"/>
  <c r="AN10" i="281"/>
  <c r="AM10" i="281"/>
  <c r="AL10" i="281"/>
  <c r="AK10" i="281"/>
  <c r="AJ10" i="281"/>
  <c r="AI10" i="281"/>
  <c r="AH10" i="281"/>
  <c r="AG10" i="281"/>
  <c r="AF10" i="281"/>
  <c r="AE10" i="281"/>
  <c r="AB10" i="281"/>
  <c r="AA10" i="281"/>
  <c r="Z10" i="281"/>
  <c r="Y10" i="281"/>
  <c r="X10" i="281"/>
  <c r="W10" i="281"/>
  <c r="V10" i="281"/>
  <c r="U10" i="281"/>
  <c r="R10" i="281"/>
  <c r="Q10" i="281"/>
  <c r="P10" i="281"/>
  <c r="O10" i="281"/>
  <c r="N10" i="281"/>
  <c r="AB25" i="129" s="1"/>
  <c r="M10" i="281"/>
  <c r="L10" i="281"/>
  <c r="K10" i="281"/>
  <c r="J10" i="281"/>
  <c r="E10" i="281" s="1"/>
  <c r="I10" i="281"/>
  <c r="H10" i="281"/>
  <c r="BG8" i="281"/>
  <c r="BF8" i="281"/>
  <c r="BE8" i="281"/>
  <c r="BD8" i="281"/>
  <c r="BC8" i="281"/>
  <c r="BB8" i="281"/>
  <c r="BA8" i="281"/>
  <c r="AZ8" i="281"/>
  <c r="AY8" i="281"/>
  <c r="AX8" i="281"/>
  <c r="AW8" i="281"/>
  <c r="AV8" i="281"/>
  <c r="AU8" i="281"/>
  <c r="AT8" i="281"/>
  <c r="AS8" i="281"/>
  <c r="AR8" i="281"/>
  <c r="AQ8" i="281"/>
  <c r="AP8" i="281"/>
  <c r="AO8" i="281"/>
  <c r="AN8" i="281"/>
  <c r="AM8" i="281"/>
  <c r="AL8" i="281"/>
  <c r="AK8" i="281"/>
  <c r="AJ8" i="281"/>
  <c r="AI8" i="281"/>
  <c r="AH8" i="281"/>
  <c r="AG8" i="281"/>
  <c r="AF8" i="281"/>
  <c r="AE8" i="281"/>
  <c r="AD8" i="281"/>
  <c r="AB8" i="281"/>
  <c r="AA8" i="281"/>
  <c r="Z8" i="281"/>
  <c r="Y8" i="281"/>
  <c r="X8" i="281"/>
  <c r="W8" i="281"/>
  <c r="V8" i="281"/>
  <c r="U8" i="281"/>
  <c r="R8" i="281"/>
  <c r="Q8" i="281"/>
  <c r="P8" i="281"/>
  <c r="O8" i="281"/>
  <c r="N8" i="281"/>
  <c r="M8" i="281"/>
  <c r="L8" i="281"/>
  <c r="K8" i="281"/>
  <c r="J8" i="281"/>
  <c r="I8" i="281"/>
  <c r="H8" i="281"/>
  <c r="BG63" i="280"/>
  <c r="BF63" i="280"/>
  <c r="BE63" i="280"/>
  <c r="BD63" i="280"/>
  <c r="BC63" i="280"/>
  <c r="BB63" i="280"/>
  <c r="BA63" i="280"/>
  <c r="AZ63" i="280"/>
  <c r="AY63" i="280"/>
  <c r="AX63" i="280"/>
  <c r="AW63" i="280"/>
  <c r="AV63" i="280"/>
  <c r="AU63" i="280"/>
  <c r="AT63" i="280"/>
  <c r="AS63" i="280"/>
  <c r="AR63" i="280"/>
  <c r="AQ63" i="280"/>
  <c r="AP63" i="280"/>
  <c r="AO63" i="280"/>
  <c r="AN63" i="280"/>
  <c r="AM63" i="280"/>
  <c r="AL63" i="280"/>
  <c r="AK63" i="280"/>
  <c r="AJ63" i="280"/>
  <c r="AI63" i="280"/>
  <c r="AH63" i="280"/>
  <c r="AG63" i="280"/>
  <c r="AE63" i="280"/>
  <c r="AB63" i="280"/>
  <c r="AA63" i="280"/>
  <c r="Z63" i="280"/>
  <c r="Y63" i="280"/>
  <c r="X63" i="280"/>
  <c r="W63" i="280"/>
  <c r="V63" i="280"/>
  <c r="V64" i="280" s="1"/>
  <c r="BI25" i="280" s="1"/>
  <c r="U63" i="280"/>
  <c r="R63" i="280"/>
  <c r="Q63" i="280"/>
  <c r="P63" i="280"/>
  <c r="O63" i="280"/>
  <c r="N63" i="280"/>
  <c r="M63" i="280"/>
  <c r="L63" i="280"/>
  <c r="K63" i="280"/>
  <c r="J63" i="280"/>
  <c r="I63" i="280"/>
  <c r="H63" i="280"/>
  <c r="G63" i="280" s="1"/>
  <c r="BH62" i="280"/>
  <c r="BG62" i="280" s="1"/>
  <c r="BG64" i="280" s="1"/>
  <c r="BI62" i="280" s="1"/>
  <c r="AC62" i="280"/>
  <c r="S62" i="280"/>
  <c r="G62" i="280"/>
  <c r="AA10" i="294" s="1"/>
  <c r="E62" i="280"/>
  <c r="BH61" i="280"/>
  <c r="Y61" i="206" s="1"/>
  <c r="AC61" i="280"/>
  <c r="S61" i="280"/>
  <c r="G61" i="280"/>
  <c r="E61" i="280"/>
  <c r="BH60" i="280"/>
  <c r="Y60" i="206"/>
  <c r="AC60" i="280"/>
  <c r="S60" i="280"/>
  <c r="G60" i="280"/>
  <c r="E60" i="280"/>
  <c r="BH59" i="280"/>
  <c r="Y59" i="206" s="1"/>
  <c r="AC59" i="280"/>
  <c r="S59" i="280"/>
  <c r="G59" i="280"/>
  <c r="E59" i="280"/>
  <c r="BH58" i="280"/>
  <c r="Y58" i="206" s="1"/>
  <c r="BC58" i="280"/>
  <c r="AC58" i="280"/>
  <c r="S58" i="280"/>
  <c r="G58" i="280"/>
  <c r="E58" i="280"/>
  <c r="BH57" i="280"/>
  <c r="Y57" i="206" s="1"/>
  <c r="AC57" i="280"/>
  <c r="S57" i="280"/>
  <c r="G57" i="280"/>
  <c r="E57" i="280"/>
  <c r="BH56" i="280"/>
  <c r="Y56" i="206" s="1"/>
  <c r="BA56" i="280"/>
  <c r="AC56" i="280"/>
  <c r="S56" i="280"/>
  <c r="G56" i="280"/>
  <c r="E56" i="280"/>
  <c r="BH55" i="280"/>
  <c r="Y55" i="206" s="1"/>
  <c r="AC55" i="280"/>
  <c r="S55" i="280"/>
  <c r="G55" i="280"/>
  <c r="E55" i="280"/>
  <c r="BH54" i="280"/>
  <c r="Y54" i="206" s="1"/>
  <c r="AC54" i="280"/>
  <c r="S54" i="280"/>
  <c r="G54" i="280"/>
  <c r="E54" i="280"/>
  <c r="BH53" i="280"/>
  <c r="AX53" i="280" s="1"/>
  <c r="AC53" i="280"/>
  <c r="S53" i="280"/>
  <c r="G53" i="280"/>
  <c r="E53" i="280"/>
  <c r="BH52" i="280"/>
  <c r="Y52" i="206" s="1"/>
  <c r="AC52" i="280"/>
  <c r="S52" i="280"/>
  <c r="G52" i="280"/>
  <c r="E52" i="280"/>
  <c r="BH51" i="280"/>
  <c r="Y51" i="206" s="1"/>
  <c r="AC51" i="280"/>
  <c r="S51" i="280"/>
  <c r="G51" i="280"/>
  <c r="E51" i="280"/>
  <c r="BH50" i="280"/>
  <c r="Y50" i="206" s="1"/>
  <c r="AC50" i="280"/>
  <c r="S50" i="280"/>
  <c r="G50" i="280"/>
  <c r="E50" i="280"/>
  <c r="BH49" i="280"/>
  <c r="Y49" i="206" s="1"/>
  <c r="AC49" i="280"/>
  <c r="S49" i="280"/>
  <c r="G49" i="280"/>
  <c r="E49" i="280"/>
  <c r="BH48" i="280"/>
  <c r="Y48" i="206" s="1"/>
  <c r="AC48" i="280"/>
  <c r="S48" i="280"/>
  <c r="G48" i="280"/>
  <c r="E48" i="280"/>
  <c r="BH47" i="280"/>
  <c r="Y47" i="206" s="1"/>
  <c r="AC47" i="280"/>
  <c r="S47" i="280"/>
  <c r="G47" i="280"/>
  <c r="E47" i="280"/>
  <c r="BH46" i="280"/>
  <c r="Y46" i="206" s="1"/>
  <c r="AC46" i="280"/>
  <c r="S46" i="280"/>
  <c r="G46" i="280"/>
  <c r="E46" i="280"/>
  <c r="BH45" i="280"/>
  <c r="Y45" i="206" s="1"/>
  <c r="AC45" i="280"/>
  <c r="S45" i="280"/>
  <c r="G45" i="280"/>
  <c r="E45" i="280"/>
  <c r="BH44" i="280"/>
  <c r="Y44" i="206" s="1"/>
  <c r="AC44" i="280"/>
  <c r="S44" i="280"/>
  <c r="G44" i="280"/>
  <c r="E44" i="280"/>
  <c r="BH43" i="280"/>
  <c r="Y43" i="206" s="1"/>
  <c r="AC43" i="280"/>
  <c r="S43" i="280"/>
  <c r="G43" i="280"/>
  <c r="E43" i="280"/>
  <c r="BH42" i="280"/>
  <c r="Y42" i="206" s="1"/>
  <c r="AC42" i="280"/>
  <c r="S42" i="280"/>
  <c r="G42" i="280"/>
  <c r="E42" i="280"/>
  <c r="BH41" i="280"/>
  <c r="Y41" i="206" s="1"/>
  <c r="AC41" i="280"/>
  <c r="S41" i="280"/>
  <c r="G41" i="280"/>
  <c r="E41" i="280"/>
  <c r="BH40" i="280"/>
  <c r="Y40" i="206" s="1"/>
  <c r="AC40" i="280"/>
  <c r="S40" i="280"/>
  <c r="G40" i="280"/>
  <c r="E40" i="280"/>
  <c r="BH39" i="280"/>
  <c r="AJ39" i="280" s="1"/>
  <c r="AC39" i="280"/>
  <c r="S39" i="280"/>
  <c r="G39" i="280"/>
  <c r="E39" i="280"/>
  <c r="BH38" i="280"/>
  <c r="Y38" i="206" s="1"/>
  <c r="AI38" i="280"/>
  <c r="AC38" i="280"/>
  <c r="S38" i="280"/>
  <c r="G38" i="280"/>
  <c r="E38" i="280"/>
  <c r="BH37" i="280"/>
  <c r="Y37" i="206" s="1"/>
  <c r="AH37" i="280"/>
  <c r="AC37" i="280"/>
  <c r="S37" i="280"/>
  <c r="G37" i="280"/>
  <c r="E37" i="280"/>
  <c r="BH36" i="280"/>
  <c r="Y36" i="206" s="1"/>
  <c r="AG36" i="280"/>
  <c r="AC36" i="280"/>
  <c r="S36" i="280"/>
  <c r="G36" i="280"/>
  <c r="E36" i="280"/>
  <c r="BH35" i="280"/>
  <c r="Y35" i="206"/>
  <c r="AF35" i="280"/>
  <c r="AF64" i="280"/>
  <c r="AC35" i="280"/>
  <c r="S35" i="280"/>
  <c r="G35" i="280"/>
  <c r="E35" i="280"/>
  <c r="BH34" i="280"/>
  <c r="Y34" i="206" s="1"/>
  <c r="AE34" i="280"/>
  <c r="AC34" i="280"/>
  <c r="S34" i="280"/>
  <c r="G34" i="280"/>
  <c r="E34" i="280"/>
  <c r="G33" i="280"/>
  <c r="E33" i="280"/>
  <c r="BG32" i="280"/>
  <c r="BF32" i="280"/>
  <c r="BE32" i="280"/>
  <c r="BD32" i="280"/>
  <c r="BC32" i="280"/>
  <c r="BB32" i="280"/>
  <c r="BA32" i="280"/>
  <c r="AZ32" i="280"/>
  <c r="AY32" i="280"/>
  <c r="AX32" i="280"/>
  <c r="AW32" i="280"/>
  <c r="AV32" i="280"/>
  <c r="AU32" i="280"/>
  <c r="AT32" i="280"/>
  <c r="AS32" i="280"/>
  <c r="AR32" i="280"/>
  <c r="AQ32" i="280"/>
  <c r="AP32" i="280"/>
  <c r="AO32" i="280"/>
  <c r="AN32" i="280"/>
  <c r="AM32" i="280"/>
  <c r="AL32" i="280"/>
  <c r="AK32" i="280"/>
  <c r="AJ32" i="280"/>
  <c r="AI32" i="280"/>
  <c r="AH32" i="280"/>
  <c r="AG32" i="280"/>
  <c r="AF32" i="280"/>
  <c r="AE32" i="280"/>
  <c r="AB32" i="280"/>
  <c r="AA32" i="280"/>
  <c r="Z32" i="280"/>
  <c r="Y32" i="280"/>
  <c r="X32" i="280"/>
  <c r="W32" i="280"/>
  <c r="V32" i="280"/>
  <c r="U32" i="280"/>
  <c r="R32" i="280"/>
  <c r="Q32" i="280"/>
  <c r="P32" i="280"/>
  <c r="O32" i="280"/>
  <c r="N32" i="280"/>
  <c r="M32" i="280"/>
  <c r="L32" i="280"/>
  <c r="K32" i="280"/>
  <c r="J32" i="280"/>
  <c r="I32" i="280"/>
  <c r="E32" i="280"/>
  <c r="H32" i="280"/>
  <c r="G32" i="280"/>
  <c r="BH31" i="280"/>
  <c r="Y31" i="206" s="1"/>
  <c r="AB31" i="280"/>
  <c r="AC31" i="280"/>
  <c r="S31" i="280"/>
  <c r="G31" i="280"/>
  <c r="E31" i="280"/>
  <c r="BH30" i="280"/>
  <c r="Y30" i="206" s="1"/>
  <c r="AA30" i="280"/>
  <c r="AC30" i="280"/>
  <c r="S30" i="280"/>
  <c r="G30" i="280"/>
  <c r="E30" i="280"/>
  <c r="BH29" i="280"/>
  <c r="Y29" i="206" s="1"/>
  <c r="AC29" i="280"/>
  <c r="S29" i="280" s="1"/>
  <c r="Z29" i="280"/>
  <c r="Z64" i="280" s="1"/>
  <c r="BI29" i="280" s="1"/>
  <c r="AD29" i="134" s="1"/>
  <c r="D25" i="312" s="1"/>
  <c r="G29" i="280"/>
  <c r="E29" i="280"/>
  <c r="BH28" i="280"/>
  <c r="Y28" i="206" s="1"/>
  <c r="AC28" i="280"/>
  <c r="S28" i="280" s="1"/>
  <c r="G28" i="280"/>
  <c r="E28" i="280"/>
  <c r="BH27" i="280"/>
  <c r="Y27" i="206" s="1"/>
  <c r="AC27" i="280"/>
  <c r="S27" i="280" s="1"/>
  <c r="G27" i="280"/>
  <c r="E27" i="280"/>
  <c r="BH26" i="280"/>
  <c r="Y26" i="206" s="1"/>
  <c r="AC26" i="280"/>
  <c r="S26" i="280"/>
  <c r="G26" i="280"/>
  <c r="E26" i="280"/>
  <c r="BH25" i="280"/>
  <c r="Y25" i="206" s="1"/>
  <c r="AC25" i="280"/>
  <c r="V25" i="280"/>
  <c r="S25" i="280"/>
  <c r="G25" i="280"/>
  <c r="E25" i="280"/>
  <c r="BH24" i="280"/>
  <c r="Y24" i="206" s="1"/>
  <c r="AC24" i="280"/>
  <c r="S24" i="280" s="1"/>
  <c r="G24" i="280"/>
  <c r="E24" i="280"/>
  <c r="BH23" i="280"/>
  <c r="Y23" i="206" s="1"/>
  <c r="AC23" i="280"/>
  <c r="G23" i="280"/>
  <c r="BG22" i="280"/>
  <c r="BF22" i="280"/>
  <c r="BE22" i="280"/>
  <c r="BD22" i="280"/>
  <c r="BC22" i="280"/>
  <c r="BB22" i="280"/>
  <c r="BA22" i="280"/>
  <c r="AZ22" i="280"/>
  <c r="AY22" i="280"/>
  <c r="AX22" i="280"/>
  <c r="AA34" i="129" s="1"/>
  <c r="AW22" i="280"/>
  <c r="AV22" i="280"/>
  <c r="AU22" i="280"/>
  <c r="AT22" i="280"/>
  <c r="AS22" i="280"/>
  <c r="AR22" i="280"/>
  <c r="AQ22" i="280"/>
  <c r="AP22" i="280"/>
  <c r="AO22" i="280"/>
  <c r="AN22" i="280"/>
  <c r="AM22" i="280"/>
  <c r="AL22" i="280"/>
  <c r="AK22" i="280"/>
  <c r="AJ22" i="280"/>
  <c r="AI22" i="280"/>
  <c r="AH22" i="280"/>
  <c r="AG22" i="280"/>
  <c r="AF22" i="280"/>
  <c r="AE22" i="280"/>
  <c r="AB22" i="280"/>
  <c r="AA22" i="280"/>
  <c r="Z22" i="280"/>
  <c r="Y22" i="280"/>
  <c r="X22" i="280"/>
  <c r="W22" i="280"/>
  <c r="V22" i="280"/>
  <c r="U22" i="280"/>
  <c r="R22" i="280"/>
  <c r="Q22" i="280"/>
  <c r="P22" i="280"/>
  <c r="O22" i="280"/>
  <c r="N22" i="280"/>
  <c r="M22" i="280"/>
  <c r="L22" i="280"/>
  <c r="K22" i="280"/>
  <c r="J22" i="280"/>
  <c r="I22" i="280"/>
  <c r="G22" i="280" s="1"/>
  <c r="H22" i="280"/>
  <c r="BH21" i="280"/>
  <c r="Y21" i="206"/>
  <c r="AC21" i="280"/>
  <c r="S21" i="280" s="1"/>
  <c r="AA21" i="129" s="1"/>
  <c r="G21" i="280"/>
  <c r="E21" i="280"/>
  <c r="BH20" i="280"/>
  <c r="Y20" i="206" s="1"/>
  <c r="Q20" i="280"/>
  <c r="AC20" i="280"/>
  <c r="S20" i="280"/>
  <c r="AA20" i="129" s="1"/>
  <c r="G20" i="280"/>
  <c r="E20" i="280"/>
  <c r="BH19" i="280"/>
  <c r="Y19" i="206" s="1"/>
  <c r="AC19" i="280"/>
  <c r="S19" i="280" s="1"/>
  <c r="P19" i="280"/>
  <c r="P64" i="280" s="1"/>
  <c r="G19" i="280"/>
  <c r="E19" i="280"/>
  <c r="BH18" i="280"/>
  <c r="Y18" i="206" s="1"/>
  <c r="AC18" i="280"/>
  <c r="S18" i="280"/>
  <c r="G18" i="280"/>
  <c r="E18" i="280"/>
  <c r="BH17" i="280"/>
  <c r="Y17" i="206"/>
  <c r="AC17" i="280"/>
  <c r="S17" i="280"/>
  <c r="AA17" i="129" s="1"/>
  <c r="G17" i="280"/>
  <c r="E17" i="280"/>
  <c r="BH16" i="280"/>
  <c r="Y16" i="206" s="1"/>
  <c r="AC16" i="280"/>
  <c r="S16" i="280"/>
  <c r="G16" i="280"/>
  <c r="E16" i="280"/>
  <c r="BH15" i="280"/>
  <c r="Y15" i="206" s="1"/>
  <c r="AC15" i="280"/>
  <c r="S15" i="280" s="1"/>
  <c r="AA15" i="129" s="1"/>
  <c r="G15" i="280"/>
  <c r="E15" i="280"/>
  <c r="BH14" i="280"/>
  <c r="Y14" i="206"/>
  <c r="AC14" i="280"/>
  <c r="S14" i="280"/>
  <c r="G14" i="280"/>
  <c r="G8" i="280"/>
  <c r="E14" i="280"/>
  <c r="BH13" i="280"/>
  <c r="Y13" i="206" s="1"/>
  <c r="AC13" i="280"/>
  <c r="S13" i="280" s="1"/>
  <c r="AA13" i="129" s="1"/>
  <c r="G13" i="280"/>
  <c r="E13" i="280"/>
  <c r="BH12" i="280"/>
  <c r="Y12" i="206" s="1"/>
  <c r="AC12" i="280"/>
  <c r="S12" i="280"/>
  <c r="G12" i="280"/>
  <c r="E12" i="280"/>
  <c r="BH11" i="280"/>
  <c r="Y11" i="206"/>
  <c r="AC11" i="280"/>
  <c r="S11" i="280" s="1"/>
  <c r="G11" i="280"/>
  <c r="E11" i="280"/>
  <c r="BG10" i="280"/>
  <c r="BF10" i="280"/>
  <c r="BE10" i="280"/>
  <c r="BD10" i="280"/>
  <c r="BC10" i="280"/>
  <c r="BB10" i="280"/>
  <c r="BA10" i="280"/>
  <c r="AZ10" i="280"/>
  <c r="AY10" i="280"/>
  <c r="AX10" i="280"/>
  <c r="AW10" i="280"/>
  <c r="AV10" i="280"/>
  <c r="AU10" i="280"/>
  <c r="AT10" i="280"/>
  <c r="AS10" i="280"/>
  <c r="AR10" i="280"/>
  <c r="AQ10" i="280"/>
  <c r="AP10" i="280"/>
  <c r="AO10" i="280"/>
  <c r="AN10" i="280"/>
  <c r="AM10" i="280"/>
  <c r="AL10" i="280"/>
  <c r="AK10" i="280"/>
  <c r="AJ10" i="280"/>
  <c r="AI10" i="280"/>
  <c r="AH10" i="280"/>
  <c r="AG10" i="280"/>
  <c r="AF10" i="280"/>
  <c r="AE10" i="280"/>
  <c r="AB10" i="280"/>
  <c r="AA10" i="280"/>
  <c r="Z10" i="280"/>
  <c r="Y10" i="280"/>
  <c r="X10" i="280"/>
  <c r="W10" i="280"/>
  <c r="V10" i="280"/>
  <c r="U10" i="280"/>
  <c r="R10" i="280"/>
  <c r="Q10" i="280"/>
  <c r="P10" i="280"/>
  <c r="O10" i="280"/>
  <c r="N10" i="280"/>
  <c r="M10" i="280"/>
  <c r="L10" i="280"/>
  <c r="AA25" i="129" s="1"/>
  <c r="K10" i="280"/>
  <c r="E10" i="280" s="1"/>
  <c r="J10" i="280"/>
  <c r="I10" i="280"/>
  <c r="H10" i="280"/>
  <c r="BG8" i="280"/>
  <c r="BF8" i="280"/>
  <c r="BE8" i="280"/>
  <c r="BD8" i="280"/>
  <c r="BC8" i="280"/>
  <c r="BB8" i="280"/>
  <c r="BA8" i="280"/>
  <c r="AZ8" i="280"/>
  <c r="AY8" i="280"/>
  <c r="AX8" i="280"/>
  <c r="AW8" i="280"/>
  <c r="AV8" i="280"/>
  <c r="AU8" i="280"/>
  <c r="AT8" i="280"/>
  <c r="AS8" i="280"/>
  <c r="AR8" i="280"/>
  <c r="AQ8" i="280"/>
  <c r="AP8" i="280"/>
  <c r="AO8" i="280"/>
  <c r="AN8" i="280"/>
  <c r="AM8" i="280"/>
  <c r="AL8" i="280"/>
  <c r="AK8" i="280"/>
  <c r="AJ8" i="280"/>
  <c r="AI8" i="280"/>
  <c r="AH8" i="280"/>
  <c r="AG8" i="280"/>
  <c r="AF8" i="280"/>
  <c r="AE8" i="280"/>
  <c r="AD8" i="280"/>
  <c r="AB8" i="280"/>
  <c r="AA8" i="280"/>
  <c r="Z8" i="280"/>
  <c r="Y8" i="280"/>
  <c r="X8" i="280"/>
  <c r="W8" i="280"/>
  <c r="V8" i="280"/>
  <c r="U8" i="280"/>
  <c r="R8" i="280"/>
  <c r="Q8" i="280"/>
  <c r="P8" i="280"/>
  <c r="O8" i="280"/>
  <c r="N8" i="280"/>
  <c r="M8" i="280"/>
  <c r="L8" i="280"/>
  <c r="K8" i="280"/>
  <c r="J8" i="280"/>
  <c r="I8" i="280"/>
  <c r="H8" i="280"/>
  <c r="BG63" i="279"/>
  <c r="BF63" i="279"/>
  <c r="BE63" i="279"/>
  <c r="BD63" i="279"/>
  <c r="BC63" i="279"/>
  <c r="BB63" i="279"/>
  <c r="BA63" i="279"/>
  <c r="AZ63" i="279"/>
  <c r="AY63" i="279"/>
  <c r="AX63" i="279"/>
  <c r="AW63" i="279"/>
  <c r="AV63" i="279"/>
  <c r="AU63" i="279"/>
  <c r="AT63" i="279"/>
  <c r="AS63" i="279"/>
  <c r="AR63" i="279"/>
  <c r="AQ63" i="279"/>
  <c r="AP63" i="279"/>
  <c r="AO63" i="279"/>
  <c r="AN63" i="279"/>
  <c r="AM63" i="279"/>
  <c r="AL63" i="279"/>
  <c r="AK63" i="279"/>
  <c r="AJ63" i="279"/>
  <c r="AI63" i="279"/>
  <c r="AH63" i="279"/>
  <c r="AG63" i="279"/>
  <c r="AF63" i="279"/>
  <c r="AE63" i="279"/>
  <c r="AB63" i="279"/>
  <c r="AA63" i="279"/>
  <c r="Z63" i="279"/>
  <c r="Y63" i="279"/>
  <c r="X63" i="279"/>
  <c r="W63" i="279"/>
  <c r="V63" i="279"/>
  <c r="U63" i="279"/>
  <c r="R63" i="279"/>
  <c r="Q63" i="279"/>
  <c r="Q64" i="279" s="1"/>
  <c r="BI20" i="279" s="1"/>
  <c r="AC20" i="134" s="1"/>
  <c r="P63" i="279"/>
  <c r="O63" i="279"/>
  <c r="N63" i="279"/>
  <c r="M63" i="279"/>
  <c r="L63" i="279"/>
  <c r="K63" i="279"/>
  <c r="J63" i="279"/>
  <c r="I63" i="279"/>
  <c r="H63" i="279"/>
  <c r="G63" i="279" s="1"/>
  <c r="BH62" i="279"/>
  <c r="BG62" i="279" s="1"/>
  <c r="BG64" i="279" s="1"/>
  <c r="BI62" i="279" s="1"/>
  <c r="AC62" i="279"/>
  <c r="S62" i="279"/>
  <c r="G62" i="279"/>
  <c r="E62" i="279"/>
  <c r="BH61" i="279"/>
  <c r="X61" i="206" s="1"/>
  <c r="AC61" i="279"/>
  <c r="S61" i="279"/>
  <c r="G61" i="279"/>
  <c r="E61" i="279"/>
  <c r="BH60" i="279"/>
  <c r="X60" i="206" s="1"/>
  <c r="BE60" i="279"/>
  <c r="BE64" i="279" s="1"/>
  <c r="BI60" i="279" s="1"/>
  <c r="AC60" i="134" s="1"/>
  <c r="D24" i="337" s="1"/>
  <c r="AC60" i="279"/>
  <c r="S60" i="279"/>
  <c r="G60" i="279"/>
  <c r="E60" i="279"/>
  <c r="BH59" i="279"/>
  <c r="X59" i="206" s="1"/>
  <c r="AC59" i="279"/>
  <c r="S59" i="279"/>
  <c r="G59" i="279"/>
  <c r="E59" i="279"/>
  <c r="BH58" i="279"/>
  <c r="X58" i="206" s="1"/>
  <c r="AC58" i="279"/>
  <c r="S58" i="279"/>
  <c r="G58" i="279"/>
  <c r="E58" i="279"/>
  <c r="BH57" i="279"/>
  <c r="X57" i="206" s="1"/>
  <c r="BB57" i="279"/>
  <c r="AC57" i="279"/>
  <c r="S57" i="279"/>
  <c r="G57" i="279"/>
  <c r="E57" i="279"/>
  <c r="BH56" i="279"/>
  <c r="BA56" i="279" s="1"/>
  <c r="AC56" i="279"/>
  <c r="S56" i="279"/>
  <c r="G56" i="279"/>
  <c r="E56" i="279"/>
  <c r="BH55" i="279"/>
  <c r="X55" i="206" s="1"/>
  <c r="AC55" i="279"/>
  <c r="S55" i="279"/>
  <c r="G55" i="279"/>
  <c r="E55" i="279"/>
  <c r="BH54" i="279"/>
  <c r="X54" i="206" s="1"/>
  <c r="AC54" i="279"/>
  <c r="S54" i="279"/>
  <c r="G54" i="279"/>
  <c r="E54" i="279"/>
  <c r="BH53" i="279"/>
  <c r="X53" i="206" s="1"/>
  <c r="AC53" i="279"/>
  <c r="S53" i="279"/>
  <c r="G53" i="279"/>
  <c r="E53" i="279"/>
  <c r="BH52" i="279"/>
  <c r="X52" i="206" s="1"/>
  <c r="AC52" i="279"/>
  <c r="S52" i="279"/>
  <c r="G52" i="279"/>
  <c r="E52" i="279"/>
  <c r="BH51" i="279"/>
  <c r="X51" i="206" s="1"/>
  <c r="AC51" i="279"/>
  <c r="S51" i="279"/>
  <c r="G51" i="279"/>
  <c r="E51" i="279"/>
  <c r="BH50" i="279"/>
  <c r="X50" i="206" s="1"/>
  <c r="AC50" i="279"/>
  <c r="S50" i="279"/>
  <c r="G50" i="279"/>
  <c r="E50" i="279"/>
  <c r="BH49" i="279"/>
  <c r="X49" i="206" s="1"/>
  <c r="AC49" i="279"/>
  <c r="S49" i="279"/>
  <c r="G49" i="279"/>
  <c r="E49" i="279"/>
  <c r="BH48" i="279"/>
  <c r="X48" i="206" s="1"/>
  <c r="AC48" i="279"/>
  <c r="S48" i="279"/>
  <c r="G48" i="279"/>
  <c r="E48" i="279"/>
  <c r="BH47" i="279"/>
  <c r="X47" i="206" s="1"/>
  <c r="AC47" i="279"/>
  <c r="S47" i="279"/>
  <c r="G47" i="279"/>
  <c r="E47" i="279"/>
  <c r="BH46" i="279"/>
  <c r="X46" i="206" s="1"/>
  <c r="AC46" i="279"/>
  <c r="S46" i="279"/>
  <c r="G46" i="279"/>
  <c r="E46" i="279"/>
  <c r="BH45" i="279"/>
  <c r="X45" i="206" s="1"/>
  <c r="AC45" i="279"/>
  <c r="S45" i="279"/>
  <c r="G45" i="279"/>
  <c r="E45" i="279"/>
  <c r="BH44" i="279"/>
  <c r="X44" i="206" s="1"/>
  <c r="AC44" i="279"/>
  <c r="S44" i="279"/>
  <c r="G44" i="279"/>
  <c r="E44" i="279"/>
  <c r="BH43" i="279"/>
  <c r="X43" i="206" s="1"/>
  <c r="AC43" i="279"/>
  <c r="S43" i="279"/>
  <c r="G43" i="279"/>
  <c r="E43" i="279"/>
  <c r="BH42" i="279"/>
  <c r="X42" i="206" s="1"/>
  <c r="AC42" i="279"/>
  <c r="S42" i="279"/>
  <c r="G42" i="279"/>
  <c r="E42" i="279"/>
  <c r="BH41" i="279"/>
  <c r="X41" i="206" s="1"/>
  <c r="AC41" i="279"/>
  <c r="S41" i="279"/>
  <c r="G41" i="279"/>
  <c r="E41" i="279"/>
  <c r="BH40" i="279"/>
  <c r="X40" i="206" s="1"/>
  <c r="AC40" i="279"/>
  <c r="S40" i="279"/>
  <c r="G40" i="279"/>
  <c r="E40" i="279"/>
  <c r="BH39" i="279"/>
  <c r="X39" i="206" s="1"/>
  <c r="AC39" i="279"/>
  <c r="S39" i="279"/>
  <c r="G39" i="279"/>
  <c r="E39" i="279"/>
  <c r="BH38" i="279"/>
  <c r="X38" i="206" s="1"/>
  <c r="AC38" i="279"/>
  <c r="S38" i="279"/>
  <c r="G38" i="279"/>
  <c r="E38" i="279"/>
  <c r="BH37" i="279"/>
  <c r="X37" i="206" s="1"/>
  <c r="AC37" i="279"/>
  <c r="S37" i="279"/>
  <c r="G37" i="279"/>
  <c r="E37" i="279"/>
  <c r="BH36" i="279"/>
  <c r="X36" i="206" s="1"/>
  <c r="AC36" i="279"/>
  <c r="S36" i="279"/>
  <c r="G36" i="279"/>
  <c r="E36" i="279"/>
  <c r="BH35" i="279"/>
  <c r="X35" i="206" s="1"/>
  <c r="AC35" i="279"/>
  <c r="S35" i="279"/>
  <c r="G35" i="279"/>
  <c r="E35" i="279"/>
  <c r="BH34" i="279"/>
  <c r="X34" i="206" s="1"/>
  <c r="AC34" i="279"/>
  <c r="S34" i="279"/>
  <c r="G34" i="279"/>
  <c r="E34" i="279"/>
  <c r="G33" i="279"/>
  <c r="E33" i="279"/>
  <c r="BG32" i="279"/>
  <c r="BF32" i="279"/>
  <c r="BE32" i="279"/>
  <c r="BD32" i="279"/>
  <c r="BC32" i="279"/>
  <c r="BB32" i="279"/>
  <c r="BA32" i="279"/>
  <c r="AZ32" i="279"/>
  <c r="AY32" i="279"/>
  <c r="AX32" i="279"/>
  <c r="AW32" i="279"/>
  <c r="AV32" i="279"/>
  <c r="AU32" i="279"/>
  <c r="AT32" i="279"/>
  <c r="AS32" i="279"/>
  <c r="AR32" i="279"/>
  <c r="AQ32" i="279"/>
  <c r="AP32" i="279"/>
  <c r="AO32" i="279"/>
  <c r="AN32" i="279"/>
  <c r="AM32" i="279"/>
  <c r="AL32" i="279"/>
  <c r="AK32" i="279"/>
  <c r="AJ32" i="279"/>
  <c r="AI32" i="279"/>
  <c r="AH32" i="279"/>
  <c r="AG32" i="279"/>
  <c r="AF32" i="279"/>
  <c r="AE32" i="279"/>
  <c r="AB32" i="279"/>
  <c r="AA32" i="279"/>
  <c r="Z32" i="279"/>
  <c r="Y32" i="279"/>
  <c r="X32" i="279"/>
  <c r="W32" i="279"/>
  <c r="V32" i="279"/>
  <c r="U32" i="279"/>
  <c r="R32" i="279"/>
  <c r="Q32" i="279"/>
  <c r="P32" i="279"/>
  <c r="O32" i="279"/>
  <c r="N32" i="279"/>
  <c r="M32" i="279"/>
  <c r="L32" i="279"/>
  <c r="K32" i="279"/>
  <c r="J32" i="279"/>
  <c r="I32" i="279"/>
  <c r="E32" i="279" s="1"/>
  <c r="H32" i="279"/>
  <c r="BH32" i="279" s="1"/>
  <c r="G32" i="279"/>
  <c r="BH31" i="279"/>
  <c r="X31" i="206" s="1"/>
  <c r="AB31" i="279"/>
  <c r="AC31" i="279"/>
  <c r="S31" i="279"/>
  <c r="G31" i="279"/>
  <c r="E31" i="279"/>
  <c r="BH30" i="279"/>
  <c r="X30" i="206" s="1"/>
  <c r="AC30" i="279"/>
  <c r="S30" i="279" s="1"/>
  <c r="AA30" i="279"/>
  <c r="AA64" i="279" s="1"/>
  <c r="G30" i="279"/>
  <c r="E30" i="279"/>
  <c r="BH29" i="279"/>
  <c r="X29" i="206" s="1"/>
  <c r="AC29" i="279"/>
  <c r="S29" i="279" s="1"/>
  <c r="Z29" i="279"/>
  <c r="G29" i="279"/>
  <c r="E29" i="279"/>
  <c r="BH28" i="279"/>
  <c r="X28" i="206" s="1"/>
  <c r="AC28" i="279"/>
  <c r="S28" i="279" s="1"/>
  <c r="G28" i="279"/>
  <c r="E28" i="279"/>
  <c r="BH27" i="279"/>
  <c r="X27" i="206" s="1"/>
  <c r="AC27" i="279"/>
  <c r="S27" i="279" s="1"/>
  <c r="G27" i="279"/>
  <c r="E27" i="279"/>
  <c r="BH26" i="279"/>
  <c r="X26" i="206" s="1"/>
  <c r="AC26" i="279"/>
  <c r="S26" i="279"/>
  <c r="G26" i="279"/>
  <c r="E26" i="279"/>
  <c r="BH25" i="279"/>
  <c r="X25" i="206" s="1"/>
  <c r="AC25" i="279"/>
  <c r="S25" i="279" s="1"/>
  <c r="V25" i="279"/>
  <c r="G25" i="279"/>
  <c r="E25" i="279"/>
  <c r="BH24" i="279"/>
  <c r="X24" i="206" s="1"/>
  <c r="AC24" i="279"/>
  <c r="S24" i="279" s="1"/>
  <c r="G24" i="279"/>
  <c r="E24" i="279"/>
  <c r="BH23" i="279"/>
  <c r="X23" i="206" s="1"/>
  <c r="AC23" i="279"/>
  <c r="G23" i="279"/>
  <c r="BG22" i="279"/>
  <c r="BF22" i="279"/>
  <c r="BE22" i="279"/>
  <c r="BD22" i="279"/>
  <c r="BC22" i="279"/>
  <c r="BB22" i="279"/>
  <c r="BA22" i="279"/>
  <c r="AZ22" i="279"/>
  <c r="AY22" i="279"/>
  <c r="AX22" i="279"/>
  <c r="Z34" i="129" s="1"/>
  <c r="AW22" i="279"/>
  <c r="AV22" i="279"/>
  <c r="AU22" i="279"/>
  <c r="AT22" i="279"/>
  <c r="AS22" i="279"/>
  <c r="AR22" i="279"/>
  <c r="AQ22" i="279"/>
  <c r="AP22" i="279"/>
  <c r="AO22" i="279"/>
  <c r="AN22" i="279"/>
  <c r="AM22" i="279"/>
  <c r="AL22" i="279"/>
  <c r="AK22" i="279"/>
  <c r="AJ22" i="279"/>
  <c r="AI22" i="279"/>
  <c r="AH22" i="279"/>
  <c r="AG22" i="279"/>
  <c r="AF22" i="279"/>
  <c r="AE22" i="279"/>
  <c r="AB22" i="279"/>
  <c r="AA22" i="279"/>
  <c r="Z22" i="279"/>
  <c r="Y22" i="279"/>
  <c r="X22" i="279"/>
  <c r="W22" i="279"/>
  <c r="V22" i="279"/>
  <c r="U22" i="279"/>
  <c r="R22" i="279"/>
  <c r="Q22" i="279"/>
  <c r="P22" i="279"/>
  <c r="O22" i="279"/>
  <c r="N22" i="279"/>
  <c r="M22" i="279"/>
  <c r="L22" i="279"/>
  <c r="K22" i="279"/>
  <c r="J22" i="279"/>
  <c r="E22" i="279" s="1"/>
  <c r="I22" i="279"/>
  <c r="H22" i="279"/>
  <c r="G22" i="279"/>
  <c r="BH21" i="279"/>
  <c r="X21" i="206" s="1"/>
  <c r="R21" i="279"/>
  <c r="AC21" i="279"/>
  <c r="S21" i="279"/>
  <c r="Z21" i="129" s="1"/>
  <c r="G21" i="279"/>
  <c r="E21" i="279"/>
  <c r="BH20" i="279"/>
  <c r="X20" i="206" s="1"/>
  <c r="AC20" i="279"/>
  <c r="S20" i="279"/>
  <c r="Z20" i="129" s="1"/>
  <c r="Q20" i="279"/>
  <c r="G20" i="279"/>
  <c r="E20" i="279"/>
  <c r="BH19" i="279"/>
  <c r="X19" i="206" s="1"/>
  <c r="AC19" i="279"/>
  <c r="S19" i="279" s="1"/>
  <c r="P19" i="279"/>
  <c r="G19" i="279"/>
  <c r="E19" i="279"/>
  <c r="BH18" i="279"/>
  <c r="X18" i="206" s="1"/>
  <c r="O18" i="279"/>
  <c r="O64" i="279" s="1"/>
  <c r="BI18" i="279" s="1"/>
  <c r="AC18" i="134" s="1"/>
  <c r="AC18" i="279"/>
  <c r="S18" i="279" s="1"/>
  <c r="Z18" i="129" s="1"/>
  <c r="G18" i="279"/>
  <c r="Z33" i="129"/>
  <c r="E18" i="279"/>
  <c r="BH17" i="279"/>
  <c r="X17" i="206" s="1"/>
  <c r="AC17" i="279"/>
  <c r="S17" i="279" s="1"/>
  <c r="Z17" i="129" s="1"/>
  <c r="G17" i="279"/>
  <c r="E17" i="279"/>
  <c r="BH16" i="279"/>
  <c r="X16" i="206" s="1"/>
  <c r="AC16" i="279"/>
  <c r="S16" i="279" s="1"/>
  <c r="Z16" i="129"/>
  <c r="M16" i="279"/>
  <c r="M64" i="279"/>
  <c r="BI16" i="279" s="1"/>
  <c r="AC16" i="134" s="1"/>
  <c r="D24" i="302" s="1"/>
  <c r="G16" i="279"/>
  <c r="E16" i="279"/>
  <c r="BH15" i="279"/>
  <c r="AC15" i="279"/>
  <c r="S15" i="279"/>
  <c r="G15" i="279"/>
  <c r="E15" i="279"/>
  <c r="BH14" i="279"/>
  <c r="X14" i="206" s="1"/>
  <c r="K14" i="279"/>
  <c r="K64" i="279" s="1"/>
  <c r="BI14" i="279" s="1"/>
  <c r="AC14" i="134" s="1"/>
  <c r="D24" i="300"/>
  <c r="AC14" i="279"/>
  <c r="S14" i="279" s="1"/>
  <c r="Z14" i="129" s="1"/>
  <c r="G14" i="279"/>
  <c r="E14" i="279"/>
  <c r="BH13" i="279"/>
  <c r="X13" i="206" s="1"/>
  <c r="J13" i="279"/>
  <c r="J64" i="279" s="1"/>
  <c r="AC13" i="279"/>
  <c r="S13" i="279" s="1"/>
  <c r="Z13" i="129" s="1"/>
  <c r="G13" i="279"/>
  <c r="G8" i="279" s="1"/>
  <c r="E13" i="279"/>
  <c r="BH12" i="279"/>
  <c r="I12" i="279" s="1"/>
  <c r="I64" i="279"/>
  <c r="BI12" i="279" s="1"/>
  <c r="AC12" i="134" s="1"/>
  <c r="AC12" i="279"/>
  <c r="S12" i="279" s="1"/>
  <c r="G12" i="279"/>
  <c r="E12" i="279"/>
  <c r="BH11" i="279"/>
  <c r="X11" i="206"/>
  <c r="AC11" i="279"/>
  <c r="S11" i="279" s="1"/>
  <c r="G11" i="279"/>
  <c r="E11" i="279"/>
  <c r="BG10" i="279"/>
  <c r="BF10" i="279"/>
  <c r="BE10" i="279"/>
  <c r="BD10" i="279"/>
  <c r="BC10" i="279"/>
  <c r="BB10" i="279"/>
  <c r="BA10" i="279"/>
  <c r="AZ10" i="279"/>
  <c r="AY10" i="279"/>
  <c r="AX10" i="279"/>
  <c r="AW10" i="279"/>
  <c r="AV10" i="279"/>
  <c r="AU10" i="279"/>
  <c r="AT10" i="279"/>
  <c r="AS10" i="279"/>
  <c r="AR10" i="279"/>
  <c r="AQ10" i="279"/>
  <c r="AP10" i="279"/>
  <c r="AO10" i="279"/>
  <c r="AN10" i="279"/>
  <c r="AM10" i="279"/>
  <c r="AL10" i="279"/>
  <c r="AK10" i="279"/>
  <c r="AJ10" i="279"/>
  <c r="AI10" i="279"/>
  <c r="AH10" i="279"/>
  <c r="AG10" i="279"/>
  <c r="AF10" i="279"/>
  <c r="AE10" i="279"/>
  <c r="AB10" i="279"/>
  <c r="AA10" i="279"/>
  <c r="Z10" i="279"/>
  <c r="Y10" i="279"/>
  <c r="X10" i="279"/>
  <c r="W10" i="279"/>
  <c r="V10" i="279"/>
  <c r="U10" i="279"/>
  <c r="R10" i="279"/>
  <c r="Q10" i="279"/>
  <c r="P10" i="279"/>
  <c r="O10" i="279"/>
  <c r="N10" i="279"/>
  <c r="M10" i="279"/>
  <c r="L10" i="279"/>
  <c r="K10" i="279"/>
  <c r="J10" i="279"/>
  <c r="I10" i="279"/>
  <c r="H10" i="279"/>
  <c r="BG8" i="279"/>
  <c r="BF8" i="279"/>
  <c r="BE8" i="279"/>
  <c r="BD8" i="279"/>
  <c r="BC8" i="279"/>
  <c r="BB8" i="279"/>
  <c r="BA8" i="279"/>
  <c r="AZ8" i="279"/>
  <c r="AY8" i="279"/>
  <c r="AX8" i="279"/>
  <c r="AW8" i="279"/>
  <c r="AV8" i="279"/>
  <c r="AU8" i="279"/>
  <c r="AT8" i="279"/>
  <c r="AS8" i="279"/>
  <c r="AR8" i="279"/>
  <c r="AQ8" i="279"/>
  <c r="AP8" i="279"/>
  <c r="AO8" i="279"/>
  <c r="AN8" i="279"/>
  <c r="AM8" i="279"/>
  <c r="AL8" i="279"/>
  <c r="AK8" i="279"/>
  <c r="AJ8" i="279"/>
  <c r="AI8" i="279"/>
  <c r="AH8" i="279"/>
  <c r="AG8" i="279"/>
  <c r="AF8" i="279"/>
  <c r="AE8" i="279"/>
  <c r="AD8" i="279"/>
  <c r="AB8" i="279"/>
  <c r="AA8" i="279"/>
  <c r="Z8" i="279"/>
  <c r="Y8" i="279"/>
  <c r="X8" i="279"/>
  <c r="W8" i="279"/>
  <c r="V8" i="279"/>
  <c r="U8" i="279"/>
  <c r="R8" i="279"/>
  <c r="Q8" i="279"/>
  <c r="P8" i="279"/>
  <c r="O8" i="279"/>
  <c r="N8" i="279"/>
  <c r="M8" i="279"/>
  <c r="L8" i="279"/>
  <c r="K8" i="279"/>
  <c r="J8" i="279"/>
  <c r="I8" i="279"/>
  <c r="H8" i="279"/>
  <c r="BG63" i="278"/>
  <c r="BF63" i="278"/>
  <c r="BE63" i="278"/>
  <c r="BD63" i="278"/>
  <c r="BC63" i="278"/>
  <c r="BB63" i="278"/>
  <c r="BA63" i="278"/>
  <c r="AZ63" i="278"/>
  <c r="AY63" i="278"/>
  <c r="AX63" i="278"/>
  <c r="AW63" i="278"/>
  <c r="AV63" i="278"/>
  <c r="AU63" i="278"/>
  <c r="AT63" i="278"/>
  <c r="AS63" i="278"/>
  <c r="AR63" i="278"/>
  <c r="AQ63" i="278"/>
  <c r="AP63" i="278"/>
  <c r="AO63" i="278"/>
  <c r="AN63" i="278"/>
  <c r="AM63" i="278"/>
  <c r="AL63" i="278"/>
  <c r="AK63" i="278"/>
  <c r="AJ63" i="278"/>
  <c r="AI63" i="278"/>
  <c r="AH63" i="278"/>
  <c r="AG63" i="278"/>
  <c r="AF63" i="278"/>
  <c r="AE63" i="278"/>
  <c r="AB63" i="278"/>
  <c r="AA63" i="278"/>
  <c r="Z63" i="278"/>
  <c r="Y63" i="278"/>
  <c r="X63" i="278"/>
  <c r="W63" i="278"/>
  <c r="V63" i="278"/>
  <c r="U63" i="278"/>
  <c r="R63" i="278"/>
  <c r="Q63" i="278"/>
  <c r="P63" i="278"/>
  <c r="O63" i="278"/>
  <c r="N63" i="278"/>
  <c r="M63" i="278"/>
  <c r="L63" i="278"/>
  <c r="K63" i="278"/>
  <c r="J63" i="278"/>
  <c r="I63" i="278"/>
  <c r="H63" i="278"/>
  <c r="G63" i="278" s="1"/>
  <c r="BH62" i="278"/>
  <c r="BG62" i="278" s="1"/>
  <c r="BG64" i="278" s="1"/>
  <c r="BI62" i="278"/>
  <c r="AC62" i="278"/>
  <c r="S62" i="278"/>
  <c r="G62" i="278"/>
  <c r="Y10" i="294" s="1"/>
  <c r="E62" i="278"/>
  <c r="BH61" i="278"/>
  <c r="W61" i="206" s="1"/>
  <c r="AC61" i="278"/>
  <c r="S61" i="278"/>
  <c r="G61" i="278"/>
  <c r="E61" i="278"/>
  <c r="BH60" i="278"/>
  <c r="W60" i="206" s="1"/>
  <c r="AC60" i="278"/>
  <c r="S60" i="278"/>
  <c r="G60" i="278"/>
  <c r="E60" i="278"/>
  <c r="BH59" i="278"/>
  <c r="W59" i="206" s="1"/>
  <c r="BD59" i="278"/>
  <c r="AC59" i="278"/>
  <c r="S59" i="278"/>
  <c r="G59" i="278"/>
  <c r="E59" i="278"/>
  <c r="BH58" i="278"/>
  <c r="W58" i="206" s="1"/>
  <c r="AC58" i="278"/>
  <c r="S58" i="278"/>
  <c r="G58" i="278"/>
  <c r="E58" i="278"/>
  <c r="BH57" i="278"/>
  <c r="W57" i="206" s="1"/>
  <c r="AC57" i="278"/>
  <c r="S57" i="278"/>
  <c r="G57" i="278"/>
  <c r="E57" i="278"/>
  <c r="BH56" i="278"/>
  <c r="W56" i="206" s="1"/>
  <c r="AC56" i="278"/>
  <c r="S56" i="278"/>
  <c r="G56" i="278"/>
  <c r="E56" i="278"/>
  <c r="BH55" i="278"/>
  <c r="W55" i="206" s="1"/>
  <c r="AZ55" i="278"/>
  <c r="AC55" i="278"/>
  <c r="S55" i="278"/>
  <c r="G55" i="278"/>
  <c r="E55" i="278"/>
  <c r="BH54" i="278"/>
  <c r="W54" i="206" s="1"/>
  <c r="AC54" i="278"/>
  <c r="S54" i="278"/>
  <c r="G54" i="278"/>
  <c r="E54" i="278"/>
  <c r="BH53" i="278"/>
  <c r="W53" i="206" s="1"/>
  <c r="AC53" i="278"/>
  <c r="S53" i="278"/>
  <c r="G53" i="278"/>
  <c r="E53" i="278"/>
  <c r="BH52" i="278"/>
  <c r="W52" i="206" s="1"/>
  <c r="AC52" i="278"/>
  <c r="S52" i="278"/>
  <c r="G52" i="278"/>
  <c r="E52" i="278"/>
  <c r="BH51" i="278"/>
  <c r="W51" i="206" s="1"/>
  <c r="AV51" i="278"/>
  <c r="AC51" i="278"/>
  <c r="S51" i="278"/>
  <c r="G51" i="278"/>
  <c r="E51" i="278"/>
  <c r="BH50" i="278"/>
  <c r="W50" i="206" s="1"/>
  <c r="AC50" i="278"/>
  <c r="S50" i="278"/>
  <c r="G50" i="278"/>
  <c r="E50" i="278"/>
  <c r="BH49" i="278"/>
  <c r="W49" i="206" s="1"/>
  <c r="AC49" i="278"/>
  <c r="S49" i="278"/>
  <c r="G49" i="278"/>
  <c r="E49" i="278"/>
  <c r="BH48" i="278"/>
  <c r="W48" i="206" s="1"/>
  <c r="AC48" i="278"/>
  <c r="S48" i="278"/>
  <c r="G48" i="278"/>
  <c r="E48" i="278"/>
  <c r="BH47" i="278"/>
  <c r="W47" i="206" s="1"/>
  <c r="AC47" i="278"/>
  <c r="S47" i="278"/>
  <c r="G47" i="278"/>
  <c r="E47" i="278"/>
  <c r="BH46" i="278"/>
  <c r="W46" i="206" s="1"/>
  <c r="AQ46" i="278"/>
  <c r="AC46" i="278"/>
  <c r="S46" i="278"/>
  <c r="G46" i="278"/>
  <c r="E46" i="278"/>
  <c r="BH45" i="278"/>
  <c r="W45" i="206" s="1"/>
  <c r="AC45" i="278"/>
  <c r="S45" i="278"/>
  <c r="G45" i="278"/>
  <c r="E45" i="278"/>
  <c r="BH44" i="278"/>
  <c r="W44" i="206" s="1"/>
  <c r="AO44" i="278"/>
  <c r="AC44" i="278"/>
  <c r="S44" i="278"/>
  <c r="G44" i="278"/>
  <c r="E44" i="278"/>
  <c r="BH43" i="278"/>
  <c r="W43" i="206" s="1"/>
  <c r="AC43" i="278"/>
  <c r="S43" i="278"/>
  <c r="G43" i="278"/>
  <c r="E43" i="278"/>
  <c r="BH42" i="278"/>
  <c r="W42" i="206" s="1"/>
  <c r="AC42" i="278"/>
  <c r="S42" i="278"/>
  <c r="G42" i="278"/>
  <c r="E42" i="278"/>
  <c r="BH41" i="278"/>
  <c r="W41" i="206" s="1"/>
  <c r="AC41" i="278"/>
  <c r="S41" i="278"/>
  <c r="G41" i="278"/>
  <c r="E41" i="278"/>
  <c r="BH40" i="278"/>
  <c r="W40" i="206" s="1"/>
  <c r="AC40" i="278"/>
  <c r="S40" i="278"/>
  <c r="G40" i="278"/>
  <c r="E40" i="278"/>
  <c r="BH39" i="278"/>
  <c r="W39" i="206" s="1"/>
  <c r="AC39" i="278"/>
  <c r="S39" i="278"/>
  <c r="G39" i="278"/>
  <c r="E39" i="278"/>
  <c r="BH38" i="278"/>
  <c r="W38" i="206" s="1"/>
  <c r="AI38" i="278"/>
  <c r="AC38" i="278"/>
  <c r="S38" i="278"/>
  <c r="G38" i="278"/>
  <c r="E38" i="278"/>
  <c r="BH37" i="278"/>
  <c r="W37" i="206" s="1"/>
  <c r="AC37" i="278"/>
  <c r="S37" i="278"/>
  <c r="G37" i="278"/>
  <c r="E37" i="278"/>
  <c r="BH36" i="278"/>
  <c r="W36" i="206" s="1"/>
  <c r="AG36" i="278"/>
  <c r="AC36" i="278"/>
  <c r="S36" i="278"/>
  <c r="G36" i="278"/>
  <c r="E36" i="278"/>
  <c r="BH35" i="278"/>
  <c r="W35" i="206" s="1"/>
  <c r="AC35" i="278"/>
  <c r="S35" i="278"/>
  <c r="G35" i="278"/>
  <c r="E35" i="278"/>
  <c r="BH34" i="278"/>
  <c r="W34" i="206" s="1"/>
  <c r="AC34" i="278"/>
  <c r="S34" i="278"/>
  <c r="G34" i="278"/>
  <c r="E34" i="278"/>
  <c r="G33" i="278"/>
  <c r="E33" i="278"/>
  <c r="BG32" i="278"/>
  <c r="BF32" i="278"/>
  <c r="BE32" i="278"/>
  <c r="BD32" i="278"/>
  <c r="BC32" i="278"/>
  <c r="BB32" i="278"/>
  <c r="BA32" i="278"/>
  <c r="AZ32" i="278"/>
  <c r="AY32" i="278"/>
  <c r="AX32" i="278"/>
  <c r="AW32" i="278"/>
  <c r="AV32" i="278"/>
  <c r="AU32" i="278"/>
  <c r="AT32" i="278"/>
  <c r="AS32" i="278"/>
  <c r="AR32" i="278"/>
  <c r="AQ32" i="278"/>
  <c r="AP32" i="278"/>
  <c r="AO32" i="278"/>
  <c r="AN32" i="278"/>
  <c r="AM32" i="278"/>
  <c r="AL32" i="278"/>
  <c r="AK32" i="278"/>
  <c r="AJ32" i="278"/>
  <c r="AI32" i="278"/>
  <c r="AH32" i="278"/>
  <c r="AG32" i="278"/>
  <c r="AF32" i="278"/>
  <c r="AE32" i="278"/>
  <c r="AB32" i="278"/>
  <c r="AA32" i="278"/>
  <c r="Z32" i="278"/>
  <c r="Y32" i="278"/>
  <c r="X32" i="278"/>
  <c r="W32" i="278"/>
  <c r="V32" i="278"/>
  <c r="U32" i="278"/>
  <c r="R32" i="278"/>
  <c r="Q32" i="278"/>
  <c r="P32" i="278"/>
  <c r="O32" i="278"/>
  <c r="N32" i="278"/>
  <c r="M32" i="278"/>
  <c r="L32" i="278"/>
  <c r="K32" i="278"/>
  <c r="J32" i="278"/>
  <c r="I32" i="278"/>
  <c r="H32" i="278"/>
  <c r="G32" i="278" s="1"/>
  <c r="BH31" i="278"/>
  <c r="W31" i="206" s="1"/>
  <c r="AC31" i="278"/>
  <c r="S31" i="278"/>
  <c r="G31" i="278"/>
  <c r="E31" i="278"/>
  <c r="BH30" i="278"/>
  <c r="W30" i="206" s="1"/>
  <c r="AC30" i="278"/>
  <c r="S30" i="278" s="1"/>
  <c r="G30" i="278"/>
  <c r="E30" i="278"/>
  <c r="BH29" i="278"/>
  <c r="W29" i="206" s="1"/>
  <c r="AC29" i="278"/>
  <c r="S29" i="278"/>
  <c r="G29" i="278"/>
  <c r="E29" i="278"/>
  <c r="BH28" i="278"/>
  <c r="W28" i="206" s="1"/>
  <c r="AC28" i="278"/>
  <c r="S28" i="278"/>
  <c r="G28" i="278"/>
  <c r="E28" i="278"/>
  <c r="BH27" i="278"/>
  <c r="W27" i="206" s="1"/>
  <c r="X27" i="278"/>
  <c r="AC27" i="278"/>
  <c r="S27" i="278" s="1"/>
  <c r="G27" i="278"/>
  <c r="E27" i="278"/>
  <c r="BH26" i="278"/>
  <c r="W26" i="206" s="1"/>
  <c r="AC26" i="278"/>
  <c r="S26" i="278"/>
  <c r="G26" i="278"/>
  <c r="E26" i="278"/>
  <c r="BH25" i="278"/>
  <c r="W25" i="206" s="1"/>
  <c r="AC25" i="278"/>
  <c r="S25" i="278"/>
  <c r="G25" i="278"/>
  <c r="E25" i="278"/>
  <c r="BH24" i="278"/>
  <c r="W24" i="206" s="1"/>
  <c r="AC24" i="278"/>
  <c r="S24" i="278" s="1"/>
  <c r="G24" i="278"/>
  <c r="E24" i="278"/>
  <c r="BH23" i="278"/>
  <c r="W23" i="206" s="1"/>
  <c r="AC23" i="278"/>
  <c r="G23" i="278"/>
  <c r="BG22" i="278"/>
  <c r="BF22" i="278"/>
  <c r="BE22" i="278"/>
  <c r="BD22" i="278"/>
  <c r="BC22" i="278"/>
  <c r="BB22" i="278"/>
  <c r="BA22" i="278"/>
  <c r="AZ22" i="278"/>
  <c r="AY22" i="278"/>
  <c r="AX22" i="278"/>
  <c r="Y34" i="129" s="1"/>
  <c r="AW22" i="278"/>
  <c r="AV22" i="278"/>
  <c r="AU22" i="278"/>
  <c r="AT22" i="278"/>
  <c r="AS22" i="278"/>
  <c r="AR22" i="278"/>
  <c r="AQ22" i="278"/>
  <c r="AP22" i="278"/>
  <c r="AO22" i="278"/>
  <c r="AN22" i="278"/>
  <c r="AM22" i="278"/>
  <c r="AL22" i="278"/>
  <c r="AK22" i="278"/>
  <c r="AJ22" i="278"/>
  <c r="AI22" i="278"/>
  <c r="AH22" i="278"/>
  <c r="AG22" i="278"/>
  <c r="AF22" i="278"/>
  <c r="AE22" i="278"/>
  <c r="AB22" i="278"/>
  <c r="AA22" i="278"/>
  <c r="Z22" i="278"/>
  <c r="Y22" i="278"/>
  <c r="X22" i="278"/>
  <c r="W22" i="278"/>
  <c r="V22" i="278"/>
  <c r="U22" i="278"/>
  <c r="R22" i="278"/>
  <c r="Q22" i="278"/>
  <c r="P22" i="278"/>
  <c r="O22" i="278"/>
  <c r="N22" i="278"/>
  <c r="M22" i="278"/>
  <c r="L22" i="278"/>
  <c r="K22" i="278"/>
  <c r="J22" i="278"/>
  <c r="I22" i="278"/>
  <c r="G22" i="278" s="1"/>
  <c r="H22" i="278"/>
  <c r="BH21" i="278"/>
  <c r="W21" i="206" s="1"/>
  <c r="R21" i="278"/>
  <c r="AC21" i="278"/>
  <c r="S21" i="278"/>
  <c r="Y21" i="129"/>
  <c r="G21" i="278"/>
  <c r="E21" i="278"/>
  <c r="BH20" i="278"/>
  <c r="W20" i="206" s="1"/>
  <c r="AC20" i="278"/>
  <c r="S20" i="278"/>
  <c r="G20" i="278"/>
  <c r="E20" i="278"/>
  <c r="BH19" i="278"/>
  <c r="W19" i="206" s="1"/>
  <c r="AC19" i="278"/>
  <c r="S19" i="278"/>
  <c r="G19" i="278"/>
  <c r="E19" i="278"/>
  <c r="BH18" i="278"/>
  <c r="W18" i="206" s="1"/>
  <c r="AC18" i="278"/>
  <c r="S18" i="278" s="1"/>
  <c r="Y18" i="129" s="1"/>
  <c r="G18" i="278"/>
  <c r="Y33" i="129" s="1"/>
  <c r="E18" i="278"/>
  <c r="BH17" i="278"/>
  <c r="W17" i="206" s="1"/>
  <c r="N17" i="278"/>
  <c r="N64" i="278"/>
  <c r="BI17" i="278" s="1"/>
  <c r="AB17" i="134" s="1"/>
  <c r="AC17" i="278"/>
  <c r="S17" i="278" s="1"/>
  <c r="Y17" i="129" s="1"/>
  <c r="G17" i="278"/>
  <c r="E17" i="278"/>
  <c r="BH16" i="278"/>
  <c r="AC16" i="278"/>
  <c r="S16" i="278" s="1"/>
  <c r="Y16" i="129" s="1"/>
  <c r="G16" i="278"/>
  <c r="E16" i="278"/>
  <c r="BH15" i="278"/>
  <c r="W15" i="206" s="1"/>
  <c r="AC15" i="278"/>
  <c r="S15" i="278" s="1"/>
  <c r="L15" i="278"/>
  <c r="L64" i="278" s="1"/>
  <c r="BI15" i="278" s="1"/>
  <c r="AB15" i="134" s="1"/>
  <c r="G15" i="278"/>
  <c r="E15" i="278"/>
  <c r="BH14" i="278"/>
  <c r="W14" i="206" s="1"/>
  <c r="AC14" i="278"/>
  <c r="S14" i="278" s="1"/>
  <c r="Y14" i="129" s="1"/>
  <c r="G14" i="278"/>
  <c r="E14" i="278"/>
  <c r="BH13" i="278"/>
  <c r="W13" i="206" s="1"/>
  <c r="J13" i="278"/>
  <c r="J64" i="278" s="1"/>
  <c r="BI13" i="278" s="1"/>
  <c r="AB13" i="134"/>
  <c r="D23" i="299" s="1"/>
  <c r="AC13" i="278"/>
  <c r="S13" i="278" s="1"/>
  <c r="Y13" i="129" s="1"/>
  <c r="G13" i="278"/>
  <c r="E13" i="278"/>
  <c r="BH12" i="278"/>
  <c r="AC12" i="278"/>
  <c r="S12" i="278" s="1"/>
  <c r="Y12" i="129" s="1"/>
  <c r="G12" i="278"/>
  <c r="E12" i="278"/>
  <c r="BH11" i="278"/>
  <c r="W11" i="206"/>
  <c r="AC11" i="278"/>
  <c r="S11" i="278" s="1"/>
  <c r="AC10" i="278"/>
  <c r="G11" i="278"/>
  <c r="E11" i="278"/>
  <c r="BG10" i="278"/>
  <c r="BF10" i="278"/>
  <c r="BE10" i="278"/>
  <c r="BD10" i="278"/>
  <c r="BC10" i="278"/>
  <c r="BB10" i="278"/>
  <c r="BA10" i="278"/>
  <c r="AZ10" i="278"/>
  <c r="AY10" i="278"/>
  <c r="AX10" i="278"/>
  <c r="AW10" i="278"/>
  <c r="AV10" i="278"/>
  <c r="AU10" i="278"/>
  <c r="AT10" i="278"/>
  <c r="AS10" i="278"/>
  <c r="AR10" i="278"/>
  <c r="AQ10" i="278"/>
  <c r="AP10" i="278"/>
  <c r="AO10" i="278"/>
  <c r="AN10" i="278"/>
  <c r="AM10" i="278"/>
  <c r="AL10" i="278"/>
  <c r="AK10" i="278"/>
  <c r="AJ10" i="278"/>
  <c r="AI10" i="278"/>
  <c r="AH10" i="278"/>
  <c r="AG10" i="278"/>
  <c r="AF10" i="278"/>
  <c r="AE10" i="278"/>
  <c r="AB10" i="278"/>
  <c r="AA10" i="278"/>
  <c r="Z10" i="278"/>
  <c r="Y10" i="278"/>
  <c r="X10" i="278"/>
  <c r="W10" i="278"/>
  <c r="V10" i="278"/>
  <c r="U10" i="278"/>
  <c r="R10" i="278"/>
  <c r="Q10" i="278"/>
  <c r="P10" i="278"/>
  <c r="O10" i="278"/>
  <c r="N10" i="278"/>
  <c r="M10" i="278"/>
  <c r="L10" i="278"/>
  <c r="K10" i="278"/>
  <c r="J10" i="278"/>
  <c r="E10" i="278" s="1"/>
  <c r="I10" i="278"/>
  <c r="H10" i="278"/>
  <c r="BG8" i="278"/>
  <c r="BF8" i="278"/>
  <c r="BE8" i="278"/>
  <c r="BD8" i="278"/>
  <c r="BC8" i="278"/>
  <c r="BB8" i="278"/>
  <c r="BA8" i="278"/>
  <c r="AZ8" i="278"/>
  <c r="AY8" i="278"/>
  <c r="AX8" i="278"/>
  <c r="AW8" i="278"/>
  <c r="AV8" i="278"/>
  <c r="AU8" i="278"/>
  <c r="AT8" i="278"/>
  <c r="AS8" i="278"/>
  <c r="AR8" i="278"/>
  <c r="AQ8" i="278"/>
  <c r="AP8" i="278"/>
  <c r="AO8" i="278"/>
  <c r="AN8" i="278"/>
  <c r="AM8" i="278"/>
  <c r="AL8" i="278"/>
  <c r="AK8" i="278"/>
  <c r="AJ8" i="278"/>
  <c r="AI8" i="278"/>
  <c r="AH8" i="278"/>
  <c r="AG8" i="278"/>
  <c r="AF8" i="278"/>
  <c r="AE8" i="278"/>
  <c r="AD8" i="278"/>
  <c r="AB8" i="278"/>
  <c r="AA8" i="278"/>
  <c r="Z8" i="278"/>
  <c r="Y8" i="278"/>
  <c r="X8" i="278"/>
  <c r="W8" i="278"/>
  <c r="V8" i="278"/>
  <c r="U8" i="278"/>
  <c r="R8" i="278"/>
  <c r="Q8" i="278"/>
  <c r="P8" i="278"/>
  <c r="O8" i="278"/>
  <c r="N8" i="278"/>
  <c r="M8" i="278"/>
  <c r="L8" i="278"/>
  <c r="K8" i="278"/>
  <c r="J8" i="278"/>
  <c r="I8" i="278"/>
  <c r="H8" i="278"/>
  <c r="BG63" i="277"/>
  <c r="BF63" i="277"/>
  <c r="BE63" i="277"/>
  <c r="BD63" i="277"/>
  <c r="BC63" i="277"/>
  <c r="BB63" i="277"/>
  <c r="BA63" i="277"/>
  <c r="AZ63" i="277"/>
  <c r="AY63" i="277"/>
  <c r="AX63" i="277"/>
  <c r="AW63" i="277"/>
  <c r="AV63" i="277"/>
  <c r="AU63" i="277"/>
  <c r="AT63" i="277"/>
  <c r="AS63" i="277"/>
  <c r="AR63" i="277"/>
  <c r="AQ63" i="277"/>
  <c r="AP63" i="277"/>
  <c r="AO63" i="277"/>
  <c r="AN63" i="277"/>
  <c r="AM63" i="277"/>
  <c r="AL63" i="277"/>
  <c r="AK63" i="277"/>
  <c r="AJ63" i="277"/>
  <c r="AI63" i="277"/>
  <c r="AH63" i="277"/>
  <c r="AG63" i="277"/>
  <c r="AF63" i="277"/>
  <c r="AE63" i="277"/>
  <c r="AB63" i="277"/>
  <c r="AA63" i="277"/>
  <c r="Z63" i="277"/>
  <c r="Y63" i="277"/>
  <c r="X63" i="277"/>
  <c r="W63" i="277"/>
  <c r="V63" i="277"/>
  <c r="U63" i="277"/>
  <c r="R63" i="277"/>
  <c r="Q63" i="277"/>
  <c r="P63" i="277"/>
  <c r="O63" i="277"/>
  <c r="N63" i="277"/>
  <c r="M63" i="277"/>
  <c r="L63" i="277"/>
  <c r="K63" i="277"/>
  <c r="J63" i="277"/>
  <c r="I63" i="277"/>
  <c r="H63" i="277"/>
  <c r="G63" i="277" s="1"/>
  <c r="BH62" i="277"/>
  <c r="BG62" i="277"/>
  <c r="BG64" i="277" s="1"/>
  <c r="BI62" i="277" s="1"/>
  <c r="AA62" i="134" s="1"/>
  <c r="D22" i="296" s="1"/>
  <c r="AC62" i="277"/>
  <c r="S62" i="277"/>
  <c r="G62" i="277"/>
  <c r="E62" i="277"/>
  <c r="BH61" i="277"/>
  <c r="V61" i="206" s="1"/>
  <c r="BF61" i="277"/>
  <c r="AC61" i="277"/>
  <c r="S61" i="277"/>
  <c r="G61" i="277"/>
  <c r="E61" i="277"/>
  <c r="BH60" i="277"/>
  <c r="V60" i="206" s="1"/>
  <c r="AC60" i="277"/>
  <c r="S60" i="277"/>
  <c r="G60" i="277"/>
  <c r="E60" i="277"/>
  <c r="BH59" i="277"/>
  <c r="V59" i="206" s="1"/>
  <c r="AC59" i="277"/>
  <c r="S59" i="277"/>
  <c r="G59" i="277"/>
  <c r="E59" i="277"/>
  <c r="BH58" i="277"/>
  <c r="V58" i="206" s="1"/>
  <c r="AC58" i="277"/>
  <c r="S58" i="277"/>
  <c r="G58" i="277"/>
  <c r="E58" i="277"/>
  <c r="BH57" i="277"/>
  <c r="V57" i="206" s="1"/>
  <c r="AC57" i="277"/>
  <c r="S57" i="277"/>
  <c r="G57" i="277"/>
  <c r="E57" i="277"/>
  <c r="BH56" i="277"/>
  <c r="V56" i="206" s="1"/>
  <c r="AC56" i="277"/>
  <c r="S56" i="277"/>
  <c r="G56" i="277"/>
  <c r="E56" i="277"/>
  <c r="BH55" i="277"/>
  <c r="V55" i="206" s="1"/>
  <c r="AZ55" i="277"/>
  <c r="AZ64" i="277" s="1"/>
  <c r="AC55" i="277"/>
  <c r="S55" i="277"/>
  <c r="G55" i="277"/>
  <c r="E55" i="277"/>
  <c r="BH54" i="277"/>
  <c r="V54" i="206" s="1"/>
  <c r="AY54" i="277"/>
  <c r="AC54" i="277"/>
  <c r="S54" i="277"/>
  <c r="G54" i="277"/>
  <c r="E54" i="277"/>
  <c r="BH53" i="277"/>
  <c r="V53" i="206" s="1"/>
  <c r="AX53" i="277"/>
  <c r="AC53" i="277"/>
  <c r="S53" i="277"/>
  <c r="G53" i="277"/>
  <c r="E53" i="277"/>
  <c r="BH52" i="277"/>
  <c r="V52" i="206" s="1"/>
  <c r="AC52" i="277"/>
  <c r="S52" i="277"/>
  <c r="G52" i="277"/>
  <c r="E52" i="277"/>
  <c r="BH51" i="277"/>
  <c r="AC51" i="277"/>
  <c r="S51" i="277"/>
  <c r="G51" i="277"/>
  <c r="E51" i="277"/>
  <c r="BH50" i="277"/>
  <c r="V50" i="206" s="1"/>
  <c r="AC50" i="277"/>
  <c r="S50" i="277"/>
  <c r="G50" i="277"/>
  <c r="E50" i="277"/>
  <c r="BH49" i="277"/>
  <c r="V49" i="206" s="1"/>
  <c r="AT49" i="277"/>
  <c r="AC49" i="277"/>
  <c r="S49" i="277"/>
  <c r="G49" i="277"/>
  <c r="E49" i="277"/>
  <c r="BH48" i="277"/>
  <c r="V48" i="206" s="1"/>
  <c r="AC48" i="277"/>
  <c r="S48" i="277"/>
  <c r="G48" i="277"/>
  <c r="E48" i="277"/>
  <c r="BH47" i="277"/>
  <c r="AC47" i="277"/>
  <c r="S47" i="277"/>
  <c r="G47" i="277"/>
  <c r="E47" i="277"/>
  <c r="BH46" i="277"/>
  <c r="V46" i="206" s="1"/>
  <c r="AC46" i="277"/>
  <c r="S46" i="277"/>
  <c r="G46" i="277"/>
  <c r="E46" i="277"/>
  <c r="BH45" i="277"/>
  <c r="V45" i="206" s="1"/>
  <c r="AP45" i="277"/>
  <c r="AC45" i="277"/>
  <c r="S45" i="277"/>
  <c r="G45" i="277"/>
  <c r="E45" i="277"/>
  <c r="BH44" i="277"/>
  <c r="V44" i="206" s="1"/>
  <c r="AC44" i="277"/>
  <c r="S44" i="277"/>
  <c r="G44" i="277"/>
  <c r="E44" i="277"/>
  <c r="BH43" i="277"/>
  <c r="V43" i="206" s="1"/>
  <c r="AN43" i="277"/>
  <c r="AN64" i="277"/>
  <c r="BI43" i="277" s="1"/>
  <c r="AA43" i="134" s="1"/>
  <c r="AC43" i="277"/>
  <c r="S43" i="277"/>
  <c r="G43" i="277"/>
  <c r="E43" i="277"/>
  <c r="BH42" i="277"/>
  <c r="V42" i="206" s="1"/>
  <c r="AM42" i="277"/>
  <c r="AC42" i="277"/>
  <c r="S42" i="277"/>
  <c r="G42" i="277"/>
  <c r="E42" i="277"/>
  <c r="BH41" i="277"/>
  <c r="V41" i="206" s="1"/>
  <c r="AC41" i="277"/>
  <c r="S41" i="277"/>
  <c r="G41" i="277"/>
  <c r="E41" i="277"/>
  <c r="BH40" i="277"/>
  <c r="AC40" i="277"/>
  <c r="S40" i="277"/>
  <c r="G40" i="277"/>
  <c r="E40" i="277"/>
  <c r="BH39" i="277"/>
  <c r="V39" i="206" s="1"/>
  <c r="AJ39" i="277"/>
  <c r="AJ64" i="277"/>
  <c r="BI39" i="277" s="1"/>
  <c r="AA39" i="134" s="1"/>
  <c r="D22" i="321" s="1"/>
  <c r="AC39" i="277"/>
  <c r="S39" i="277"/>
  <c r="G39" i="277"/>
  <c r="E39" i="277"/>
  <c r="BH38" i="277"/>
  <c r="AC38" i="277"/>
  <c r="S38" i="277"/>
  <c r="G38" i="277"/>
  <c r="E38" i="277"/>
  <c r="BH37" i="277"/>
  <c r="V37" i="206"/>
  <c r="AH37" i="277"/>
  <c r="AC37" i="277"/>
  <c r="S37" i="277"/>
  <c r="G37" i="277"/>
  <c r="E37" i="277"/>
  <c r="BH36" i="277"/>
  <c r="V36" i="206" s="1"/>
  <c r="AC36" i="277"/>
  <c r="S36" i="277"/>
  <c r="G36" i="277"/>
  <c r="E36" i="277"/>
  <c r="BH35" i="277"/>
  <c r="V35" i="206" s="1"/>
  <c r="AF35" i="277"/>
  <c r="AF64" i="277" s="1"/>
  <c r="BI35" i="277" s="1"/>
  <c r="AA35" i="134"/>
  <c r="D22" i="317" s="1"/>
  <c r="AC35" i="277"/>
  <c r="S35" i="277"/>
  <c r="G35" i="277"/>
  <c r="E35" i="277"/>
  <c r="BH34" i="277"/>
  <c r="V34" i="206" s="1"/>
  <c r="AC34" i="277"/>
  <c r="S34" i="277"/>
  <c r="G34" i="277"/>
  <c r="E34" i="277"/>
  <c r="G33" i="277"/>
  <c r="E33" i="277"/>
  <c r="BG32" i="277"/>
  <c r="BF32" i="277"/>
  <c r="BE32" i="277"/>
  <c r="BD32" i="277"/>
  <c r="BC32" i="277"/>
  <c r="BB32" i="277"/>
  <c r="BA32" i="277"/>
  <c r="AZ32" i="277"/>
  <c r="AY32" i="277"/>
  <c r="AX32" i="277"/>
  <c r="AW32" i="277"/>
  <c r="AV32" i="277"/>
  <c r="AU32" i="277"/>
  <c r="AT32" i="277"/>
  <c r="AS32" i="277"/>
  <c r="AR32" i="277"/>
  <c r="AQ32" i="277"/>
  <c r="AP32" i="277"/>
  <c r="AO32" i="277"/>
  <c r="AN32" i="277"/>
  <c r="AM32" i="277"/>
  <c r="AL32" i="277"/>
  <c r="AK32" i="277"/>
  <c r="AJ32" i="277"/>
  <c r="AI32" i="277"/>
  <c r="AH32" i="277"/>
  <c r="AG32" i="277"/>
  <c r="AF32" i="277"/>
  <c r="AE32" i="277"/>
  <c r="AB32" i="277"/>
  <c r="AA32" i="277"/>
  <c r="Z32" i="277"/>
  <c r="Y32" i="277"/>
  <c r="X32" i="277"/>
  <c r="W32" i="277"/>
  <c r="V32" i="277"/>
  <c r="U32" i="277"/>
  <c r="R32" i="277"/>
  <c r="Q32" i="277"/>
  <c r="P32" i="277"/>
  <c r="O32" i="277"/>
  <c r="N32" i="277"/>
  <c r="M32" i="277"/>
  <c r="L32" i="277"/>
  <c r="K32" i="277"/>
  <c r="J32" i="277"/>
  <c r="I32" i="277"/>
  <c r="H32" i="277"/>
  <c r="BH31" i="277"/>
  <c r="V31" i="206" s="1"/>
  <c r="AC31" i="277"/>
  <c r="S31" i="277" s="1"/>
  <c r="AB31" i="277"/>
  <c r="G31" i="277"/>
  <c r="E31" i="277"/>
  <c r="BH30" i="277"/>
  <c r="V30" i="206" s="1"/>
  <c r="AC30" i="277"/>
  <c r="S30" i="277"/>
  <c r="G30" i="277"/>
  <c r="E30" i="277"/>
  <c r="BH29" i="277"/>
  <c r="V29" i="206" s="1"/>
  <c r="AC29" i="277"/>
  <c r="S29" i="277"/>
  <c r="G29" i="277"/>
  <c r="E29" i="277"/>
  <c r="BH28" i="277"/>
  <c r="V28" i="206" s="1"/>
  <c r="AC28" i="277"/>
  <c r="S28" i="277" s="1"/>
  <c r="G28" i="277"/>
  <c r="E28" i="277"/>
  <c r="BH27" i="277"/>
  <c r="V27" i="206" s="1"/>
  <c r="AC27" i="277"/>
  <c r="S27" i="277" s="1"/>
  <c r="G27" i="277"/>
  <c r="E27" i="277"/>
  <c r="BH26" i="277"/>
  <c r="V26" i="206" s="1"/>
  <c r="AC26" i="277"/>
  <c r="W26" i="277"/>
  <c r="S26" i="277"/>
  <c r="G26" i="277"/>
  <c r="E26" i="277"/>
  <c r="BH25" i="277"/>
  <c r="AC25" i="277"/>
  <c r="S25" i="277"/>
  <c r="G25" i="277"/>
  <c r="E25" i="277"/>
  <c r="BH24" i="277"/>
  <c r="V24" i="206" s="1"/>
  <c r="AC24" i="277"/>
  <c r="AC22" i="277" s="1"/>
  <c r="G24" i="277"/>
  <c r="E24" i="277"/>
  <c r="BH23" i="277"/>
  <c r="V23" i="206" s="1"/>
  <c r="AC23" i="277"/>
  <c r="G23" i="277"/>
  <c r="BG22" i="277"/>
  <c r="BF22" i="277"/>
  <c r="BE22" i="277"/>
  <c r="BD22" i="277"/>
  <c r="BC22" i="277"/>
  <c r="BB22" i="277"/>
  <c r="BA22" i="277"/>
  <c r="AZ22" i="277"/>
  <c r="AY22" i="277"/>
  <c r="AX22" i="277"/>
  <c r="X34" i="129" s="1"/>
  <c r="AW22" i="277"/>
  <c r="AV22" i="277"/>
  <c r="AU22" i="277"/>
  <c r="AT22" i="277"/>
  <c r="AS22" i="277"/>
  <c r="AR22" i="277"/>
  <c r="AQ22" i="277"/>
  <c r="AP22" i="277"/>
  <c r="AO22" i="277"/>
  <c r="AN22" i="277"/>
  <c r="AM22" i="277"/>
  <c r="AL22" i="277"/>
  <c r="AK22" i="277"/>
  <c r="AJ22" i="277"/>
  <c r="AI22" i="277"/>
  <c r="AH22" i="277"/>
  <c r="AG22" i="277"/>
  <c r="AF22" i="277"/>
  <c r="AE22" i="277"/>
  <c r="AB22" i="277"/>
  <c r="AA22" i="277"/>
  <c r="Z22" i="277"/>
  <c r="Y22" i="277"/>
  <c r="X22" i="277"/>
  <c r="W22" i="277"/>
  <c r="V22" i="277"/>
  <c r="U22" i="277"/>
  <c r="R22" i="277"/>
  <c r="Q22" i="277"/>
  <c r="P22" i="277"/>
  <c r="O22" i="277"/>
  <c r="N22" i="277"/>
  <c r="M22" i="277"/>
  <c r="L22" i="277"/>
  <c r="K22" i="277"/>
  <c r="J22" i="277"/>
  <c r="I22" i="277"/>
  <c r="H22" i="277"/>
  <c r="E22" i="277" s="1"/>
  <c r="BH21" i="277"/>
  <c r="V21" i="206" s="1"/>
  <c r="AC21" i="277"/>
  <c r="S21" i="277" s="1"/>
  <c r="G21" i="277"/>
  <c r="E21" i="277"/>
  <c r="BH20" i="277"/>
  <c r="V20" i="206" s="1"/>
  <c r="Q20" i="277"/>
  <c r="AC20" i="277"/>
  <c r="S20" i="277" s="1"/>
  <c r="G20" i="277"/>
  <c r="E20" i="277"/>
  <c r="BH19" i="277"/>
  <c r="V19" i="206" s="1"/>
  <c r="AC19" i="277"/>
  <c r="S19" i="277" s="1"/>
  <c r="X19" i="129" s="1"/>
  <c r="G19" i="277"/>
  <c r="E19" i="277"/>
  <c r="BH18" i="277"/>
  <c r="V18" i="206" s="1"/>
  <c r="AC18" i="277"/>
  <c r="S18" i="277"/>
  <c r="O18" i="277"/>
  <c r="O64" i="277" s="1"/>
  <c r="BI18" i="277" s="1"/>
  <c r="AA18" i="134" s="1"/>
  <c r="G18" i="277"/>
  <c r="E18" i="277"/>
  <c r="BH17" i="277"/>
  <c r="V17" i="206" s="1"/>
  <c r="AC17" i="277"/>
  <c r="S17" i="277" s="1"/>
  <c r="G17" i="277"/>
  <c r="E17" i="277"/>
  <c r="BH16" i="277"/>
  <c r="AC16" i="277"/>
  <c r="S16" i="277" s="1"/>
  <c r="X16" i="129" s="1"/>
  <c r="G16" i="277"/>
  <c r="G8" i="277" s="1"/>
  <c r="E16" i="277"/>
  <c r="BH15" i="277"/>
  <c r="V15" i="206" s="1"/>
  <c r="AC15" i="277"/>
  <c r="S15" i="277" s="1"/>
  <c r="X15" i="129" s="1"/>
  <c r="G15" i="277"/>
  <c r="E15" i="277"/>
  <c r="BH14" i="277"/>
  <c r="V14" i="206" s="1"/>
  <c r="AC14" i="277"/>
  <c r="S14" i="277"/>
  <c r="X14" i="129"/>
  <c r="G14" i="277"/>
  <c r="E14" i="277"/>
  <c r="BH13" i="277"/>
  <c r="AC13" i="277"/>
  <c r="S13" i="277" s="1"/>
  <c r="G13" i="277"/>
  <c r="E13" i="277"/>
  <c r="BH12" i="277"/>
  <c r="V12" i="206" s="1"/>
  <c r="I12" i="277"/>
  <c r="AC12" i="277"/>
  <c r="S12" i="277"/>
  <c r="X12" i="129"/>
  <c r="G12" i="277"/>
  <c r="E12" i="277"/>
  <c r="BH11" i="277"/>
  <c r="V11" i="206" s="1"/>
  <c r="AC11" i="277"/>
  <c r="S11" i="277" s="1"/>
  <c r="G11" i="277"/>
  <c r="E11" i="277"/>
  <c r="BG10" i="277"/>
  <c r="BF10" i="277"/>
  <c r="BE10" i="277"/>
  <c r="BD10" i="277"/>
  <c r="BC10" i="277"/>
  <c r="BB10" i="277"/>
  <c r="BA10" i="277"/>
  <c r="AZ10" i="277"/>
  <c r="AY10" i="277"/>
  <c r="AX10" i="277"/>
  <c r="AW10" i="277"/>
  <c r="AV10" i="277"/>
  <c r="AU10" i="277"/>
  <c r="AT10" i="277"/>
  <c r="AS10" i="277"/>
  <c r="AR10" i="277"/>
  <c r="AQ10" i="277"/>
  <c r="AP10" i="277"/>
  <c r="AO10" i="277"/>
  <c r="AN10" i="277"/>
  <c r="AM10" i="277"/>
  <c r="AL10" i="277"/>
  <c r="AK10" i="277"/>
  <c r="AJ10" i="277"/>
  <c r="AI10" i="277"/>
  <c r="AH10" i="277"/>
  <c r="AG10" i="277"/>
  <c r="AF10" i="277"/>
  <c r="AE10" i="277"/>
  <c r="AB10" i="277"/>
  <c r="AA10" i="277"/>
  <c r="Z10" i="277"/>
  <c r="Y10" i="277"/>
  <c r="X10" i="277"/>
  <c r="W10" i="277"/>
  <c r="V10" i="277"/>
  <c r="U10" i="277"/>
  <c r="R10" i="277"/>
  <c r="Q10" i="277"/>
  <c r="P10" i="277"/>
  <c r="O10" i="277"/>
  <c r="N10" i="277"/>
  <c r="M10" i="277"/>
  <c r="L10" i="277"/>
  <c r="K10" i="277"/>
  <c r="J10" i="277"/>
  <c r="I10" i="277"/>
  <c r="H10" i="277"/>
  <c r="BG8" i="277"/>
  <c r="BF8" i="277"/>
  <c r="BE8" i="277"/>
  <c r="BD8" i="277"/>
  <c r="BC8" i="277"/>
  <c r="BB8" i="277"/>
  <c r="BA8" i="277"/>
  <c r="AZ8" i="277"/>
  <c r="AY8" i="277"/>
  <c r="AX8" i="277"/>
  <c r="AW8" i="277"/>
  <c r="AV8" i="277"/>
  <c r="AU8" i="277"/>
  <c r="AT8" i="277"/>
  <c r="AS8" i="277"/>
  <c r="AR8" i="277"/>
  <c r="AQ8" i="277"/>
  <c r="AP8" i="277"/>
  <c r="AO8" i="277"/>
  <c r="AN8" i="277"/>
  <c r="AM8" i="277"/>
  <c r="AL8" i="277"/>
  <c r="AK8" i="277"/>
  <c r="AJ8" i="277"/>
  <c r="AI8" i="277"/>
  <c r="AH8" i="277"/>
  <c r="AG8" i="277"/>
  <c r="AF8" i="277"/>
  <c r="AE8" i="277"/>
  <c r="AD8" i="277"/>
  <c r="AB8" i="277"/>
  <c r="AA8" i="277"/>
  <c r="Z8" i="277"/>
  <c r="Y8" i="277"/>
  <c r="X8" i="277"/>
  <c r="W8" i="277"/>
  <c r="V8" i="277"/>
  <c r="U8" i="277"/>
  <c r="R8" i="277"/>
  <c r="Q8" i="277"/>
  <c r="P8" i="277"/>
  <c r="O8" i="277"/>
  <c r="N8" i="277"/>
  <c r="M8" i="277"/>
  <c r="L8" i="277"/>
  <c r="K8" i="277"/>
  <c r="J8" i="277"/>
  <c r="I8" i="277"/>
  <c r="H8" i="277"/>
  <c r="BG63" i="276"/>
  <c r="BF63" i="276"/>
  <c r="BE63" i="276"/>
  <c r="BD63" i="276"/>
  <c r="BC63" i="276"/>
  <c r="BB63" i="276"/>
  <c r="BB64" i="276" s="1"/>
  <c r="BI57" i="276" s="1"/>
  <c r="Z57" i="134" s="1"/>
  <c r="BA63" i="276"/>
  <c r="AZ63" i="276"/>
  <c r="AY63" i="276"/>
  <c r="AX63" i="276"/>
  <c r="AW63" i="276"/>
  <c r="AV63" i="276"/>
  <c r="AU63" i="276"/>
  <c r="AT63" i="276"/>
  <c r="AS63" i="276"/>
  <c r="AR63" i="276"/>
  <c r="AQ63" i="276"/>
  <c r="AP63" i="276"/>
  <c r="AO63" i="276"/>
  <c r="AN63" i="276"/>
  <c r="AM63" i="276"/>
  <c r="AL63" i="276"/>
  <c r="AK63" i="276"/>
  <c r="AJ63" i="276"/>
  <c r="AI63" i="276"/>
  <c r="AH63" i="276"/>
  <c r="AG63" i="276"/>
  <c r="AF63" i="276"/>
  <c r="AB63" i="276"/>
  <c r="AA63" i="276"/>
  <c r="Z63" i="276"/>
  <c r="Y63" i="276"/>
  <c r="X63" i="276"/>
  <c r="W63" i="276"/>
  <c r="V63" i="276"/>
  <c r="U63" i="276"/>
  <c r="R63" i="276"/>
  <c r="Q63" i="276"/>
  <c r="P63" i="276"/>
  <c r="O63" i="276"/>
  <c r="N63" i="276"/>
  <c r="M63" i="276"/>
  <c r="L63" i="276"/>
  <c r="K63" i="276"/>
  <c r="J63" i="276"/>
  <c r="I63" i="276"/>
  <c r="H63" i="276"/>
  <c r="G63" i="276" s="1"/>
  <c r="BH62" i="276"/>
  <c r="BG62" i="276" s="1"/>
  <c r="AC62" i="276"/>
  <c r="S62" i="276"/>
  <c r="W22" i="294" s="1"/>
  <c r="G62" i="276"/>
  <c r="E62" i="276"/>
  <c r="W8" i="294" s="1"/>
  <c r="BH61" i="276"/>
  <c r="U61" i="206" s="1"/>
  <c r="AC61" i="276"/>
  <c r="S61" i="276"/>
  <c r="G61" i="276"/>
  <c r="E61" i="276"/>
  <c r="BH60" i="276"/>
  <c r="U60" i="206" s="1"/>
  <c r="AC60" i="276"/>
  <c r="S60" i="276"/>
  <c r="G60" i="276"/>
  <c r="E60" i="276"/>
  <c r="BH59" i="276"/>
  <c r="U59" i="206" s="1"/>
  <c r="AC59" i="276"/>
  <c r="S59" i="276"/>
  <c r="G59" i="276"/>
  <c r="E59" i="276"/>
  <c r="BH58" i="276"/>
  <c r="U58" i="206" s="1"/>
  <c r="BC58" i="276"/>
  <c r="AC58" i="276"/>
  <c r="S58" i="276"/>
  <c r="G58" i="276"/>
  <c r="E58" i="276"/>
  <c r="BH57" i="276"/>
  <c r="U57" i="206" s="1"/>
  <c r="BB57" i="276"/>
  <c r="AC57" i="276"/>
  <c r="S57" i="276"/>
  <c r="G57" i="276"/>
  <c r="E57" i="276"/>
  <c r="BH56" i="276"/>
  <c r="U56" i="206" s="1"/>
  <c r="BA56" i="276"/>
  <c r="BA64" i="276" s="1"/>
  <c r="AC56" i="276"/>
  <c r="S56" i="276"/>
  <c r="G56" i="276"/>
  <c r="E56" i="276"/>
  <c r="BH55" i="276"/>
  <c r="U55" i="206" s="1"/>
  <c r="AC55" i="276"/>
  <c r="S55" i="276"/>
  <c r="G55" i="276"/>
  <c r="E55" i="276"/>
  <c r="BH54" i="276"/>
  <c r="AC54" i="276"/>
  <c r="S54" i="276"/>
  <c r="G54" i="276"/>
  <c r="E54" i="276"/>
  <c r="BH53" i="276"/>
  <c r="U53" i="206" s="1"/>
  <c r="AC53" i="276"/>
  <c r="S53" i="276"/>
  <c r="G53" i="276"/>
  <c r="E53" i="276"/>
  <c r="BH52" i="276"/>
  <c r="AC52" i="276"/>
  <c r="S52" i="276"/>
  <c r="G52" i="276"/>
  <c r="E52" i="276"/>
  <c r="BH51" i="276"/>
  <c r="U51" i="206" s="1"/>
  <c r="AC51" i="276"/>
  <c r="S51" i="276"/>
  <c r="G51" i="276"/>
  <c r="E51" i="276"/>
  <c r="BH50" i="276"/>
  <c r="U50" i="206" s="1"/>
  <c r="AU50" i="276"/>
  <c r="AC50" i="276"/>
  <c r="S50" i="276"/>
  <c r="G50" i="276"/>
  <c r="E50" i="276"/>
  <c r="BH49" i="276"/>
  <c r="U49" i="206" s="1"/>
  <c r="AC49" i="276"/>
  <c r="S49" i="276"/>
  <c r="G49" i="276"/>
  <c r="E49" i="276"/>
  <c r="BH48" i="276"/>
  <c r="U48" i="206" s="1"/>
  <c r="AC48" i="276"/>
  <c r="S48" i="276"/>
  <c r="G48" i="276"/>
  <c r="E48" i="276"/>
  <c r="BH47" i="276"/>
  <c r="U47" i="206" s="1"/>
  <c r="AR47" i="276"/>
  <c r="AC47" i="276"/>
  <c r="S47" i="276"/>
  <c r="G47" i="276"/>
  <c r="E47" i="276"/>
  <c r="BH46" i="276"/>
  <c r="U46" i="206" s="1"/>
  <c r="AC46" i="276"/>
  <c r="S46" i="276"/>
  <c r="G46" i="276"/>
  <c r="E46" i="276"/>
  <c r="BH45" i="276"/>
  <c r="U45" i="206" s="1"/>
  <c r="AP45" i="276"/>
  <c r="AC45" i="276"/>
  <c r="S45" i="276"/>
  <c r="G45" i="276"/>
  <c r="E45" i="276"/>
  <c r="BH44" i="276"/>
  <c r="U44" i="206" s="1"/>
  <c r="AC44" i="276"/>
  <c r="S44" i="276"/>
  <c r="G44" i="276"/>
  <c r="E44" i="276"/>
  <c r="BH43" i="276"/>
  <c r="U43" i="206" s="1"/>
  <c r="AC43" i="276"/>
  <c r="S43" i="276"/>
  <c r="G43" i="276"/>
  <c r="E43" i="276"/>
  <c r="BH42" i="276"/>
  <c r="U42" i="206" s="1"/>
  <c r="AM42" i="276"/>
  <c r="AC42" i="276"/>
  <c r="S42" i="276"/>
  <c r="G42" i="276"/>
  <c r="E42" i="276"/>
  <c r="BH41" i="276"/>
  <c r="U41" i="206" s="1"/>
  <c r="AC41" i="276"/>
  <c r="S41" i="276"/>
  <c r="G41" i="276"/>
  <c r="E41" i="276"/>
  <c r="BH40" i="276"/>
  <c r="AC40" i="276"/>
  <c r="S40" i="276"/>
  <c r="G40" i="276"/>
  <c r="E40" i="276"/>
  <c r="BH39" i="276"/>
  <c r="U39" i="206" s="1"/>
  <c r="AJ39" i="276"/>
  <c r="AC39" i="276"/>
  <c r="S39" i="276"/>
  <c r="G39" i="276"/>
  <c r="E39" i="276"/>
  <c r="BH38" i="276"/>
  <c r="AI38" i="276" s="1"/>
  <c r="U38" i="206"/>
  <c r="AC38" i="276"/>
  <c r="S38" i="276"/>
  <c r="G38" i="276"/>
  <c r="E38" i="276"/>
  <c r="BH37" i="276"/>
  <c r="U37" i="206" s="1"/>
  <c r="AH37" i="276"/>
  <c r="AC37" i="276"/>
  <c r="S37" i="276"/>
  <c r="G37" i="276"/>
  <c r="E37" i="276"/>
  <c r="BH36" i="276"/>
  <c r="U36" i="206" s="1"/>
  <c r="AC36" i="276"/>
  <c r="S36" i="276"/>
  <c r="G36" i="276"/>
  <c r="E36" i="276"/>
  <c r="BH35" i="276"/>
  <c r="AC35" i="276"/>
  <c r="S35" i="276"/>
  <c r="G35" i="276"/>
  <c r="E35" i="276"/>
  <c r="BH34" i="276"/>
  <c r="U34" i="206" s="1"/>
  <c r="AC34" i="276"/>
  <c r="AC63" i="276" s="1"/>
  <c r="S34" i="276"/>
  <c r="G34" i="276"/>
  <c r="E34" i="276"/>
  <c r="G33" i="276"/>
  <c r="E33" i="276"/>
  <c r="BG32" i="276"/>
  <c r="BF32" i="276"/>
  <c r="BE32" i="276"/>
  <c r="BD32" i="276"/>
  <c r="BC32" i="276"/>
  <c r="BB32" i="276"/>
  <c r="BA32" i="276"/>
  <c r="AZ32" i="276"/>
  <c r="AY32" i="276"/>
  <c r="AX32" i="276"/>
  <c r="AW32" i="276"/>
  <c r="AV32" i="276"/>
  <c r="AU32" i="276"/>
  <c r="AT32" i="276"/>
  <c r="AS32" i="276"/>
  <c r="AR32" i="276"/>
  <c r="AQ32" i="276"/>
  <c r="AP32" i="276"/>
  <c r="AO32" i="276"/>
  <c r="AN32" i="276"/>
  <c r="AM32" i="276"/>
  <c r="AL32" i="276"/>
  <c r="AK32" i="276"/>
  <c r="AJ32" i="276"/>
  <c r="AI32" i="276"/>
  <c r="AH32" i="276"/>
  <c r="AG32" i="276"/>
  <c r="AF32" i="276"/>
  <c r="AE32" i="276"/>
  <c r="AB32" i="276"/>
  <c r="AA32" i="276"/>
  <c r="Z32" i="276"/>
  <c r="Y32" i="276"/>
  <c r="X32" i="276"/>
  <c r="W32" i="276"/>
  <c r="V32" i="276"/>
  <c r="U32" i="276"/>
  <c r="R32" i="276"/>
  <c r="Q32" i="276"/>
  <c r="P32" i="276"/>
  <c r="O32" i="276"/>
  <c r="N32" i="276"/>
  <c r="M32" i="276"/>
  <c r="E32" i="276" s="1"/>
  <c r="L32" i="276"/>
  <c r="K32" i="276"/>
  <c r="J32" i="276"/>
  <c r="I32" i="276"/>
  <c r="H32" i="276"/>
  <c r="G32" i="276" s="1"/>
  <c r="BH31" i="276"/>
  <c r="AC31" i="276"/>
  <c r="S31" i="276" s="1"/>
  <c r="G31" i="276"/>
  <c r="E31" i="276"/>
  <c r="BH30" i="276"/>
  <c r="U30" i="206" s="1"/>
  <c r="AC30" i="276"/>
  <c r="S30" i="276" s="1"/>
  <c r="G30" i="276"/>
  <c r="E30" i="276"/>
  <c r="BH29" i="276"/>
  <c r="U29" i="206" s="1"/>
  <c r="AC29" i="276"/>
  <c r="S29" i="276" s="1"/>
  <c r="G29" i="276"/>
  <c r="E29" i="276"/>
  <c r="BH28" i="276"/>
  <c r="U28" i="206" s="1"/>
  <c r="AC28" i="276"/>
  <c r="S28" i="276"/>
  <c r="G28" i="276"/>
  <c r="E28" i="276"/>
  <c r="BH27" i="276"/>
  <c r="AC27" i="276"/>
  <c r="S27" i="276" s="1"/>
  <c r="G27" i="276"/>
  <c r="E27" i="276"/>
  <c r="BH26" i="276"/>
  <c r="U26" i="206" s="1"/>
  <c r="AC26" i="276"/>
  <c r="S26" i="276" s="1"/>
  <c r="G26" i="276"/>
  <c r="E26" i="276"/>
  <c r="BH25" i="276"/>
  <c r="U25" i="206" s="1"/>
  <c r="AC25" i="276"/>
  <c r="S25" i="276" s="1"/>
  <c r="G25" i="276"/>
  <c r="E25" i="276"/>
  <c r="BH24" i="276"/>
  <c r="U24" i="206" s="1"/>
  <c r="AC24" i="276"/>
  <c r="S24" i="276"/>
  <c r="G24" i="276"/>
  <c r="E24" i="276"/>
  <c r="BH23" i="276"/>
  <c r="U23" i="206" s="1"/>
  <c r="AC23" i="276"/>
  <c r="G23" i="276"/>
  <c r="BG22" i="276"/>
  <c r="BF22" i="276"/>
  <c r="BE22" i="276"/>
  <c r="BD22" i="276"/>
  <c r="BC22" i="276"/>
  <c r="BB22" i="276"/>
  <c r="BA22" i="276"/>
  <c r="AZ22" i="276"/>
  <c r="AY22" i="276"/>
  <c r="AX22" i="276"/>
  <c r="W34" i="129"/>
  <c r="AW22" i="276"/>
  <c r="AV22" i="276"/>
  <c r="AU22" i="276"/>
  <c r="AT22" i="276"/>
  <c r="AS22" i="276"/>
  <c r="AR22" i="276"/>
  <c r="AQ22" i="276"/>
  <c r="AP22" i="276"/>
  <c r="AO22" i="276"/>
  <c r="AN22" i="276"/>
  <c r="AM22" i="276"/>
  <c r="AL22" i="276"/>
  <c r="AK22" i="276"/>
  <c r="AJ22" i="276"/>
  <c r="AI22" i="276"/>
  <c r="AH22" i="276"/>
  <c r="AG22" i="276"/>
  <c r="AF22" i="276"/>
  <c r="AE22" i="276"/>
  <c r="AB22" i="276"/>
  <c r="AA22" i="276"/>
  <c r="Z22" i="276"/>
  <c r="Y22" i="276"/>
  <c r="X22" i="276"/>
  <c r="W22" i="276"/>
  <c r="V22" i="276"/>
  <c r="U22" i="276"/>
  <c r="R22" i="276"/>
  <c r="Q22" i="276"/>
  <c r="P22" i="276"/>
  <c r="O22" i="276"/>
  <c r="N22" i="276"/>
  <c r="M22" i="276"/>
  <c r="L22" i="276"/>
  <c r="K22" i="276"/>
  <c r="J22" i="276"/>
  <c r="I22" i="276"/>
  <c r="H22" i="276"/>
  <c r="BH21" i="276"/>
  <c r="U21" i="206" s="1"/>
  <c r="AC21" i="276"/>
  <c r="S21" i="276" s="1"/>
  <c r="W21" i="129" s="1"/>
  <c r="G21" i="276"/>
  <c r="E21" i="276"/>
  <c r="BH20" i="276"/>
  <c r="U20" i="206" s="1"/>
  <c r="AC20" i="276"/>
  <c r="S20" i="276" s="1"/>
  <c r="W20" i="129" s="1"/>
  <c r="G20" i="276"/>
  <c r="E20" i="276"/>
  <c r="BH19" i="276"/>
  <c r="U19" i="206" s="1"/>
  <c r="AC19" i="276"/>
  <c r="S19" i="276" s="1"/>
  <c r="W19" i="129"/>
  <c r="G19" i="276"/>
  <c r="E19" i="276"/>
  <c r="BH18" i="276"/>
  <c r="U18" i="206" s="1"/>
  <c r="O18" i="276"/>
  <c r="O64" i="276" s="1"/>
  <c r="BI18" i="276" s="1"/>
  <c r="Z18" i="134" s="1"/>
  <c r="AC18" i="276"/>
  <c r="S18" i="276" s="1"/>
  <c r="W18" i="129" s="1"/>
  <c r="G18" i="276"/>
  <c r="E18" i="276"/>
  <c r="BH17" i="276"/>
  <c r="U17" i="206" s="1"/>
  <c r="AC17" i="276"/>
  <c r="S17" i="276"/>
  <c r="W17" i="129"/>
  <c r="G17" i="276"/>
  <c r="E17" i="276"/>
  <c r="BH16" i="276"/>
  <c r="AC16" i="276"/>
  <c r="S16" i="276" s="1"/>
  <c r="W16" i="129" s="1"/>
  <c r="G16" i="276"/>
  <c r="E16" i="276"/>
  <c r="BH15" i="276"/>
  <c r="U15" i="206" s="1"/>
  <c r="AC15" i="276"/>
  <c r="S15" i="276" s="1"/>
  <c r="W15" i="129" s="1"/>
  <c r="G15" i="276"/>
  <c r="E15" i="276"/>
  <c r="BH14" i="276"/>
  <c r="U14" i="206" s="1"/>
  <c r="AC14" i="276"/>
  <c r="S14" i="276" s="1"/>
  <c r="G14" i="276"/>
  <c r="E14" i="276"/>
  <c r="AC13" i="276"/>
  <c r="G13" i="276"/>
  <c r="E13" i="276"/>
  <c r="BH12" i="276"/>
  <c r="U12" i="206" s="1"/>
  <c r="AC12" i="276"/>
  <c r="S12" i="276"/>
  <c r="W12" i="129" s="1"/>
  <c r="G12" i="276"/>
  <c r="E12" i="276"/>
  <c r="BH11" i="276"/>
  <c r="U11" i="206"/>
  <c r="AE63" i="276"/>
  <c r="AC11" i="276"/>
  <c r="G11" i="276"/>
  <c r="E11" i="276"/>
  <c r="BG10" i="276"/>
  <c r="BF10" i="276"/>
  <c r="BE10" i="276"/>
  <c r="BD10" i="276"/>
  <c r="BC10" i="276"/>
  <c r="BB10" i="276"/>
  <c r="BA10" i="276"/>
  <c r="AZ10" i="276"/>
  <c r="AY10" i="276"/>
  <c r="AX10" i="276"/>
  <c r="AW10" i="276"/>
  <c r="AV10" i="276"/>
  <c r="AU10" i="276"/>
  <c r="AT10" i="276"/>
  <c r="AS10" i="276"/>
  <c r="AR10" i="276"/>
  <c r="AQ10" i="276"/>
  <c r="AP10" i="276"/>
  <c r="AO10" i="276"/>
  <c r="AN10" i="276"/>
  <c r="AM10" i="276"/>
  <c r="AL10" i="276"/>
  <c r="AK10" i="276"/>
  <c r="AJ10" i="276"/>
  <c r="AI10" i="276"/>
  <c r="AH10" i="276"/>
  <c r="AG10" i="276"/>
  <c r="AF10" i="276"/>
  <c r="AE10" i="276"/>
  <c r="AB10" i="276"/>
  <c r="AA10" i="276"/>
  <c r="Z10" i="276"/>
  <c r="Y10" i="276"/>
  <c r="X10" i="276"/>
  <c r="W10" i="276"/>
  <c r="V10" i="276"/>
  <c r="U10" i="276"/>
  <c r="R10" i="276"/>
  <c r="Q10" i="276"/>
  <c r="P10" i="276"/>
  <c r="O10" i="276"/>
  <c r="N10" i="276"/>
  <c r="M10" i="276"/>
  <c r="L10" i="276"/>
  <c r="K10" i="276"/>
  <c r="E10" i="276"/>
  <c r="J10" i="276"/>
  <c r="I10" i="276"/>
  <c r="H10" i="276"/>
  <c r="BG8" i="276"/>
  <c r="BF8" i="276"/>
  <c r="BE8" i="276"/>
  <c r="BD8" i="276"/>
  <c r="BC8" i="276"/>
  <c r="BB8" i="276"/>
  <c r="BA8" i="276"/>
  <c r="AZ8" i="276"/>
  <c r="AY8" i="276"/>
  <c r="AX8" i="276"/>
  <c r="AW8" i="276"/>
  <c r="AV8" i="276"/>
  <c r="AU8" i="276"/>
  <c r="AT8" i="276"/>
  <c r="AS8" i="276"/>
  <c r="AR8" i="276"/>
  <c r="AQ8" i="276"/>
  <c r="AP8" i="276"/>
  <c r="AO8" i="276"/>
  <c r="AN8" i="276"/>
  <c r="AM8" i="276"/>
  <c r="AL8" i="276"/>
  <c r="AK8" i="276"/>
  <c r="AJ8" i="276"/>
  <c r="AI8" i="276"/>
  <c r="AH8" i="276"/>
  <c r="AG8" i="276"/>
  <c r="AF8" i="276"/>
  <c r="AD8" i="276"/>
  <c r="AB8" i="276"/>
  <c r="AA8" i="276"/>
  <c r="Z8" i="276"/>
  <c r="Y8" i="276"/>
  <c r="X8" i="276"/>
  <c r="W8" i="276"/>
  <c r="V8" i="276"/>
  <c r="U8" i="276"/>
  <c r="R8" i="276"/>
  <c r="Q8" i="276"/>
  <c r="P8" i="276"/>
  <c r="O8" i="276"/>
  <c r="N8" i="276"/>
  <c r="M8" i="276"/>
  <c r="L8" i="276"/>
  <c r="K8" i="276"/>
  <c r="J8" i="276"/>
  <c r="I8" i="276"/>
  <c r="H8" i="276"/>
  <c r="BG63" i="275"/>
  <c r="BF63" i="275"/>
  <c r="BE63" i="275"/>
  <c r="BD63" i="275"/>
  <c r="BC63" i="275"/>
  <c r="BB63" i="275"/>
  <c r="BA63" i="275"/>
  <c r="AZ63" i="275"/>
  <c r="AY63" i="275"/>
  <c r="AX63" i="275"/>
  <c r="AW63" i="275"/>
  <c r="AV63" i="275"/>
  <c r="AU63" i="275"/>
  <c r="AT63" i="275"/>
  <c r="AS63" i="275"/>
  <c r="AR63" i="275"/>
  <c r="AQ63" i="275"/>
  <c r="AP63" i="275"/>
  <c r="AO63" i="275"/>
  <c r="AO64" i="275" s="1"/>
  <c r="BI44" i="275" s="1"/>
  <c r="AN63" i="275"/>
  <c r="AM63" i="275"/>
  <c r="AL63" i="275"/>
  <c r="AK63" i="275"/>
  <c r="AJ63" i="275"/>
  <c r="AI63" i="275"/>
  <c r="AH63" i="275"/>
  <c r="AG63" i="275"/>
  <c r="AF63" i="275"/>
  <c r="AB63" i="275"/>
  <c r="AA63" i="275"/>
  <c r="Z63" i="275"/>
  <c r="Y63" i="275"/>
  <c r="X63" i="275"/>
  <c r="W63" i="275"/>
  <c r="V63" i="275"/>
  <c r="U63" i="275"/>
  <c r="R63" i="275"/>
  <c r="Q63" i="275"/>
  <c r="P63" i="275"/>
  <c r="O63" i="275"/>
  <c r="N63" i="275"/>
  <c r="M63" i="275"/>
  <c r="L63" i="275"/>
  <c r="K63" i="275"/>
  <c r="J63" i="275"/>
  <c r="I63" i="275"/>
  <c r="H63" i="275"/>
  <c r="G63" i="275"/>
  <c r="BH62" i="275"/>
  <c r="BG62" i="275" s="1"/>
  <c r="AC62" i="275"/>
  <c r="S62" i="275"/>
  <c r="V22" i="294" s="1"/>
  <c r="G62" i="275"/>
  <c r="V10" i="294" s="1"/>
  <c r="E62" i="275"/>
  <c r="BH61" i="275"/>
  <c r="T61" i="206" s="1"/>
  <c r="AC61" i="275"/>
  <c r="S61" i="275"/>
  <c r="G61" i="275"/>
  <c r="E61" i="275"/>
  <c r="BH60" i="275"/>
  <c r="T60" i="206"/>
  <c r="AC60" i="275"/>
  <c r="S60" i="275"/>
  <c r="G60" i="275"/>
  <c r="E60" i="275"/>
  <c r="BH59" i="275"/>
  <c r="BD59" i="275" s="1"/>
  <c r="BD64" i="275" s="1"/>
  <c r="BI59" i="275" s="1"/>
  <c r="Y59" i="134" s="1"/>
  <c r="D20" i="336" s="1"/>
  <c r="AC59" i="275"/>
  <c r="S59" i="275"/>
  <c r="G59" i="275"/>
  <c r="E59" i="275"/>
  <c r="BH58" i="275"/>
  <c r="T58" i="206" s="1"/>
  <c r="AC58" i="275"/>
  <c r="S58" i="275"/>
  <c r="G58" i="275"/>
  <c r="E58" i="275"/>
  <c r="BH57" i="275"/>
  <c r="T57" i="206" s="1"/>
  <c r="AC57" i="275"/>
  <c r="S57" i="275"/>
  <c r="G57" i="275"/>
  <c r="E57" i="275"/>
  <c r="BH56" i="275"/>
  <c r="T56" i="206" s="1"/>
  <c r="AC56" i="275"/>
  <c r="S56" i="275"/>
  <c r="G56" i="275"/>
  <c r="E56" i="275"/>
  <c r="BH55" i="275"/>
  <c r="T55" i="206" s="1"/>
  <c r="AZ55" i="275"/>
  <c r="AC55" i="275"/>
  <c r="S55" i="275"/>
  <c r="G55" i="275"/>
  <c r="E55" i="275"/>
  <c r="BH54" i="275"/>
  <c r="T54" i="206" s="1"/>
  <c r="AC54" i="275"/>
  <c r="S54" i="275"/>
  <c r="G54" i="275"/>
  <c r="E54" i="275"/>
  <c r="BH53" i="275"/>
  <c r="T53" i="206" s="1"/>
  <c r="AC53" i="275"/>
  <c r="S53" i="275"/>
  <c r="G53" i="275"/>
  <c r="E53" i="275"/>
  <c r="BH52" i="275"/>
  <c r="T52" i="206" s="1"/>
  <c r="AC52" i="275"/>
  <c r="S52" i="275"/>
  <c r="G52" i="275"/>
  <c r="E52" i="275"/>
  <c r="BH51" i="275"/>
  <c r="T51" i="206" s="1"/>
  <c r="AV51" i="275"/>
  <c r="AV64" i="275" s="1"/>
  <c r="BI51" i="275" s="1"/>
  <c r="Y51" i="134" s="1"/>
  <c r="D20" i="329" s="1"/>
  <c r="AC51" i="275"/>
  <c r="S51" i="275"/>
  <c r="G51" i="275"/>
  <c r="E51" i="275"/>
  <c r="BH50" i="275"/>
  <c r="T50" i="206" s="1"/>
  <c r="AC50" i="275"/>
  <c r="S50" i="275"/>
  <c r="G50" i="275"/>
  <c r="E50" i="275"/>
  <c r="BH49" i="275"/>
  <c r="T49" i="206" s="1"/>
  <c r="AT49" i="275"/>
  <c r="AC49" i="275"/>
  <c r="S49" i="275"/>
  <c r="G49" i="275"/>
  <c r="E49" i="275"/>
  <c r="BH48" i="275"/>
  <c r="T48" i="206" s="1"/>
  <c r="AC48" i="275"/>
  <c r="S48" i="275"/>
  <c r="G48" i="275"/>
  <c r="E48" i="275"/>
  <c r="BH47" i="275"/>
  <c r="T47" i="206" s="1"/>
  <c r="AC47" i="275"/>
  <c r="S47" i="275"/>
  <c r="G47" i="275"/>
  <c r="E47" i="275"/>
  <c r="BH46" i="275"/>
  <c r="T46" i="206" s="1"/>
  <c r="AQ46" i="275"/>
  <c r="AQ64" i="275" s="1"/>
  <c r="BI46" i="275" s="1"/>
  <c r="Y46" i="134" s="1"/>
  <c r="D20" i="327" s="1"/>
  <c r="AC46" i="275"/>
  <c r="S46" i="275"/>
  <c r="G46" i="275"/>
  <c r="E46" i="275"/>
  <c r="BH45" i="275"/>
  <c r="T45" i="206" s="1"/>
  <c r="AC45" i="275"/>
  <c r="S45" i="275"/>
  <c r="G45" i="275"/>
  <c r="E45" i="275"/>
  <c r="BH44" i="275"/>
  <c r="T44" i="206" s="1"/>
  <c r="AO44" i="275"/>
  <c r="Y44" i="134"/>
  <c r="AC44" i="275"/>
  <c r="S44" i="275"/>
  <c r="G44" i="275"/>
  <c r="E44" i="275"/>
  <c r="BH43" i="275"/>
  <c r="T43" i="206" s="1"/>
  <c r="AC43" i="275"/>
  <c r="S43" i="275"/>
  <c r="G43" i="275"/>
  <c r="E43" i="275"/>
  <c r="BH42" i="275"/>
  <c r="T42" i="206" s="1"/>
  <c r="AC42" i="275"/>
  <c r="S42" i="275"/>
  <c r="G42" i="275"/>
  <c r="E42" i="275"/>
  <c r="BH41" i="275"/>
  <c r="T41" i="206" s="1"/>
  <c r="AC41" i="275"/>
  <c r="S41" i="275"/>
  <c r="G41" i="275"/>
  <c r="E41" i="275"/>
  <c r="BH40" i="275"/>
  <c r="T40" i="206" s="1"/>
  <c r="AK40" i="275"/>
  <c r="AK64" i="275" s="1"/>
  <c r="BI40" i="275" s="1"/>
  <c r="Y40" i="134" s="1"/>
  <c r="D20" i="322" s="1"/>
  <c r="AC40" i="275"/>
  <c r="S40" i="275"/>
  <c r="G40" i="275"/>
  <c r="E40" i="275"/>
  <c r="BH39" i="275"/>
  <c r="T39" i="206" s="1"/>
  <c r="AC39" i="275"/>
  <c r="S39" i="275"/>
  <c r="G39" i="275"/>
  <c r="E39" i="275"/>
  <c r="BH38" i="275"/>
  <c r="T38" i="206" s="1"/>
  <c r="AI38" i="275"/>
  <c r="AC38" i="275"/>
  <c r="S38" i="275"/>
  <c r="G38" i="275"/>
  <c r="E38" i="275"/>
  <c r="BH37" i="275"/>
  <c r="T37" i="206" s="1"/>
  <c r="AC37" i="275"/>
  <c r="S37" i="275"/>
  <c r="G37" i="275"/>
  <c r="E37" i="275"/>
  <c r="BH36" i="275"/>
  <c r="T36" i="206" s="1"/>
  <c r="AC36" i="275"/>
  <c r="S36" i="275"/>
  <c r="G36" i="275"/>
  <c r="E36" i="275"/>
  <c r="BH35" i="275"/>
  <c r="T35" i="206" s="1"/>
  <c r="AC35" i="275"/>
  <c r="S35" i="275"/>
  <c r="G35" i="275"/>
  <c r="E35" i="275"/>
  <c r="BH34" i="275"/>
  <c r="T34" i="206" s="1"/>
  <c r="AC34" i="275"/>
  <c r="S34" i="275"/>
  <c r="G34" i="275"/>
  <c r="E34" i="275"/>
  <c r="G33" i="275"/>
  <c r="E33" i="275"/>
  <c r="BG32" i="275"/>
  <c r="BF32" i="275"/>
  <c r="BE32" i="275"/>
  <c r="BD32" i="275"/>
  <c r="BC32" i="275"/>
  <c r="BB32" i="275"/>
  <c r="BA32" i="275"/>
  <c r="AZ32" i="275"/>
  <c r="AY32" i="275"/>
  <c r="AX32" i="275"/>
  <c r="AW32" i="275"/>
  <c r="AV32" i="275"/>
  <c r="AU32" i="275"/>
  <c r="AT32" i="275"/>
  <c r="AS32" i="275"/>
  <c r="AR32" i="275"/>
  <c r="AQ32" i="275"/>
  <c r="AP32" i="275"/>
  <c r="AO32" i="275"/>
  <c r="AN32" i="275"/>
  <c r="AM32" i="275"/>
  <c r="AL32" i="275"/>
  <c r="AK32" i="275"/>
  <c r="AJ32" i="275"/>
  <c r="AI32" i="275"/>
  <c r="AH32" i="275"/>
  <c r="AG32" i="275"/>
  <c r="AF32" i="275"/>
  <c r="AE32" i="275"/>
  <c r="AB32" i="275"/>
  <c r="AA32" i="275"/>
  <c r="Z32" i="275"/>
  <c r="Y32" i="275"/>
  <c r="X32" i="275"/>
  <c r="W32" i="275"/>
  <c r="V32" i="275"/>
  <c r="U32" i="275"/>
  <c r="R32" i="275"/>
  <c r="Q32" i="275"/>
  <c r="P32" i="275"/>
  <c r="O32" i="275"/>
  <c r="N32" i="275"/>
  <c r="M32" i="275"/>
  <c r="L32" i="275"/>
  <c r="K32" i="275"/>
  <c r="J32" i="275"/>
  <c r="I32" i="275"/>
  <c r="H32" i="275"/>
  <c r="G32" i="275"/>
  <c r="BH31" i="275"/>
  <c r="T31" i="206" s="1"/>
  <c r="AB31" i="275"/>
  <c r="AB64" i="275"/>
  <c r="BI31" i="275" s="1"/>
  <c r="Y31" i="134" s="1"/>
  <c r="D20" i="314" s="1"/>
  <c r="E20" i="314" s="1"/>
  <c r="AC31" i="275"/>
  <c r="S31" i="275" s="1"/>
  <c r="G31" i="275"/>
  <c r="E31" i="275"/>
  <c r="BH30" i="275"/>
  <c r="T30" i="206" s="1"/>
  <c r="AC30" i="275"/>
  <c r="S30" i="275" s="1"/>
  <c r="G30" i="275"/>
  <c r="E30" i="275"/>
  <c r="BH29" i="275"/>
  <c r="T29" i="206" s="1"/>
  <c r="AC29" i="275"/>
  <c r="S29" i="275" s="1"/>
  <c r="G29" i="275"/>
  <c r="E29" i="275"/>
  <c r="BH28" i="275"/>
  <c r="T28" i="206" s="1"/>
  <c r="AC28" i="275"/>
  <c r="S28" i="275"/>
  <c r="G28" i="275"/>
  <c r="E28" i="275"/>
  <c r="BH27" i="275"/>
  <c r="T27" i="206" s="1"/>
  <c r="AC27" i="275"/>
  <c r="S27" i="275" s="1"/>
  <c r="G27" i="275"/>
  <c r="E27" i="275"/>
  <c r="BH26" i="275"/>
  <c r="T26" i="206" s="1"/>
  <c r="AC26" i="275"/>
  <c r="S26" i="275" s="1"/>
  <c r="G26" i="275"/>
  <c r="E26" i="275"/>
  <c r="BH25" i="275"/>
  <c r="T25" i="206" s="1"/>
  <c r="AC25" i="275"/>
  <c r="S25" i="275" s="1"/>
  <c r="G25" i="275"/>
  <c r="E25" i="275"/>
  <c r="BH24" i="275"/>
  <c r="T24" i="206" s="1"/>
  <c r="AC24" i="275"/>
  <c r="U24" i="275"/>
  <c r="S24" i="275"/>
  <c r="G24" i="275"/>
  <c r="E24" i="275"/>
  <c r="BH23" i="275"/>
  <c r="T23" i="206" s="1"/>
  <c r="AC23" i="275"/>
  <c r="G23" i="275"/>
  <c r="BG22" i="275"/>
  <c r="BF22" i="275"/>
  <c r="BE22" i="275"/>
  <c r="BD22" i="275"/>
  <c r="BC22" i="275"/>
  <c r="BB22" i="275"/>
  <c r="BA22" i="275"/>
  <c r="AZ22" i="275"/>
  <c r="AY22" i="275"/>
  <c r="AX22" i="275"/>
  <c r="V34" i="129" s="1"/>
  <c r="AW22" i="275"/>
  <c r="AV22" i="275"/>
  <c r="AU22" i="275"/>
  <c r="AT22" i="275"/>
  <c r="AS22" i="275"/>
  <c r="AR22" i="275"/>
  <c r="AQ22" i="275"/>
  <c r="AP22" i="275"/>
  <c r="AO22" i="275"/>
  <c r="AN22" i="275"/>
  <c r="AM22" i="275"/>
  <c r="AL22" i="275"/>
  <c r="AK22" i="275"/>
  <c r="AJ22" i="275"/>
  <c r="AI22" i="275"/>
  <c r="AH22" i="275"/>
  <c r="AG22" i="275"/>
  <c r="AF22" i="275"/>
  <c r="AE22" i="275"/>
  <c r="AB22" i="275"/>
  <c r="AA22" i="275"/>
  <c r="Z22" i="275"/>
  <c r="Y22" i="275"/>
  <c r="X22" i="275"/>
  <c r="W22" i="275"/>
  <c r="V22" i="275"/>
  <c r="U22" i="275"/>
  <c r="R22" i="275"/>
  <c r="Q22" i="275"/>
  <c r="P22" i="275"/>
  <c r="O22" i="275"/>
  <c r="N22" i="275"/>
  <c r="M22" i="275"/>
  <c r="L22" i="275"/>
  <c r="K22" i="275"/>
  <c r="J22" i="275"/>
  <c r="I22" i="275"/>
  <c r="G22" i="275" s="1"/>
  <c r="H22" i="275"/>
  <c r="BH21" i="275"/>
  <c r="AC21" i="275"/>
  <c r="G21" i="275"/>
  <c r="E21" i="275"/>
  <c r="BH20" i="275"/>
  <c r="T20" i="206" s="1"/>
  <c r="AC20" i="275"/>
  <c r="S20" i="275"/>
  <c r="V20" i="129" s="1"/>
  <c r="G20" i="275"/>
  <c r="E20" i="275"/>
  <c r="BH19" i="275"/>
  <c r="T19" i="206" s="1"/>
  <c r="P19" i="275"/>
  <c r="P64" i="275" s="1"/>
  <c r="BI19" i="275" s="1"/>
  <c r="Y19" i="134" s="1"/>
  <c r="D20" i="304" s="1"/>
  <c r="AC19" i="275"/>
  <c r="S19" i="275" s="1"/>
  <c r="V19" i="129" s="1"/>
  <c r="G19" i="275"/>
  <c r="E19" i="275"/>
  <c r="BH18" i="275"/>
  <c r="T18" i="206" s="1"/>
  <c r="O18" i="275"/>
  <c r="O64" i="275" s="1"/>
  <c r="BI18" i="275" s="1"/>
  <c r="Y18" i="134" s="1"/>
  <c r="AC18" i="275"/>
  <c r="S18" i="275"/>
  <c r="V18" i="129" s="1"/>
  <c r="G18" i="275"/>
  <c r="V33" i="129"/>
  <c r="E18" i="275"/>
  <c r="BH17" i="275"/>
  <c r="N17" i="275" s="1"/>
  <c r="N64" i="275" s="1"/>
  <c r="BI17" i="275"/>
  <c r="AC17" i="275"/>
  <c r="S17" i="275" s="1"/>
  <c r="V17" i="129" s="1"/>
  <c r="G17" i="275"/>
  <c r="E17" i="275"/>
  <c r="BH16" i="275"/>
  <c r="T16" i="206" s="1"/>
  <c r="AC16" i="275"/>
  <c r="S16" i="275"/>
  <c r="V16" i="129" s="1"/>
  <c r="G16" i="275"/>
  <c r="E16" i="275"/>
  <c r="BH15" i="275"/>
  <c r="T15" i="206" s="1"/>
  <c r="AC15" i="275"/>
  <c r="S15" i="275"/>
  <c r="V15" i="129" s="1"/>
  <c r="G15" i="275"/>
  <c r="E15" i="275"/>
  <c r="BH14" i="275"/>
  <c r="K14" i="275"/>
  <c r="K64" i="275" s="1"/>
  <c r="BI14" i="275" s="1"/>
  <c r="Y14" i="134"/>
  <c r="D20" i="300" s="1"/>
  <c r="AC14" i="275"/>
  <c r="S14" i="275" s="1"/>
  <c r="G14" i="275"/>
  <c r="E14" i="275"/>
  <c r="AC13" i="275"/>
  <c r="S13" i="275"/>
  <c r="G13" i="275"/>
  <c r="E13" i="275"/>
  <c r="BH12" i="275"/>
  <c r="I12" i="275"/>
  <c r="I64" i="275" s="1"/>
  <c r="BI12" i="275" s="1"/>
  <c r="Y12" i="134" s="1"/>
  <c r="AC12" i="275"/>
  <c r="S12" i="275" s="1"/>
  <c r="G12" i="275"/>
  <c r="E12" i="275"/>
  <c r="BH11" i="275"/>
  <c r="T11" i="206" s="1"/>
  <c r="AC11" i="275"/>
  <c r="S11" i="275" s="1"/>
  <c r="G11" i="275"/>
  <c r="E11" i="275"/>
  <c r="BG10" i="275"/>
  <c r="BF10" i="275"/>
  <c r="BE10" i="275"/>
  <c r="BD10" i="275"/>
  <c r="BC10" i="275"/>
  <c r="BB10" i="275"/>
  <c r="BA10" i="275"/>
  <c r="AZ10" i="275"/>
  <c r="AY10" i="275"/>
  <c r="AX10" i="275"/>
  <c r="AW10" i="275"/>
  <c r="AV10" i="275"/>
  <c r="AU10" i="275"/>
  <c r="AT10" i="275"/>
  <c r="AS10" i="275"/>
  <c r="AR10" i="275"/>
  <c r="AQ10" i="275"/>
  <c r="AP10" i="275"/>
  <c r="AO10" i="275"/>
  <c r="AN10" i="275"/>
  <c r="AM10" i="275"/>
  <c r="AL10" i="275"/>
  <c r="AK10" i="275"/>
  <c r="AJ10" i="275"/>
  <c r="AI10" i="275"/>
  <c r="AH10" i="275"/>
  <c r="AG10" i="275"/>
  <c r="AF10" i="275"/>
  <c r="AE10" i="275"/>
  <c r="AB10" i="275"/>
  <c r="AA10" i="275"/>
  <c r="Z10" i="275"/>
  <c r="Y10" i="275"/>
  <c r="X10" i="275"/>
  <c r="W10" i="275"/>
  <c r="V10" i="275"/>
  <c r="U10" i="275"/>
  <c r="R10" i="275"/>
  <c r="Q10" i="275"/>
  <c r="P10" i="275"/>
  <c r="O10" i="275"/>
  <c r="N10" i="275"/>
  <c r="M10" i="275"/>
  <c r="L10" i="275"/>
  <c r="K10" i="275"/>
  <c r="J10" i="275"/>
  <c r="E10" i="275" s="1"/>
  <c r="I10" i="275"/>
  <c r="H10" i="275"/>
  <c r="BG8" i="275"/>
  <c r="BF8" i="275"/>
  <c r="BE8" i="275"/>
  <c r="BD8" i="275"/>
  <c r="BC8" i="275"/>
  <c r="BB8" i="275"/>
  <c r="BA8" i="275"/>
  <c r="AZ8" i="275"/>
  <c r="AY8" i="275"/>
  <c r="AX8" i="275"/>
  <c r="AW8" i="275"/>
  <c r="AV8" i="275"/>
  <c r="AU8" i="275"/>
  <c r="AT8" i="275"/>
  <c r="AS8" i="275"/>
  <c r="AR8" i="275"/>
  <c r="AQ8" i="275"/>
  <c r="AP8" i="275"/>
  <c r="AO8" i="275"/>
  <c r="AN8" i="275"/>
  <c r="AM8" i="275"/>
  <c r="AL8" i="275"/>
  <c r="AK8" i="275"/>
  <c r="AJ8" i="275"/>
  <c r="AI8" i="275"/>
  <c r="AH8" i="275"/>
  <c r="AG8" i="275"/>
  <c r="AF8" i="275"/>
  <c r="AD8" i="275"/>
  <c r="AB8" i="275"/>
  <c r="AA8" i="275"/>
  <c r="Z8" i="275"/>
  <c r="Y8" i="275"/>
  <c r="X8" i="275"/>
  <c r="W8" i="275"/>
  <c r="V8" i="275"/>
  <c r="U8" i="275"/>
  <c r="R8" i="275"/>
  <c r="Q8" i="275"/>
  <c r="P8" i="275"/>
  <c r="O8" i="275"/>
  <c r="N8" i="275"/>
  <c r="M8" i="275"/>
  <c r="L8" i="275"/>
  <c r="K8" i="275"/>
  <c r="J8" i="275"/>
  <c r="I8" i="275"/>
  <c r="H8" i="275"/>
  <c r="BG63" i="274"/>
  <c r="BF63" i="274"/>
  <c r="BE63" i="274"/>
  <c r="BD63" i="274"/>
  <c r="BC63" i="274"/>
  <c r="BB63" i="274"/>
  <c r="BA63" i="274"/>
  <c r="AZ63" i="274"/>
  <c r="AY63" i="274"/>
  <c r="AX63" i="274"/>
  <c r="AW63" i="274"/>
  <c r="AW64" i="274"/>
  <c r="BI52" i="274" s="1"/>
  <c r="X52" i="134" s="1"/>
  <c r="D19" i="330" s="1"/>
  <c r="E19" i="330" s="1"/>
  <c r="AV63" i="274"/>
  <c r="AU63" i="274"/>
  <c r="AT63" i="274"/>
  <c r="AS63" i="274"/>
  <c r="AR63" i="274"/>
  <c r="AQ63" i="274"/>
  <c r="AP63" i="274"/>
  <c r="AO63" i="274"/>
  <c r="AN63" i="274"/>
  <c r="AM63" i="274"/>
  <c r="AL63" i="274"/>
  <c r="AK63" i="274"/>
  <c r="AJ63" i="274"/>
  <c r="AI63" i="274"/>
  <c r="AH63" i="274"/>
  <c r="AG63" i="274"/>
  <c r="AF63" i="274"/>
  <c r="AB63" i="274"/>
  <c r="AA63" i="274"/>
  <c r="Z63" i="274"/>
  <c r="Y63" i="274"/>
  <c r="X63" i="274"/>
  <c r="W63" i="274"/>
  <c r="V63" i="274"/>
  <c r="U63" i="274"/>
  <c r="R63" i="274"/>
  <c r="Q63" i="274"/>
  <c r="P63" i="274"/>
  <c r="O63" i="274"/>
  <c r="N63" i="274"/>
  <c r="M63" i="274"/>
  <c r="L63" i="274"/>
  <c r="K63" i="274"/>
  <c r="J63" i="274"/>
  <c r="I63" i="274"/>
  <c r="H63" i="274"/>
  <c r="G63" i="274" s="1"/>
  <c r="BH62" i="274"/>
  <c r="BG62" i="274" s="1"/>
  <c r="AC62" i="274"/>
  <c r="S62" i="274"/>
  <c r="G62" i="274"/>
  <c r="U10" i="294" s="1"/>
  <c r="E62" i="274"/>
  <c r="BH61" i="274"/>
  <c r="S61" i="206" s="1"/>
  <c r="AC61" i="274"/>
  <c r="S61" i="274"/>
  <c r="G61" i="274"/>
  <c r="E61" i="274"/>
  <c r="BH60" i="274"/>
  <c r="S60" i="206" s="1"/>
  <c r="AC60" i="274"/>
  <c r="S60" i="274"/>
  <c r="G60" i="274"/>
  <c r="E60" i="274"/>
  <c r="BH59" i="274"/>
  <c r="S59" i="206" s="1"/>
  <c r="BD59" i="274"/>
  <c r="AC59" i="274"/>
  <c r="S59" i="274"/>
  <c r="G59" i="274"/>
  <c r="E59" i="274"/>
  <c r="BH58" i="274"/>
  <c r="S58" i="206" s="1"/>
  <c r="AC58" i="274"/>
  <c r="S58" i="274"/>
  <c r="G58" i="274"/>
  <c r="E58" i="274"/>
  <c r="BH57" i="274"/>
  <c r="AC57" i="274"/>
  <c r="S57" i="274"/>
  <c r="G57" i="274"/>
  <c r="E57" i="274"/>
  <c r="BH56" i="274"/>
  <c r="S56" i="206" s="1"/>
  <c r="AC56" i="274"/>
  <c r="S56" i="274"/>
  <c r="G56" i="274"/>
  <c r="E56" i="274"/>
  <c r="BH55" i="274"/>
  <c r="S55" i="206" s="1"/>
  <c r="AC55" i="274"/>
  <c r="S55" i="274"/>
  <c r="G55" i="274"/>
  <c r="E55" i="274"/>
  <c r="BH54" i="274"/>
  <c r="AC54" i="274"/>
  <c r="S54" i="274"/>
  <c r="G54" i="274"/>
  <c r="E54" i="274"/>
  <c r="BH53" i="274"/>
  <c r="S53" i="206" s="1"/>
  <c r="AC53" i="274"/>
  <c r="S53" i="274"/>
  <c r="G53" i="274"/>
  <c r="E53" i="274"/>
  <c r="BH52" i="274"/>
  <c r="S52" i="206" s="1"/>
  <c r="AW52" i="274"/>
  <c r="AC52" i="274"/>
  <c r="S52" i="274"/>
  <c r="G52" i="274"/>
  <c r="E52" i="274"/>
  <c r="BH51" i="274"/>
  <c r="S51" i="206" s="1"/>
  <c r="AC51" i="274"/>
  <c r="S51" i="274"/>
  <c r="G51" i="274"/>
  <c r="E51" i="274"/>
  <c r="BH50" i="274"/>
  <c r="S50" i="206" s="1"/>
  <c r="AU50" i="274"/>
  <c r="AC50" i="274"/>
  <c r="S50" i="274"/>
  <c r="G50" i="274"/>
  <c r="E50" i="274"/>
  <c r="BH49" i="274"/>
  <c r="AC49" i="274"/>
  <c r="S49" i="274"/>
  <c r="G49" i="274"/>
  <c r="E49" i="274"/>
  <c r="BH48" i="274"/>
  <c r="S48" i="206" s="1"/>
  <c r="AC48" i="274"/>
  <c r="S48" i="274"/>
  <c r="G48" i="274"/>
  <c r="E48" i="274"/>
  <c r="BH47" i="274"/>
  <c r="S47" i="206" s="1"/>
  <c r="AC47" i="274"/>
  <c r="S47" i="274"/>
  <c r="G47" i="274"/>
  <c r="E47" i="274"/>
  <c r="BH46" i="274"/>
  <c r="S46" i="206" s="1"/>
  <c r="AQ46" i="274"/>
  <c r="AC46" i="274"/>
  <c r="S46" i="274"/>
  <c r="G46" i="274"/>
  <c r="E46" i="274"/>
  <c r="BH45" i="274"/>
  <c r="S45" i="206" s="1"/>
  <c r="AP45" i="274"/>
  <c r="AP64" i="274"/>
  <c r="AC45" i="274"/>
  <c r="S45" i="274"/>
  <c r="G45" i="274"/>
  <c r="E45" i="274"/>
  <c r="BH44" i="274"/>
  <c r="S44" i="206" s="1"/>
  <c r="AC44" i="274"/>
  <c r="S44" i="274"/>
  <c r="G44" i="274"/>
  <c r="E44" i="274"/>
  <c r="BH43" i="274"/>
  <c r="S43" i="206" s="1"/>
  <c r="AN43" i="274"/>
  <c r="AC43" i="274"/>
  <c r="S43" i="274"/>
  <c r="G43" i="274"/>
  <c r="E43" i="274"/>
  <c r="BH42" i="274"/>
  <c r="S42" i="206" s="1"/>
  <c r="AC42" i="274"/>
  <c r="S42" i="274"/>
  <c r="G42" i="274"/>
  <c r="E42" i="274"/>
  <c r="BH41" i="274"/>
  <c r="S41" i="206" s="1"/>
  <c r="AC41" i="274"/>
  <c r="S41" i="274"/>
  <c r="G41" i="274"/>
  <c r="E41" i="274"/>
  <c r="BH40" i="274"/>
  <c r="S40" i="206" s="1"/>
  <c r="AC40" i="274"/>
  <c r="S40" i="274"/>
  <c r="G40" i="274"/>
  <c r="E40" i="274"/>
  <c r="BH39" i="274"/>
  <c r="S39" i="206" s="1"/>
  <c r="AJ39" i="274"/>
  <c r="AJ64" i="274" s="1"/>
  <c r="BI39" i="274" s="1"/>
  <c r="X39" i="134" s="1"/>
  <c r="D19" i="321" s="1"/>
  <c r="AC39" i="274"/>
  <c r="S39" i="274"/>
  <c r="G39" i="274"/>
  <c r="E39" i="274"/>
  <c r="BH38" i="274"/>
  <c r="S38" i="206" s="1"/>
  <c r="AC38" i="274"/>
  <c r="S38" i="274"/>
  <c r="G38" i="274"/>
  <c r="E38" i="274"/>
  <c r="BH37" i="274"/>
  <c r="S37" i="206" s="1"/>
  <c r="AC37" i="274"/>
  <c r="S37" i="274"/>
  <c r="G37" i="274"/>
  <c r="E37" i="274"/>
  <c r="BH36" i="274"/>
  <c r="S36" i="206" s="1"/>
  <c r="AC36" i="274"/>
  <c r="S36" i="274"/>
  <c r="G36" i="274"/>
  <c r="E36" i="274"/>
  <c r="BH35" i="274"/>
  <c r="S35" i="206" s="1"/>
  <c r="AC35" i="274"/>
  <c r="S35" i="274"/>
  <c r="G35" i="274"/>
  <c r="E35" i="274"/>
  <c r="BH34" i="274"/>
  <c r="S34" i="206" s="1"/>
  <c r="AE34" i="274"/>
  <c r="AC34" i="274"/>
  <c r="S34" i="274"/>
  <c r="G34" i="274"/>
  <c r="E34" i="274"/>
  <c r="G33" i="274"/>
  <c r="E33" i="274"/>
  <c r="BG32" i="274"/>
  <c r="BF32" i="274"/>
  <c r="BE32" i="274"/>
  <c r="BD32" i="274"/>
  <c r="BC32" i="274"/>
  <c r="BB32" i="274"/>
  <c r="BA32" i="274"/>
  <c r="AZ32" i="274"/>
  <c r="AY32" i="274"/>
  <c r="AX32" i="274"/>
  <c r="AW32" i="274"/>
  <c r="AV32" i="274"/>
  <c r="AU32" i="274"/>
  <c r="AT32" i="274"/>
  <c r="AS32" i="274"/>
  <c r="AR32" i="274"/>
  <c r="AQ32" i="274"/>
  <c r="AP32" i="274"/>
  <c r="AO32" i="274"/>
  <c r="AN32" i="274"/>
  <c r="AM32" i="274"/>
  <c r="AL32" i="274"/>
  <c r="AK32" i="274"/>
  <c r="AJ32" i="274"/>
  <c r="AI32" i="274"/>
  <c r="AH32" i="274"/>
  <c r="AG32" i="274"/>
  <c r="AF32" i="274"/>
  <c r="AE32" i="274"/>
  <c r="AB32" i="274"/>
  <c r="AA32" i="274"/>
  <c r="Z32" i="274"/>
  <c r="Y32" i="274"/>
  <c r="X32" i="274"/>
  <c r="W32" i="274"/>
  <c r="V32" i="274"/>
  <c r="U32" i="274"/>
  <c r="R32" i="274"/>
  <c r="Q32" i="274"/>
  <c r="P32" i="274"/>
  <c r="O32" i="274"/>
  <c r="N32" i="274"/>
  <c r="M32" i="274"/>
  <c r="L32" i="274"/>
  <c r="K32" i="274"/>
  <c r="E32" i="274" s="1"/>
  <c r="J32" i="274"/>
  <c r="I32" i="274"/>
  <c r="H32" i="274"/>
  <c r="G32" i="274"/>
  <c r="BH31" i="274"/>
  <c r="S31" i="206" s="1"/>
  <c r="AC31" i="274"/>
  <c r="S31" i="274" s="1"/>
  <c r="G31" i="274"/>
  <c r="E31" i="274"/>
  <c r="BH30" i="274"/>
  <c r="S30" i="206" s="1"/>
  <c r="AC30" i="274"/>
  <c r="S30" i="274" s="1"/>
  <c r="G30" i="274"/>
  <c r="E30" i="274"/>
  <c r="BH29" i="274"/>
  <c r="S29" i="206" s="1"/>
  <c r="AC29" i="274"/>
  <c r="S29" i="274" s="1"/>
  <c r="Z29" i="274"/>
  <c r="Z64" i="274" s="1"/>
  <c r="BI29" i="274" s="1"/>
  <c r="G29" i="274"/>
  <c r="E29" i="274"/>
  <c r="BH28" i="274"/>
  <c r="S28" i="206" s="1"/>
  <c r="AC28" i="274"/>
  <c r="S28" i="274" s="1"/>
  <c r="G28" i="274"/>
  <c r="E28" i="274"/>
  <c r="BH27" i="274"/>
  <c r="S27" i="206" s="1"/>
  <c r="X27" i="274"/>
  <c r="X64" i="274" s="1"/>
  <c r="BI27" i="274" s="1"/>
  <c r="X27" i="134" s="1"/>
  <c r="AC27" i="274"/>
  <c r="S27" i="274" s="1"/>
  <c r="G27" i="274"/>
  <c r="E27" i="274"/>
  <c r="BH26" i="274"/>
  <c r="S26" i="206" s="1"/>
  <c r="AC26" i="274"/>
  <c r="S26" i="274" s="1"/>
  <c r="G26" i="274"/>
  <c r="E26" i="274"/>
  <c r="BH25" i="274"/>
  <c r="S25" i="206" s="1"/>
  <c r="AC25" i="274"/>
  <c r="V25" i="274"/>
  <c r="S25" i="274"/>
  <c r="G25" i="274"/>
  <c r="E25" i="274"/>
  <c r="BH24" i="274"/>
  <c r="S24" i="206" s="1"/>
  <c r="AC24" i="274"/>
  <c r="S24" i="274"/>
  <c r="G24" i="274"/>
  <c r="E24" i="274"/>
  <c r="BH23" i="274"/>
  <c r="S23" i="206" s="1"/>
  <c r="AC23" i="274"/>
  <c r="G23" i="274"/>
  <c r="BG22" i="274"/>
  <c r="BF22" i="274"/>
  <c r="BE22" i="274"/>
  <c r="BD22" i="274"/>
  <c r="BC22" i="274"/>
  <c r="BB22" i="274"/>
  <c r="BA22" i="274"/>
  <c r="AZ22" i="274"/>
  <c r="AY22" i="274"/>
  <c r="AX22" i="274"/>
  <c r="U34" i="129"/>
  <c r="AW22" i="274"/>
  <c r="AV22" i="274"/>
  <c r="AU22" i="274"/>
  <c r="AT22" i="274"/>
  <c r="AS22" i="274"/>
  <c r="AR22" i="274"/>
  <c r="AQ22" i="274"/>
  <c r="AP22" i="274"/>
  <c r="AO22" i="274"/>
  <c r="AN22" i="274"/>
  <c r="AM22" i="274"/>
  <c r="AL22" i="274"/>
  <c r="AK22" i="274"/>
  <c r="AJ22" i="274"/>
  <c r="AI22" i="274"/>
  <c r="AH22" i="274"/>
  <c r="AG22" i="274"/>
  <c r="AF22" i="274"/>
  <c r="AE22" i="274"/>
  <c r="AB22" i="274"/>
  <c r="AA22" i="274"/>
  <c r="Z22" i="274"/>
  <c r="Y22" i="274"/>
  <c r="X22" i="274"/>
  <c r="W22" i="274"/>
  <c r="V22" i="274"/>
  <c r="U22" i="274"/>
  <c r="R22" i="274"/>
  <c r="Q22" i="274"/>
  <c r="P22" i="274"/>
  <c r="O22" i="274"/>
  <c r="N22" i="274"/>
  <c r="M22" i="274"/>
  <c r="E22" i="274" s="1"/>
  <c r="L22" i="274"/>
  <c r="K22" i="274"/>
  <c r="J22" i="274"/>
  <c r="I22" i="274"/>
  <c r="H22" i="274"/>
  <c r="G22" i="274"/>
  <c r="BH21" i="274"/>
  <c r="S21" i="206" s="1"/>
  <c r="AC21" i="274"/>
  <c r="S21" i="274"/>
  <c r="U21" i="129"/>
  <c r="G21" i="274"/>
  <c r="E21" i="274"/>
  <c r="BH20" i="274"/>
  <c r="S20" i="206" s="1"/>
  <c r="AC20" i="274"/>
  <c r="S20" i="274" s="1"/>
  <c r="U20" i="129" s="1"/>
  <c r="G20" i="274"/>
  <c r="E20" i="274"/>
  <c r="BH19" i="274"/>
  <c r="S19" i="206" s="1"/>
  <c r="AC19" i="274"/>
  <c r="S19" i="274"/>
  <c r="U19" i="129"/>
  <c r="P19" i="274"/>
  <c r="P64" i="274" s="1"/>
  <c r="BI19" i="274" s="1"/>
  <c r="X19" i="134" s="1"/>
  <c r="D19" i="304" s="1"/>
  <c r="G19" i="274"/>
  <c r="E19" i="274"/>
  <c r="BH18" i="274"/>
  <c r="S18" i="206" s="1"/>
  <c r="AC18" i="274"/>
  <c r="S18" i="274"/>
  <c r="U18" i="129"/>
  <c r="G18" i="274"/>
  <c r="E18" i="274"/>
  <c r="BH17" i="274"/>
  <c r="S17" i="206" s="1"/>
  <c r="N17" i="274"/>
  <c r="N64" i="274" s="1"/>
  <c r="BI17" i="274" s="1"/>
  <c r="X17" i="134" s="1"/>
  <c r="AC17" i="274"/>
  <c r="S17" i="274"/>
  <c r="U17" i="129" s="1"/>
  <c r="G17" i="274"/>
  <c r="E17" i="274"/>
  <c r="BH16" i="274"/>
  <c r="S16" i="206" s="1"/>
  <c r="AC16" i="274"/>
  <c r="S16" i="274" s="1"/>
  <c r="U16" i="129" s="1"/>
  <c r="G16" i="274"/>
  <c r="E16" i="274"/>
  <c r="BH15" i="274"/>
  <c r="S15" i="206" s="1"/>
  <c r="AC15" i="274"/>
  <c r="S15" i="274" s="1"/>
  <c r="U15" i="129" s="1"/>
  <c r="G15" i="274"/>
  <c r="E15" i="274"/>
  <c r="BH14" i="274"/>
  <c r="S14" i="206" s="1"/>
  <c r="AC14" i="274"/>
  <c r="S14" i="274" s="1"/>
  <c r="U14" i="129" s="1"/>
  <c r="G14" i="274"/>
  <c r="E14" i="274"/>
  <c r="AC13" i="274"/>
  <c r="S13" i="274" s="1"/>
  <c r="U13" i="129" s="1"/>
  <c r="G13" i="274"/>
  <c r="G8" i="274" s="1"/>
  <c r="E13" i="274"/>
  <c r="BH12" i="274"/>
  <c r="S12" i="206" s="1"/>
  <c r="AC12" i="274"/>
  <c r="S12" i="274" s="1"/>
  <c r="G12" i="274"/>
  <c r="E12" i="274"/>
  <c r="BH11" i="274"/>
  <c r="S11" i="206"/>
  <c r="AC11" i="274"/>
  <c r="S11" i="274" s="1"/>
  <c r="G11" i="274"/>
  <c r="E11" i="274"/>
  <c r="BG10" i="274"/>
  <c r="BF10" i="274"/>
  <c r="BE10" i="274"/>
  <c r="BD10" i="274"/>
  <c r="BC10" i="274"/>
  <c r="BB10" i="274"/>
  <c r="BA10" i="274"/>
  <c r="AZ10" i="274"/>
  <c r="AY10" i="274"/>
  <c r="AX10" i="274"/>
  <c r="AW10" i="274"/>
  <c r="AV10" i="274"/>
  <c r="AU10" i="274"/>
  <c r="AT10" i="274"/>
  <c r="AS10" i="274"/>
  <c r="AR10" i="274"/>
  <c r="AQ10" i="274"/>
  <c r="AP10" i="274"/>
  <c r="AO10" i="274"/>
  <c r="AN10" i="274"/>
  <c r="AM10" i="274"/>
  <c r="AL10" i="274"/>
  <c r="AK10" i="274"/>
  <c r="AJ10" i="274"/>
  <c r="AI10" i="274"/>
  <c r="AH10" i="274"/>
  <c r="AG10" i="274"/>
  <c r="AF10" i="274"/>
  <c r="AE10" i="274"/>
  <c r="AB10" i="274"/>
  <c r="AA10" i="274"/>
  <c r="Z10" i="274"/>
  <c r="Y10" i="274"/>
  <c r="X10" i="274"/>
  <c r="W10" i="274"/>
  <c r="V10" i="274"/>
  <c r="U10" i="274"/>
  <c r="R10" i="274"/>
  <c r="Q10" i="274"/>
  <c r="P10" i="274"/>
  <c r="U26" i="129"/>
  <c r="O10" i="274"/>
  <c r="N10" i="274"/>
  <c r="M10" i="274"/>
  <c r="L10" i="274"/>
  <c r="U25" i="129" s="1"/>
  <c r="K10" i="274"/>
  <c r="J10" i="274"/>
  <c r="I10" i="274"/>
  <c r="H10" i="274"/>
  <c r="BG8" i="274"/>
  <c r="BF8" i="274"/>
  <c r="BE8" i="274"/>
  <c r="BD8" i="274"/>
  <c r="BC8" i="274"/>
  <c r="BB8" i="274"/>
  <c r="BA8" i="274"/>
  <c r="AZ8" i="274"/>
  <c r="AY8" i="274"/>
  <c r="AX8" i="274"/>
  <c r="AW8" i="274"/>
  <c r="AV8" i="274"/>
  <c r="AU8" i="274"/>
  <c r="AT8" i="274"/>
  <c r="AS8" i="274"/>
  <c r="AR8" i="274"/>
  <c r="AQ8" i="274"/>
  <c r="AP8" i="274"/>
  <c r="AO8" i="274"/>
  <c r="AN8" i="274"/>
  <c r="AM8" i="274"/>
  <c r="AL8" i="274"/>
  <c r="AK8" i="274"/>
  <c r="AJ8" i="274"/>
  <c r="AI8" i="274"/>
  <c r="AH8" i="274"/>
  <c r="AG8" i="274"/>
  <c r="AF8" i="274"/>
  <c r="AD8" i="274"/>
  <c r="AB8" i="274"/>
  <c r="AA8" i="274"/>
  <c r="Z8" i="274"/>
  <c r="Y8" i="274"/>
  <c r="X8" i="274"/>
  <c r="W8" i="274"/>
  <c r="V8" i="274"/>
  <c r="U8" i="274"/>
  <c r="R8" i="274"/>
  <c r="Q8" i="274"/>
  <c r="P8" i="274"/>
  <c r="O8" i="274"/>
  <c r="N8" i="274"/>
  <c r="M8" i="274"/>
  <c r="L8" i="274"/>
  <c r="K8" i="274"/>
  <c r="J8" i="274"/>
  <c r="I8" i="274"/>
  <c r="H8" i="274"/>
  <c r="BG63" i="290"/>
  <c r="BF63" i="290"/>
  <c r="BE63" i="290"/>
  <c r="BD63" i="290"/>
  <c r="BC63" i="290"/>
  <c r="BB63" i="290"/>
  <c r="BA63" i="290"/>
  <c r="AZ63" i="290"/>
  <c r="AY63" i="290"/>
  <c r="AX63" i="290"/>
  <c r="AW63" i="290"/>
  <c r="AV63" i="290"/>
  <c r="AU63" i="290"/>
  <c r="AT63" i="290"/>
  <c r="AS63" i="290"/>
  <c r="AR63" i="290"/>
  <c r="AQ63" i="290"/>
  <c r="AP63" i="290"/>
  <c r="AO63" i="290"/>
  <c r="AN63" i="290"/>
  <c r="AM63" i="290"/>
  <c r="AL63" i="290"/>
  <c r="AK63" i="290"/>
  <c r="AJ63" i="290"/>
  <c r="AI63" i="290"/>
  <c r="AH63" i="290"/>
  <c r="AG63" i="290"/>
  <c r="AF63" i="290"/>
  <c r="AB63" i="290"/>
  <c r="AA63" i="290"/>
  <c r="Z63" i="290"/>
  <c r="Y63" i="290"/>
  <c r="X63" i="290"/>
  <c r="W63" i="290"/>
  <c r="V63" i="290"/>
  <c r="U63" i="290"/>
  <c r="R63" i="290"/>
  <c r="Q63" i="290"/>
  <c r="P63" i="290"/>
  <c r="O63" i="290"/>
  <c r="N63" i="290"/>
  <c r="M63" i="290"/>
  <c r="L63" i="290"/>
  <c r="K63" i="290"/>
  <c r="J63" i="290"/>
  <c r="I63" i="290"/>
  <c r="H63" i="290"/>
  <c r="G63" i="290"/>
  <c r="BH62" i="290"/>
  <c r="BG62" i="290" s="1"/>
  <c r="BG64" i="290" s="1"/>
  <c r="BI62" i="290" s="1"/>
  <c r="AC62" i="290"/>
  <c r="S62" i="290"/>
  <c r="T22" i="294" s="1"/>
  <c r="G62" i="290"/>
  <c r="E62" i="290"/>
  <c r="BH61" i="290"/>
  <c r="R61" i="206" s="1"/>
  <c r="AC61" i="290"/>
  <c r="S61" i="290"/>
  <c r="G61" i="290"/>
  <c r="E61" i="290"/>
  <c r="BH60" i="290"/>
  <c r="R60" i="206" s="1"/>
  <c r="AC60" i="290"/>
  <c r="S60" i="290"/>
  <c r="G60" i="290"/>
  <c r="E60" i="290"/>
  <c r="BH59" i="290"/>
  <c r="R59" i="206" s="1"/>
  <c r="AC59" i="290"/>
  <c r="S59" i="290"/>
  <c r="G59" i="290"/>
  <c r="E59" i="290"/>
  <c r="BH58" i="290"/>
  <c r="R58" i="206" s="1"/>
  <c r="BC58" i="290"/>
  <c r="AC58" i="290"/>
  <c r="S58" i="290"/>
  <c r="G58" i="290"/>
  <c r="E58" i="290"/>
  <c r="BH57" i="290"/>
  <c r="R57" i="206" s="1"/>
  <c r="AC57" i="290"/>
  <c r="S57" i="290"/>
  <c r="G57" i="290"/>
  <c r="E57" i="290"/>
  <c r="BH56" i="290"/>
  <c r="R56" i="206" s="1"/>
  <c r="AC56" i="290"/>
  <c r="S56" i="290"/>
  <c r="G56" i="290"/>
  <c r="E56" i="290"/>
  <c r="BH55" i="290"/>
  <c r="R55" i="206" s="1"/>
  <c r="AC55" i="290"/>
  <c r="S55" i="290"/>
  <c r="G55" i="290"/>
  <c r="E55" i="290"/>
  <c r="BH54" i="290"/>
  <c r="R54" i="206" s="1"/>
  <c r="AY54" i="290"/>
  <c r="AY64" i="290" s="1"/>
  <c r="BI54" i="290" s="1"/>
  <c r="W54" i="134" s="1"/>
  <c r="AC54" i="290"/>
  <c r="S54" i="290"/>
  <c r="G54" i="290"/>
  <c r="E54" i="290"/>
  <c r="BH53" i="290"/>
  <c r="R53" i="206" s="1"/>
  <c r="AC53" i="290"/>
  <c r="S53" i="290"/>
  <c r="G53" i="290"/>
  <c r="E53" i="290"/>
  <c r="BH52" i="290"/>
  <c r="R52" i="206" s="1"/>
  <c r="AC52" i="290"/>
  <c r="S52" i="290"/>
  <c r="G52" i="290"/>
  <c r="E52" i="290"/>
  <c r="BH51" i="290"/>
  <c r="R51" i="206" s="1"/>
  <c r="AC51" i="290"/>
  <c r="S51" i="290"/>
  <c r="G51" i="290"/>
  <c r="E51" i="290"/>
  <c r="BH50" i="290"/>
  <c r="R50" i="206" s="1"/>
  <c r="AC50" i="290"/>
  <c r="S50" i="290"/>
  <c r="G50" i="290"/>
  <c r="E50" i="290"/>
  <c r="BH49" i="290"/>
  <c r="R49" i="206" s="1"/>
  <c r="AT49" i="290"/>
  <c r="AC49" i="290"/>
  <c r="S49" i="290"/>
  <c r="G49" i="290"/>
  <c r="E49" i="290"/>
  <c r="BH48" i="290"/>
  <c r="R48" i="206" s="1"/>
  <c r="AS48" i="290"/>
  <c r="AC48" i="290"/>
  <c r="S48" i="290"/>
  <c r="G48" i="290"/>
  <c r="E48" i="290"/>
  <c r="BH47" i="290"/>
  <c r="R47" i="206" s="1"/>
  <c r="AC47" i="290"/>
  <c r="S47" i="290"/>
  <c r="G47" i="290"/>
  <c r="E47" i="290"/>
  <c r="BH46" i="290"/>
  <c r="R46" i="206" s="1"/>
  <c r="AC46" i="290"/>
  <c r="S46" i="290"/>
  <c r="G46" i="290"/>
  <c r="E46" i="290"/>
  <c r="BH45" i="290"/>
  <c r="R45" i="206" s="1"/>
  <c r="AC45" i="290"/>
  <c r="S45" i="290"/>
  <c r="G45" i="290"/>
  <c r="E45" i="290"/>
  <c r="BH44" i="290"/>
  <c r="R44" i="206" s="1"/>
  <c r="AC44" i="290"/>
  <c r="S44" i="290"/>
  <c r="G44" i="290"/>
  <c r="E44" i="290"/>
  <c r="BH43" i="290"/>
  <c r="R43" i="206" s="1"/>
  <c r="AN43" i="290"/>
  <c r="AN64" i="290" s="1"/>
  <c r="BI43" i="290" s="1"/>
  <c r="W43" i="134" s="1"/>
  <c r="AC43" i="290"/>
  <c r="S43" i="290"/>
  <c r="G43" i="290"/>
  <c r="E43" i="290"/>
  <c r="BH42" i="290"/>
  <c r="R42" i="206" s="1"/>
  <c r="AC42" i="290"/>
  <c r="S42" i="290"/>
  <c r="G42" i="290"/>
  <c r="E42" i="290"/>
  <c r="BH41" i="290"/>
  <c r="R41" i="206" s="1"/>
  <c r="AC41" i="290"/>
  <c r="S41" i="290"/>
  <c r="G41" i="290"/>
  <c r="E41" i="290"/>
  <c r="BH40" i="290"/>
  <c r="R40" i="206" s="1"/>
  <c r="AK40" i="290"/>
  <c r="AC40" i="290"/>
  <c r="S40" i="290"/>
  <c r="G40" i="290"/>
  <c r="E40" i="290"/>
  <c r="BH39" i="290"/>
  <c r="R39" i="206" s="1"/>
  <c r="AJ39" i="290"/>
  <c r="AC39" i="290"/>
  <c r="S39" i="290"/>
  <c r="G39" i="290"/>
  <c r="E39" i="290"/>
  <c r="BH38" i="290"/>
  <c r="R38" i="206" s="1"/>
  <c r="AC38" i="290"/>
  <c r="S38" i="290"/>
  <c r="G38" i="290"/>
  <c r="E38" i="290"/>
  <c r="BH37" i="290"/>
  <c r="R37" i="206" s="1"/>
  <c r="AC37" i="290"/>
  <c r="S37" i="290"/>
  <c r="G37" i="290"/>
  <c r="E37" i="290"/>
  <c r="BH36" i="290"/>
  <c r="R36" i="206" s="1"/>
  <c r="AG36" i="290"/>
  <c r="AC36" i="290"/>
  <c r="S36" i="290"/>
  <c r="G36" i="290"/>
  <c r="E36" i="290"/>
  <c r="BH35" i="290"/>
  <c r="R35" i="206" s="1"/>
  <c r="AF35" i="290"/>
  <c r="AF64" i="290" s="1"/>
  <c r="BI35" i="290" s="1"/>
  <c r="AC35" i="290"/>
  <c r="S35" i="290"/>
  <c r="G35" i="290"/>
  <c r="E35" i="290"/>
  <c r="BH34" i="290"/>
  <c r="R34" i="206" s="1"/>
  <c r="AC34" i="290"/>
  <c r="S34" i="290"/>
  <c r="G34" i="290"/>
  <c r="E34" i="290"/>
  <c r="G33" i="290"/>
  <c r="E33" i="290"/>
  <c r="BG32" i="290"/>
  <c r="BF32" i="290"/>
  <c r="BE32" i="290"/>
  <c r="BD32" i="290"/>
  <c r="BC32" i="290"/>
  <c r="BB32" i="290"/>
  <c r="BA32" i="290"/>
  <c r="AZ32" i="290"/>
  <c r="AY32" i="290"/>
  <c r="AX32" i="290"/>
  <c r="AW32" i="290"/>
  <c r="AV32" i="290"/>
  <c r="AU32" i="290"/>
  <c r="AT32" i="290"/>
  <c r="AS32" i="290"/>
  <c r="AR32" i="290"/>
  <c r="AQ32" i="290"/>
  <c r="AP32" i="290"/>
  <c r="AO32" i="290"/>
  <c r="AN32" i="290"/>
  <c r="AM32" i="290"/>
  <c r="AL32" i="290"/>
  <c r="AK32" i="290"/>
  <c r="AJ32" i="290"/>
  <c r="AI32" i="290"/>
  <c r="AH32" i="290"/>
  <c r="AG32" i="290"/>
  <c r="AF32" i="290"/>
  <c r="AE32" i="290"/>
  <c r="AB32" i="290"/>
  <c r="AA32" i="290"/>
  <c r="Z32" i="290"/>
  <c r="Y32" i="290"/>
  <c r="X32" i="290"/>
  <c r="W32" i="290"/>
  <c r="V32" i="290"/>
  <c r="U32" i="290"/>
  <c r="R32" i="290"/>
  <c r="Q32" i="290"/>
  <c r="P32" i="290"/>
  <c r="O32" i="290"/>
  <c r="N32" i="290"/>
  <c r="M32" i="290"/>
  <c r="E32" i="290" s="1"/>
  <c r="L32" i="290"/>
  <c r="K32" i="290"/>
  <c r="J32" i="290"/>
  <c r="I32" i="290"/>
  <c r="H32" i="290"/>
  <c r="G32" i="290" s="1"/>
  <c r="BH31" i="290"/>
  <c r="R31" i="206" s="1"/>
  <c r="AC31" i="290"/>
  <c r="S31" i="290" s="1"/>
  <c r="G31" i="290"/>
  <c r="E31" i="290"/>
  <c r="BH30" i="290"/>
  <c r="R30" i="206" s="1"/>
  <c r="AC30" i="290"/>
  <c r="S30" i="290"/>
  <c r="G30" i="290"/>
  <c r="E30" i="290"/>
  <c r="BH29" i="290"/>
  <c r="R29" i="206" s="1"/>
  <c r="AC29" i="290"/>
  <c r="S29" i="290" s="1"/>
  <c r="Z29" i="290"/>
  <c r="Z64" i="290" s="1"/>
  <c r="G29" i="290"/>
  <c r="E29" i="290"/>
  <c r="BH28" i="290"/>
  <c r="R28" i="206" s="1"/>
  <c r="AC28" i="290"/>
  <c r="S28" i="290" s="1"/>
  <c r="G28" i="290"/>
  <c r="E28" i="290"/>
  <c r="BH27" i="290"/>
  <c r="R27" i="206" s="1"/>
  <c r="X27" i="290"/>
  <c r="X64" i="290" s="1"/>
  <c r="BI27" i="290" s="1"/>
  <c r="W27" i="134" s="1"/>
  <c r="AC27" i="290"/>
  <c r="S27" i="290" s="1"/>
  <c r="G27" i="290"/>
  <c r="E27" i="290"/>
  <c r="BH26" i="290"/>
  <c r="R26" i="206" s="1"/>
  <c r="AC26" i="290"/>
  <c r="S26" i="290"/>
  <c r="G26" i="290"/>
  <c r="E26" i="290"/>
  <c r="BH25" i="290"/>
  <c r="R25" i="206" s="1"/>
  <c r="AC25" i="290"/>
  <c r="S25" i="290" s="1"/>
  <c r="V25" i="290"/>
  <c r="V64" i="290" s="1"/>
  <c r="BI25" i="290" s="1"/>
  <c r="W25" i="134" s="1"/>
  <c r="D18" i="309" s="1"/>
  <c r="E18" i="309" s="1"/>
  <c r="G25" i="290"/>
  <c r="E25" i="290"/>
  <c r="BH24" i="290"/>
  <c r="R24" i="206" s="1"/>
  <c r="AC24" i="290"/>
  <c r="S24" i="290" s="1"/>
  <c r="G24" i="290"/>
  <c r="E24" i="290"/>
  <c r="BH23" i="290"/>
  <c r="R23" i="206" s="1"/>
  <c r="AC23" i="290"/>
  <c r="G23" i="290"/>
  <c r="BG22" i="290"/>
  <c r="BF22" i="290"/>
  <c r="BE22" i="290"/>
  <c r="BD22" i="290"/>
  <c r="BC22" i="290"/>
  <c r="BB22" i="290"/>
  <c r="BA22" i="290"/>
  <c r="AZ22" i="290"/>
  <c r="AY22" i="290"/>
  <c r="AX22" i="290"/>
  <c r="T34" i="129" s="1"/>
  <c r="AW22" i="290"/>
  <c r="AV22" i="290"/>
  <c r="AU22" i="290"/>
  <c r="AT22" i="290"/>
  <c r="AS22" i="290"/>
  <c r="AR22" i="290"/>
  <c r="AQ22" i="290"/>
  <c r="AP22" i="290"/>
  <c r="AO22" i="290"/>
  <c r="AN22" i="290"/>
  <c r="AM22" i="290"/>
  <c r="AL22" i="290"/>
  <c r="AK22" i="290"/>
  <c r="AJ22" i="290"/>
  <c r="AI22" i="290"/>
  <c r="AH22" i="290"/>
  <c r="AG22" i="290"/>
  <c r="AF22" i="290"/>
  <c r="AE22" i="290"/>
  <c r="AB22" i="290"/>
  <c r="AA22" i="290"/>
  <c r="Z22" i="290"/>
  <c r="Y22" i="290"/>
  <c r="X22" i="290"/>
  <c r="W22" i="290"/>
  <c r="V22" i="290"/>
  <c r="U22" i="290"/>
  <c r="R22" i="290"/>
  <c r="Q22" i="290"/>
  <c r="P22" i="290"/>
  <c r="O22" i="290"/>
  <c r="N22" i="290"/>
  <c r="M22" i="290"/>
  <c r="L22" i="290"/>
  <c r="K22" i="290"/>
  <c r="J22" i="290"/>
  <c r="I22" i="290"/>
  <c r="H22" i="290"/>
  <c r="G22" i="290" s="1"/>
  <c r="BH21" i="290"/>
  <c r="R21" i="206" s="1"/>
  <c r="AC21" i="290"/>
  <c r="S21" i="290"/>
  <c r="T21" i="129" s="1"/>
  <c r="R21" i="290"/>
  <c r="R64" i="290" s="1"/>
  <c r="BI21" i="290" s="1"/>
  <c r="W21" i="134" s="1"/>
  <c r="D18" i="306" s="1"/>
  <c r="G21" i="290"/>
  <c r="E21" i="290"/>
  <c r="BH20" i="290"/>
  <c r="R20" i="206" s="1"/>
  <c r="AC20" i="290"/>
  <c r="S20" i="290"/>
  <c r="G20" i="290"/>
  <c r="E20" i="290"/>
  <c r="BH19" i="290"/>
  <c r="R19" i="206" s="1"/>
  <c r="AC19" i="290"/>
  <c r="S19" i="290"/>
  <c r="T19" i="129" s="1"/>
  <c r="G19" i="290"/>
  <c r="E19" i="290"/>
  <c r="BH18" i="290"/>
  <c r="R18" i="206" s="1"/>
  <c r="AC18" i="290"/>
  <c r="S18" i="290"/>
  <c r="T18" i="129"/>
  <c r="G18" i="290"/>
  <c r="T33" i="129" s="1"/>
  <c r="E18" i="290"/>
  <c r="BH17" i="290"/>
  <c r="N17" i="290" s="1"/>
  <c r="AC17" i="290"/>
  <c r="S17" i="290"/>
  <c r="G17" i="290"/>
  <c r="E17" i="290"/>
  <c r="BH16" i="290"/>
  <c r="R16" i="206" s="1"/>
  <c r="M16" i="290"/>
  <c r="M64" i="290" s="1"/>
  <c r="BI16" i="290" s="1"/>
  <c r="W16" i="134" s="1"/>
  <c r="AC16" i="290"/>
  <c r="S16" i="290"/>
  <c r="T16" i="129" s="1"/>
  <c r="G16" i="290"/>
  <c r="E16" i="290"/>
  <c r="BH15" i="290"/>
  <c r="R15" i="206" s="1"/>
  <c r="AC15" i="290"/>
  <c r="S15" i="290"/>
  <c r="T15" i="129" s="1"/>
  <c r="G15" i="290"/>
  <c r="E15" i="290"/>
  <c r="BH14" i="290"/>
  <c r="R14" i="206" s="1"/>
  <c r="AC14" i="290"/>
  <c r="S14" i="290" s="1"/>
  <c r="G14" i="290"/>
  <c r="G8" i="290" s="1"/>
  <c r="E14" i="290"/>
  <c r="AC13" i="290"/>
  <c r="G13" i="290"/>
  <c r="E13" i="290"/>
  <c r="BH12" i="290"/>
  <c r="R12" i="206" s="1"/>
  <c r="AC12" i="290"/>
  <c r="S12" i="290"/>
  <c r="T12" i="129" s="1"/>
  <c r="G12" i="290"/>
  <c r="E12" i="290"/>
  <c r="BH11" i="290"/>
  <c r="R11" i="206" s="1"/>
  <c r="AE63" i="290"/>
  <c r="AC11" i="290"/>
  <c r="S11" i="290"/>
  <c r="G11" i="290"/>
  <c r="E11" i="290"/>
  <c r="BG10" i="290"/>
  <c r="BF10" i="290"/>
  <c r="BE10" i="290"/>
  <c r="BD10" i="290"/>
  <c r="BC10" i="290"/>
  <c r="BB10" i="290"/>
  <c r="BA10" i="290"/>
  <c r="AZ10" i="290"/>
  <c r="AY10" i="290"/>
  <c r="AX10" i="290"/>
  <c r="AW10" i="290"/>
  <c r="AV10" i="290"/>
  <c r="AU10" i="290"/>
  <c r="AT10" i="290"/>
  <c r="AS10" i="290"/>
  <c r="AR10" i="290"/>
  <c r="AQ10" i="290"/>
  <c r="AP10" i="290"/>
  <c r="AO10" i="290"/>
  <c r="AN10" i="290"/>
  <c r="AM10" i="290"/>
  <c r="AL10" i="290"/>
  <c r="AK10" i="290"/>
  <c r="AJ10" i="290"/>
  <c r="AI10" i="290"/>
  <c r="AH10" i="290"/>
  <c r="AG10" i="290"/>
  <c r="AF10" i="290"/>
  <c r="AE10" i="290"/>
  <c r="AB10" i="290"/>
  <c r="AA10" i="290"/>
  <c r="Z10" i="290"/>
  <c r="Y10" i="290"/>
  <c r="X10" i="290"/>
  <c r="W10" i="290"/>
  <c r="V10" i="290"/>
  <c r="U10" i="290"/>
  <c r="R10" i="290"/>
  <c r="Q10" i="290"/>
  <c r="P10" i="290"/>
  <c r="T26" i="129"/>
  <c r="O10" i="290"/>
  <c r="N10" i="290"/>
  <c r="M10" i="290"/>
  <c r="L10" i="290"/>
  <c r="E10" i="290"/>
  <c r="K10" i="290"/>
  <c r="J10" i="290"/>
  <c r="I10" i="290"/>
  <c r="H10" i="290"/>
  <c r="BG8" i="290"/>
  <c r="BF8" i="290"/>
  <c r="BE8" i="290"/>
  <c r="BD8" i="290"/>
  <c r="BC8" i="290"/>
  <c r="BB8" i="290"/>
  <c r="BA8" i="290"/>
  <c r="AZ8" i="290"/>
  <c r="AY8" i="290"/>
  <c r="AX8" i="290"/>
  <c r="AW8" i="290"/>
  <c r="AV8" i="290"/>
  <c r="AU8" i="290"/>
  <c r="AT8" i="290"/>
  <c r="AS8" i="290"/>
  <c r="AR8" i="290"/>
  <c r="AQ8" i="290"/>
  <c r="AP8" i="290"/>
  <c r="AO8" i="290"/>
  <c r="AN8" i="290"/>
  <c r="AM8" i="290"/>
  <c r="AL8" i="290"/>
  <c r="AK8" i="290"/>
  <c r="AJ8" i="290"/>
  <c r="AI8" i="290"/>
  <c r="AH8" i="290"/>
  <c r="AG8" i="290"/>
  <c r="AF8" i="290"/>
  <c r="AD8" i="290"/>
  <c r="AB8" i="290"/>
  <c r="AA8" i="290"/>
  <c r="Z8" i="290"/>
  <c r="Y8" i="290"/>
  <c r="X8" i="290"/>
  <c r="W8" i="290"/>
  <c r="V8" i="290"/>
  <c r="U8" i="290"/>
  <c r="R8" i="290"/>
  <c r="Q8" i="290"/>
  <c r="P8" i="290"/>
  <c r="O8" i="290"/>
  <c r="N8" i="290"/>
  <c r="M8" i="290"/>
  <c r="L8" i="290"/>
  <c r="K8" i="290"/>
  <c r="J8" i="290"/>
  <c r="I8" i="290"/>
  <c r="H8" i="290"/>
  <c r="BG63" i="272"/>
  <c r="BF63" i="272"/>
  <c r="BE63" i="272"/>
  <c r="BD63" i="272"/>
  <c r="BC63" i="272"/>
  <c r="BB63" i="272"/>
  <c r="BA63" i="272"/>
  <c r="AZ63" i="272"/>
  <c r="AY63" i="272"/>
  <c r="AX63" i="272"/>
  <c r="AW63" i="272"/>
  <c r="AV63" i="272"/>
  <c r="AU63" i="272"/>
  <c r="AT63" i="272"/>
  <c r="AS63" i="272"/>
  <c r="AR63" i="272"/>
  <c r="AQ63" i="272"/>
  <c r="AP63" i="272"/>
  <c r="AO63" i="272"/>
  <c r="AN63" i="272"/>
  <c r="AM63" i="272"/>
  <c r="AL63" i="272"/>
  <c r="AK63" i="272"/>
  <c r="AJ63" i="272"/>
  <c r="AI63" i="272"/>
  <c r="AH63" i="272"/>
  <c r="AG63" i="272"/>
  <c r="AF63" i="272"/>
  <c r="AB63" i="272"/>
  <c r="AA63" i="272"/>
  <c r="Z63" i="272"/>
  <c r="Y63" i="272"/>
  <c r="X63" i="272"/>
  <c r="W63" i="272"/>
  <c r="V63" i="272"/>
  <c r="U63" i="272"/>
  <c r="R63" i="272"/>
  <c r="Q63" i="272"/>
  <c r="P63" i="272"/>
  <c r="O63" i="272"/>
  <c r="N63" i="272"/>
  <c r="M63" i="272"/>
  <c r="L63" i="272"/>
  <c r="K63" i="272"/>
  <c r="J63" i="272"/>
  <c r="I63" i="272"/>
  <c r="H63" i="272"/>
  <c r="G63" i="272" s="1"/>
  <c r="BH62" i="272"/>
  <c r="BG62" i="272" s="1"/>
  <c r="BG64" i="272" s="1"/>
  <c r="BI62" i="272" s="1"/>
  <c r="AC62" i="272"/>
  <c r="S62" i="272"/>
  <c r="S22" i="294" s="1"/>
  <c r="G62" i="272"/>
  <c r="S10" i="294"/>
  <c r="E62" i="272"/>
  <c r="BH61" i="272"/>
  <c r="Q61" i="206" s="1"/>
  <c r="BF61" i="272"/>
  <c r="AC61" i="272"/>
  <c r="S61" i="272"/>
  <c r="G61" i="272"/>
  <c r="E61" i="272"/>
  <c r="BH60" i="272"/>
  <c r="Q60" i="206" s="1"/>
  <c r="AC60" i="272"/>
  <c r="S60" i="272"/>
  <c r="G60" i="272"/>
  <c r="E60" i="272"/>
  <c r="BH59" i="272"/>
  <c r="BD59" i="272" s="1"/>
  <c r="AC59" i="272"/>
  <c r="S59" i="272"/>
  <c r="G59" i="272"/>
  <c r="E59" i="272"/>
  <c r="BH58" i="272"/>
  <c r="Q58" i="206" s="1"/>
  <c r="AC58" i="272"/>
  <c r="S58" i="272"/>
  <c r="G58" i="272"/>
  <c r="E58" i="272"/>
  <c r="BH57" i="272"/>
  <c r="Q57" i="206" s="1"/>
  <c r="AC57" i="272"/>
  <c r="S57" i="272"/>
  <c r="G57" i="272"/>
  <c r="E57" i="272"/>
  <c r="BH56" i="272"/>
  <c r="Q56" i="206" s="1"/>
  <c r="AC56" i="272"/>
  <c r="S56" i="272"/>
  <c r="G56" i="272"/>
  <c r="E56" i="272"/>
  <c r="BH55" i="272"/>
  <c r="Q55" i="206" s="1"/>
  <c r="AC55" i="272"/>
  <c r="S55" i="272"/>
  <c r="G55" i="272"/>
  <c r="E55" i="272"/>
  <c r="BH54" i="272"/>
  <c r="Q54" i="206" s="1"/>
  <c r="AC54" i="272"/>
  <c r="S54" i="272"/>
  <c r="G54" i="272"/>
  <c r="E54" i="272"/>
  <c r="BH53" i="272"/>
  <c r="Q53" i="206" s="1"/>
  <c r="AC53" i="272"/>
  <c r="S53" i="272"/>
  <c r="G53" i="272"/>
  <c r="E53" i="272"/>
  <c r="BH52" i="272"/>
  <c r="Q52" i="206" s="1"/>
  <c r="AC52" i="272"/>
  <c r="S52" i="272"/>
  <c r="G52" i="272"/>
  <c r="E52" i="272"/>
  <c r="BH51" i="272"/>
  <c r="Q51" i="206"/>
  <c r="AC51" i="272"/>
  <c r="S51" i="272"/>
  <c r="G51" i="272"/>
  <c r="E51" i="272"/>
  <c r="BH50" i="272"/>
  <c r="Q50" i="206" s="1"/>
  <c r="AU50" i="272"/>
  <c r="AC50" i="272"/>
  <c r="S50" i="272"/>
  <c r="G50" i="272"/>
  <c r="E50" i="272"/>
  <c r="BH49" i="272"/>
  <c r="Q49" i="206" s="1"/>
  <c r="AT49" i="272"/>
  <c r="AC49" i="272"/>
  <c r="S49" i="272"/>
  <c r="G49" i="272"/>
  <c r="E49" i="272"/>
  <c r="BH48" i="272"/>
  <c r="Q48" i="206" s="1"/>
  <c r="AC48" i="272"/>
  <c r="S48" i="272"/>
  <c r="G48" i="272"/>
  <c r="E48" i="272"/>
  <c r="BH47" i="272"/>
  <c r="Q47" i="206" s="1"/>
  <c r="AC47" i="272"/>
  <c r="S47" i="272"/>
  <c r="G47" i="272"/>
  <c r="E47" i="272"/>
  <c r="BH46" i="272"/>
  <c r="Q46" i="206" s="1"/>
  <c r="AQ46" i="272"/>
  <c r="AC46" i="272"/>
  <c r="S46" i="272"/>
  <c r="G46" i="272"/>
  <c r="E46" i="272"/>
  <c r="BH45" i="272"/>
  <c r="Q45" i="206" s="1"/>
  <c r="AP45" i="272"/>
  <c r="AC45" i="272"/>
  <c r="S45" i="272"/>
  <c r="G45" i="272"/>
  <c r="E45" i="272"/>
  <c r="BH44" i="272"/>
  <c r="Q44" i="206" s="1"/>
  <c r="AC44" i="272"/>
  <c r="S44" i="272"/>
  <c r="G44" i="272"/>
  <c r="E44" i="272"/>
  <c r="BH43" i="272"/>
  <c r="Q43" i="206" s="1"/>
  <c r="AC43" i="272"/>
  <c r="S43" i="272"/>
  <c r="G43" i="272"/>
  <c r="E43" i="272"/>
  <c r="BH42" i="272"/>
  <c r="Q42" i="206" s="1"/>
  <c r="AM42" i="272"/>
  <c r="AM64" i="272"/>
  <c r="BI42" i="272" s="1"/>
  <c r="V42" i="134" s="1"/>
  <c r="AC42" i="272"/>
  <c r="S42" i="272"/>
  <c r="G42" i="272"/>
  <c r="E42" i="272"/>
  <c r="BH41" i="272"/>
  <c r="Q41" i="206" s="1"/>
  <c r="AC41" i="272"/>
  <c r="S41" i="272"/>
  <c r="G41" i="272"/>
  <c r="E41" i="272"/>
  <c r="BH40" i="272"/>
  <c r="Q40" i="206" s="1"/>
  <c r="AC40" i="272"/>
  <c r="S40" i="272"/>
  <c r="G40" i="272"/>
  <c r="E40" i="272"/>
  <c r="BH39" i="272"/>
  <c r="Q39" i="206" s="1"/>
  <c r="AJ39" i="272"/>
  <c r="AC39" i="272"/>
  <c r="S39" i="272"/>
  <c r="G39" i="272"/>
  <c r="E39" i="272"/>
  <c r="BH38" i="272"/>
  <c r="Q38" i="206" s="1"/>
  <c r="AC38" i="272"/>
  <c r="S38" i="272"/>
  <c r="G38" i="272"/>
  <c r="E38" i="272"/>
  <c r="BH37" i="272"/>
  <c r="Q37" i="206" s="1"/>
  <c r="AC37" i="272"/>
  <c r="S37" i="272"/>
  <c r="G37" i="272"/>
  <c r="E37" i="272"/>
  <c r="BH36" i="272"/>
  <c r="Q36" i="206" s="1"/>
  <c r="AC36" i="272"/>
  <c r="S36" i="272"/>
  <c r="G36" i="272"/>
  <c r="E36" i="272"/>
  <c r="BH35" i="272"/>
  <c r="Q35" i="206" s="1"/>
  <c r="AF35" i="272"/>
  <c r="AC35" i="272"/>
  <c r="S35" i="272"/>
  <c r="G35" i="272"/>
  <c r="E35" i="272"/>
  <c r="BH34" i="272"/>
  <c r="Q34" i="206" s="1"/>
  <c r="AC34" i="272"/>
  <c r="S34" i="272"/>
  <c r="G34" i="272"/>
  <c r="E34" i="272"/>
  <c r="G33" i="272"/>
  <c r="E33" i="272"/>
  <c r="BG32" i="272"/>
  <c r="BF32" i="272"/>
  <c r="BE32" i="272"/>
  <c r="BD32" i="272"/>
  <c r="BC32" i="272"/>
  <c r="BB32" i="272"/>
  <c r="BA32" i="272"/>
  <c r="AZ32" i="272"/>
  <c r="AY32" i="272"/>
  <c r="AX32" i="272"/>
  <c r="AW32" i="272"/>
  <c r="AV32" i="272"/>
  <c r="AU32" i="272"/>
  <c r="AT32" i="272"/>
  <c r="AS32" i="272"/>
  <c r="AR32" i="272"/>
  <c r="AQ32" i="272"/>
  <c r="AP32" i="272"/>
  <c r="AO32" i="272"/>
  <c r="AN32" i="272"/>
  <c r="AM32" i="272"/>
  <c r="AL32" i="272"/>
  <c r="AK32" i="272"/>
  <c r="AJ32" i="272"/>
  <c r="AI32" i="272"/>
  <c r="AH32" i="272"/>
  <c r="AG32" i="272"/>
  <c r="AF32" i="272"/>
  <c r="AE32" i="272"/>
  <c r="AB32" i="272"/>
  <c r="AA32" i="272"/>
  <c r="Z32" i="272"/>
  <c r="Y32" i="272"/>
  <c r="X32" i="272"/>
  <c r="W32" i="272"/>
  <c r="U32" i="272"/>
  <c r="R32" i="272"/>
  <c r="Q32" i="272"/>
  <c r="P32" i="272"/>
  <c r="O32" i="272"/>
  <c r="N32" i="272"/>
  <c r="M32" i="272"/>
  <c r="L32" i="272"/>
  <c r="K32" i="272"/>
  <c r="J32" i="272"/>
  <c r="I32" i="272"/>
  <c r="H32" i="272"/>
  <c r="G32" i="272" s="1"/>
  <c r="BH31" i="272"/>
  <c r="Q31" i="206" s="1"/>
  <c r="AB31" i="272"/>
  <c r="AC31" i="272"/>
  <c r="S31" i="272" s="1"/>
  <c r="G31" i="272"/>
  <c r="E31" i="272"/>
  <c r="BH30" i="272"/>
  <c r="Q30" i="206" s="1"/>
  <c r="AC30" i="272"/>
  <c r="S30" i="272"/>
  <c r="G30" i="272"/>
  <c r="E30" i="272"/>
  <c r="BH29" i="272"/>
  <c r="Q29" i="206" s="1"/>
  <c r="AC29" i="272"/>
  <c r="S29" i="272" s="1"/>
  <c r="G29" i="272"/>
  <c r="E29" i="272"/>
  <c r="BH28" i="272"/>
  <c r="Q28" i="206" s="1"/>
  <c r="AC28" i="272"/>
  <c r="S28" i="272" s="1"/>
  <c r="G28" i="272"/>
  <c r="E28" i="272"/>
  <c r="BH27" i="272"/>
  <c r="Q27" i="206" s="1"/>
  <c r="AC27" i="272"/>
  <c r="S27" i="272" s="1"/>
  <c r="G27" i="272"/>
  <c r="E27" i="272"/>
  <c r="BH26" i="272"/>
  <c r="Q26" i="206" s="1"/>
  <c r="AC26" i="272"/>
  <c r="S26" i="272" s="1"/>
  <c r="G26" i="272"/>
  <c r="E26" i="272"/>
  <c r="BH25" i="272"/>
  <c r="Q25" i="206" s="1"/>
  <c r="AC25" i="272"/>
  <c r="S25" i="272"/>
  <c r="G25" i="272"/>
  <c r="E25" i="272"/>
  <c r="BH24" i="272"/>
  <c r="Q24" i="206" s="1"/>
  <c r="AC24" i="272"/>
  <c r="G24" i="272"/>
  <c r="E24" i="272"/>
  <c r="BH23" i="272"/>
  <c r="Q23" i="206" s="1"/>
  <c r="AC23" i="272"/>
  <c r="G23" i="272"/>
  <c r="BG22" i="272"/>
  <c r="BF22" i="272"/>
  <c r="BE22" i="272"/>
  <c r="BD22" i="272"/>
  <c r="BC22" i="272"/>
  <c r="BB22" i="272"/>
  <c r="BA22" i="272"/>
  <c r="AZ22" i="272"/>
  <c r="AY22" i="272"/>
  <c r="AX22" i="272"/>
  <c r="S34" i="129" s="1"/>
  <c r="AW22" i="272"/>
  <c r="AV22" i="272"/>
  <c r="AU22" i="272"/>
  <c r="AT22" i="272"/>
  <c r="AS22" i="272"/>
  <c r="AR22" i="272"/>
  <c r="AQ22" i="272"/>
  <c r="AP22" i="272"/>
  <c r="AO22" i="272"/>
  <c r="AN22" i="272"/>
  <c r="AM22" i="272"/>
  <c r="AL22" i="272"/>
  <c r="AK22" i="272"/>
  <c r="AJ22" i="272"/>
  <c r="AI22" i="272"/>
  <c r="AH22" i="272"/>
  <c r="AG22" i="272"/>
  <c r="AF22" i="272"/>
  <c r="AE22" i="272"/>
  <c r="AB22" i="272"/>
  <c r="AA22" i="272"/>
  <c r="Z22" i="272"/>
  <c r="Y22" i="272"/>
  <c r="X22" i="272"/>
  <c r="W22" i="272"/>
  <c r="V22" i="272"/>
  <c r="U22" i="272"/>
  <c r="R22" i="272"/>
  <c r="Q22" i="272"/>
  <c r="P22" i="272"/>
  <c r="O22" i="272"/>
  <c r="N22" i="272"/>
  <c r="M22" i="272"/>
  <c r="L22" i="272"/>
  <c r="K22" i="272"/>
  <c r="J22" i="272"/>
  <c r="I22" i="272"/>
  <c r="H22" i="272"/>
  <c r="G22" i="272" s="1"/>
  <c r="BH21" i="272"/>
  <c r="Q21" i="206" s="1"/>
  <c r="AC21" i="272"/>
  <c r="S21" i="272"/>
  <c r="S21" i="129" s="1"/>
  <c r="G21" i="272"/>
  <c r="E21" i="272"/>
  <c r="BH20" i="272"/>
  <c r="Q20" i="206" s="1"/>
  <c r="AC20" i="272"/>
  <c r="S20" i="272" s="1"/>
  <c r="S20" i="129" s="1"/>
  <c r="G20" i="272"/>
  <c r="E20" i="272"/>
  <c r="BH19" i="272"/>
  <c r="Q19" i="206" s="1"/>
  <c r="P19" i="272"/>
  <c r="P64" i="272" s="1"/>
  <c r="BI19" i="272" s="1"/>
  <c r="V19" i="134" s="1"/>
  <c r="D17" i="304" s="1"/>
  <c r="AC19" i="272"/>
  <c r="S19" i="272"/>
  <c r="S19" i="129" s="1"/>
  <c r="G19" i="272"/>
  <c r="E19" i="272"/>
  <c r="BH18" i="272"/>
  <c r="Q18" i="206" s="1"/>
  <c r="AC18" i="272"/>
  <c r="S18" i="272"/>
  <c r="G18" i="272"/>
  <c r="S33" i="129"/>
  <c r="E18" i="272"/>
  <c r="BH17" i="272"/>
  <c r="Q17" i="206" s="1"/>
  <c r="AC17" i="272"/>
  <c r="S17" i="272"/>
  <c r="S17" i="129" s="1"/>
  <c r="G17" i="272"/>
  <c r="E17" i="272"/>
  <c r="BH16" i="272"/>
  <c r="Q16" i="206" s="1"/>
  <c r="AC16" i="272"/>
  <c r="S16" i="272"/>
  <c r="S16" i="129" s="1"/>
  <c r="G16" i="272"/>
  <c r="E16" i="272"/>
  <c r="BH15" i="272"/>
  <c r="Q15" i="206" s="1"/>
  <c r="AC15" i="272"/>
  <c r="S15" i="272" s="1"/>
  <c r="S15" i="129" s="1"/>
  <c r="G15" i="272"/>
  <c r="E15" i="272"/>
  <c r="BH14" i="272"/>
  <c r="K14" i="272" s="1"/>
  <c r="Q14" i="206"/>
  <c r="AC14" i="272"/>
  <c r="S14" i="272" s="1"/>
  <c r="S14" i="129" s="1"/>
  <c r="G14" i="272"/>
  <c r="E14" i="272"/>
  <c r="AC13" i="272"/>
  <c r="G13" i="272"/>
  <c r="G8" i="272" s="1"/>
  <c r="E13" i="272"/>
  <c r="BH12" i="272"/>
  <c r="Q12" i="206" s="1"/>
  <c r="I12" i="272"/>
  <c r="I64" i="272" s="1"/>
  <c r="BI12" i="272" s="1"/>
  <c r="V12" i="134" s="1"/>
  <c r="AC12" i="272"/>
  <c r="S12" i="272" s="1"/>
  <c r="S12" i="129" s="1"/>
  <c r="G12" i="272"/>
  <c r="E12" i="272"/>
  <c r="BH11" i="272"/>
  <c r="Q11" i="206" s="1"/>
  <c r="H11" i="272"/>
  <c r="AC11" i="272"/>
  <c r="S11" i="272"/>
  <c r="G11" i="272"/>
  <c r="E11" i="272"/>
  <c r="BG10" i="272"/>
  <c r="BF10" i="272"/>
  <c r="BE10" i="272"/>
  <c r="BD10" i="272"/>
  <c r="BC10" i="272"/>
  <c r="BB10" i="272"/>
  <c r="BA10" i="272"/>
  <c r="AZ10" i="272"/>
  <c r="AY10" i="272"/>
  <c r="AX10" i="272"/>
  <c r="AW10" i="272"/>
  <c r="AV10" i="272"/>
  <c r="AU10" i="272"/>
  <c r="AT10" i="272"/>
  <c r="AS10" i="272"/>
  <c r="AR10" i="272"/>
  <c r="AQ10" i="272"/>
  <c r="AP10" i="272"/>
  <c r="AO10" i="272"/>
  <c r="AN10" i="272"/>
  <c r="AM10" i="272"/>
  <c r="AL10" i="272"/>
  <c r="AK10" i="272"/>
  <c r="AJ10" i="272"/>
  <c r="AI10" i="272"/>
  <c r="AH10" i="272"/>
  <c r="AG10" i="272"/>
  <c r="AF10" i="272"/>
  <c r="AE10" i="272"/>
  <c r="AB10" i="272"/>
  <c r="AA10" i="272"/>
  <c r="Z10" i="272"/>
  <c r="Y10" i="272"/>
  <c r="X10" i="272"/>
  <c r="W10" i="272"/>
  <c r="V10" i="272"/>
  <c r="U10" i="272"/>
  <c r="R10" i="272"/>
  <c r="Q10" i="272"/>
  <c r="P10" i="272"/>
  <c r="O10" i="272"/>
  <c r="N10" i="272"/>
  <c r="M10" i="272"/>
  <c r="L10" i="272"/>
  <c r="E10" i="272" s="1"/>
  <c r="K10" i="272"/>
  <c r="J10" i="272"/>
  <c r="I10" i="272"/>
  <c r="H10" i="272"/>
  <c r="BG8" i="272"/>
  <c r="BF8" i="272"/>
  <c r="BE8" i="272"/>
  <c r="BD8" i="272"/>
  <c r="BC8" i="272"/>
  <c r="BB8" i="272"/>
  <c r="BA8" i="272"/>
  <c r="AZ8" i="272"/>
  <c r="AY8" i="272"/>
  <c r="AX8" i="272"/>
  <c r="AW8" i="272"/>
  <c r="AV8" i="272"/>
  <c r="AU8" i="272"/>
  <c r="AT8" i="272"/>
  <c r="AS8" i="272"/>
  <c r="AR8" i="272"/>
  <c r="AQ8" i="272"/>
  <c r="AP8" i="272"/>
  <c r="AO8" i="272"/>
  <c r="AN8" i="272"/>
  <c r="AM8" i="272"/>
  <c r="AL8" i="272"/>
  <c r="AK8" i="272"/>
  <c r="AJ8" i="272"/>
  <c r="AI8" i="272"/>
  <c r="AH8" i="272"/>
  <c r="AG8" i="272"/>
  <c r="AF8" i="272"/>
  <c r="AD8" i="272"/>
  <c r="AB8" i="272"/>
  <c r="AA8" i="272"/>
  <c r="Z8" i="272"/>
  <c r="Y8" i="272"/>
  <c r="X8" i="272"/>
  <c r="W8" i="272"/>
  <c r="V8" i="272"/>
  <c r="U8" i="272"/>
  <c r="R8" i="272"/>
  <c r="Q8" i="272"/>
  <c r="P8" i="272"/>
  <c r="O8" i="272"/>
  <c r="N8" i="272"/>
  <c r="M8" i="272"/>
  <c r="L8" i="272"/>
  <c r="K8" i="272"/>
  <c r="J8" i="272"/>
  <c r="I8" i="272"/>
  <c r="H8" i="272"/>
  <c r="BG63" i="271"/>
  <c r="BF63" i="271"/>
  <c r="BE63" i="271"/>
  <c r="BD63" i="271"/>
  <c r="BC63" i="271"/>
  <c r="BB63" i="271"/>
  <c r="BA63" i="271"/>
  <c r="AZ63" i="271"/>
  <c r="AY63" i="271"/>
  <c r="AX63" i="271"/>
  <c r="AW63" i="271"/>
  <c r="AV63" i="271"/>
  <c r="AU63" i="271"/>
  <c r="AT63" i="271"/>
  <c r="AS63" i="271"/>
  <c r="AR63" i="271"/>
  <c r="AQ63" i="271"/>
  <c r="AP63" i="271"/>
  <c r="AO63" i="271"/>
  <c r="AN63" i="271"/>
  <c r="AM63" i="271"/>
  <c r="AL63" i="271"/>
  <c r="AK63" i="271"/>
  <c r="AJ63" i="271"/>
  <c r="AI63" i="271"/>
  <c r="AH63" i="271"/>
  <c r="AG63" i="271"/>
  <c r="AF63" i="271"/>
  <c r="AB63" i="271"/>
  <c r="AA63" i="271"/>
  <c r="Z63" i="271"/>
  <c r="Y63" i="271"/>
  <c r="X63" i="271"/>
  <c r="W63" i="271"/>
  <c r="V63" i="271"/>
  <c r="U63" i="271"/>
  <c r="R63" i="271"/>
  <c r="Q63" i="271"/>
  <c r="P63" i="271"/>
  <c r="O63" i="271"/>
  <c r="N63" i="271"/>
  <c r="M63" i="271"/>
  <c r="L63" i="271"/>
  <c r="K63" i="271"/>
  <c r="J63" i="271"/>
  <c r="I63" i="271"/>
  <c r="H63" i="271"/>
  <c r="G63" i="271" s="1"/>
  <c r="BH62" i="271"/>
  <c r="BG62" i="271" s="1"/>
  <c r="BG64" i="271" s="1"/>
  <c r="BI62" i="271" s="1"/>
  <c r="AC62" i="271"/>
  <c r="S62" i="271"/>
  <c r="G62" i="271"/>
  <c r="R10" i="294" s="1"/>
  <c r="E62" i="271"/>
  <c r="BH61" i="271"/>
  <c r="BF61" i="271"/>
  <c r="AC61" i="271"/>
  <c r="S61" i="271"/>
  <c r="G61" i="271"/>
  <c r="E61" i="271"/>
  <c r="BH60" i="271"/>
  <c r="P60" i="206" s="1"/>
  <c r="AC60" i="271"/>
  <c r="S60" i="271"/>
  <c r="G60" i="271"/>
  <c r="E60" i="271"/>
  <c r="BH59" i="271"/>
  <c r="P59" i="206" s="1"/>
  <c r="AC59" i="271"/>
  <c r="S59" i="271"/>
  <c r="G59" i="271"/>
  <c r="E59" i="271"/>
  <c r="BH58" i="271"/>
  <c r="P58" i="206" s="1"/>
  <c r="AC58" i="271"/>
  <c r="S58" i="271"/>
  <c r="G58" i="271"/>
  <c r="E58" i="271"/>
  <c r="BH57" i="271"/>
  <c r="P57" i="206" s="1"/>
  <c r="BB57" i="271"/>
  <c r="AC57" i="271"/>
  <c r="S57" i="271"/>
  <c r="G57" i="271"/>
  <c r="E57" i="271"/>
  <c r="BH56" i="271"/>
  <c r="P56" i="206" s="1"/>
  <c r="AC56" i="271"/>
  <c r="S56" i="271"/>
  <c r="G56" i="271"/>
  <c r="E56" i="271"/>
  <c r="BH55" i="271"/>
  <c r="P55" i="206" s="1"/>
  <c r="AZ55" i="271"/>
  <c r="AC55" i="271"/>
  <c r="S55" i="271"/>
  <c r="G55" i="271"/>
  <c r="E55" i="271"/>
  <c r="BH54" i="271"/>
  <c r="P54" i="206" s="1"/>
  <c r="AC54" i="271"/>
  <c r="S54" i="271"/>
  <c r="G54" i="271"/>
  <c r="E54" i="271"/>
  <c r="BH53" i="271"/>
  <c r="P53" i="206" s="1"/>
  <c r="AC53" i="271"/>
  <c r="S53" i="271"/>
  <c r="G53" i="271"/>
  <c r="E53" i="271"/>
  <c r="BH52" i="271"/>
  <c r="P52" i="206" s="1"/>
  <c r="AC52" i="271"/>
  <c r="S52" i="271"/>
  <c r="G52" i="271"/>
  <c r="E52" i="271"/>
  <c r="BH51" i="271"/>
  <c r="P51" i="206" s="1"/>
  <c r="AV51" i="271"/>
  <c r="AC51" i="271"/>
  <c r="S51" i="271"/>
  <c r="G51" i="271"/>
  <c r="E51" i="271"/>
  <c r="BH50" i="271"/>
  <c r="P50" i="206" s="1"/>
  <c r="AC50" i="271"/>
  <c r="S50" i="271"/>
  <c r="G50" i="271"/>
  <c r="E50" i="271"/>
  <c r="BH49" i="271"/>
  <c r="P49" i="206" s="1"/>
  <c r="AC49" i="271"/>
  <c r="S49" i="271"/>
  <c r="G49" i="271"/>
  <c r="E49" i="271"/>
  <c r="BH48" i="271"/>
  <c r="P48" i="206" s="1"/>
  <c r="AC48" i="271"/>
  <c r="S48" i="271"/>
  <c r="G48" i="271"/>
  <c r="E48" i="271"/>
  <c r="BH47" i="271"/>
  <c r="P47" i="206" s="1"/>
  <c r="AR47" i="271"/>
  <c r="AC47" i="271"/>
  <c r="S47" i="271"/>
  <c r="G47" i="271"/>
  <c r="E47" i="271"/>
  <c r="BH46" i="271"/>
  <c r="P46" i="206" s="1"/>
  <c r="AC46" i="271"/>
  <c r="S46" i="271"/>
  <c r="G46" i="271"/>
  <c r="E46" i="271"/>
  <c r="BH45" i="271"/>
  <c r="P45" i="206" s="1"/>
  <c r="AC45" i="271"/>
  <c r="S45" i="271"/>
  <c r="G45" i="271"/>
  <c r="E45" i="271"/>
  <c r="BH44" i="271"/>
  <c r="P44" i="206" s="1"/>
  <c r="AC44" i="271"/>
  <c r="S44" i="271"/>
  <c r="G44" i="271"/>
  <c r="E44" i="271"/>
  <c r="BH43" i="271"/>
  <c r="P43" i="206" s="1"/>
  <c r="AN43" i="271"/>
  <c r="AN64" i="271" s="1"/>
  <c r="BI43" i="271" s="1"/>
  <c r="U43" i="134" s="1"/>
  <c r="AC43" i="271"/>
  <c r="S43" i="271"/>
  <c r="G43" i="271"/>
  <c r="E43" i="271"/>
  <c r="BH42" i="271"/>
  <c r="P42" i="206" s="1"/>
  <c r="AC42" i="271"/>
  <c r="S42" i="271"/>
  <c r="G42" i="271"/>
  <c r="E42" i="271"/>
  <c r="BH41" i="271"/>
  <c r="P41" i="206" s="1"/>
  <c r="AC41" i="271"/>
  <c r="S41" i="271"/>
  <c r="G41" i="271"/>
  <c r="E41" i="271"/>
  <c r="BH40" i="271"/>
  <c r="P40" i="206" s="1"/>
  <c r="AK40" i="271"/>
  <c r="AC40" i="271"/>
  <c r="S40" i="271"/>
  <c r="G40" i="271"/>
  <c r="E40" i="271"/>
  <c r="BH39" i="271"/>
  <c r="P39" i="206" s="1"/>
  <c r="AJ39" i="271"/>
  <c r="AC39" i="271"/>
  <c r="S39" i="271"/>
  <c r="G39" i="271"/>
  <c r="E39" i="271"/>
  <c r="BH38" i="271"/>
  <c r="P38" i="206" s="1"/>
  <c r="AC38" i="271"/>
  <c r="S38" i="271"/>
  <c r="G38" i="271"/>
  <c r="E38" i="271"/>
  <c r="BH37" i="271"/>
  <c r="P37" i="206" s="1"/>
  <c r="AC37" i="271"/>
  <c r="S37" i="271"/>
  <c r="G37" i="271"/>
  <c r="E37" i="271"/>
  <c r="BH36" i="271"/>
  <c r="P36" i="206" s="1"/>
  <c r="AG36" i="271"/>
  <c r="AG64" i="271" s="1"/>
  <c r="BI36" i="271" s="1"/>
  <c r="U36" i="134" s="1"/>
  <c r="D16" i="318" s="1"/>
  <c r="AC36" i="271"/>
  <c r="S36" i="271"/>
  <c r="G36" i="271"/>
  <c r="E36" i="271"/>
  <c r="BH35" i="271"/>
  <c r="P35" i="206" s="1"/>
  <c r="AC35" i="271"/>
  <c r="S35" i="271"/>
  <c r="G35" i="271"/>
  <c r="E35" i="271"/>
  <c r="BH34" i="271"/>
  <c r="P34" i="206" s="1"/>
  <c r="AC34" i="271"/>
  <c r="S34" i="271"/>
  <c r="G34" i="271"/>
  <c r="E34" i="271"/>
  <c r="G33" i="271"/>
  <c r="E33" i="271"/>
  <c r="BG32" i="271"/>
  <c r="BF32" i="271"/>
  <c r="BE32" i="271"/>
  <c r="BD32" i="271"/>
  <c r="BC32" i="271"/>
  <c r="BB32" i="271"/>
  <c r="BA32" i="271"/>
  <c r="AZ32" i="271"/>
  <c r="AY32" i="271"/>
  <c r="AX32" i="271"/>
  <c r="AW32" i="271"/>
  <c r="AV32" i="271"/>
  <c r="AU32" i="271"/>
  <c r="AT32" i="271"/>
  <c r="AS32" i="271"/>
  <c r="AR32" i="271"/>
  <c r="AQ32" i="271"/>
  <c r="AP32" i="271"/>
  <c r="AO32" i="271"/>
  <c r="AN32" i="271"/>
  <c r="AM32" i="271"/>
  <c r="AL32" i="271"/>
  <c r="AK32" i="271"/>
  <c r="AJ32" i="271"/>
  <c r="AI32" i="271"/>
  <c r="AH32" i="271"/>
  <c r="AG32" i="271"/>
  <c r="AF32" i="271"/>
  <c r="AE32" i="271"/>
  <c r="AB32" i="271"/>
  <c r="AA32" i="271"/>
  <c r="Z32" i="271"/>
  <c r="Y32" i="271"/>
  <c r="X32" i="271"/>
  <c r="W32" i="271"/>
  <c r="V32" i="271"/>
  <c r="U32" i="271"/>
  <c r="R32" i="271"/>
  <c r="Q32" i="271"/>
  <c r="P32" i="271"/>
  <c r="O32" i="271"/>
  <c r="N32" i="271"/>
  <c r="M32" i="271"/>
  <c r="L32" i="271"/>
  <c r="K32" i="271"/>
  <c r="J32" i="271"/>
  <c r="I32" i="271"/>
  <c r="BH32" i="271" s="1"/>
  <c r="H32" i="271"/>
  <c r="E32" i="271" s="1"/>
  <c r="BH31" i="271"/>
  <c r="P31" i="206" s="1"/>
  <c r="AC31" i="271"/>
  <c r="S31" i="271" s="1"/>
  <c r="G31" i="271"/>
  <c r="E31" i="271"/>
  <c r="BH30" i="271"/>
  <c r="P30" i="206" s="1"/>
  <c r="AC30" i="271"/>
  <c r="S30" i="271"/>
  <c r="G30" i="271"/>
  <c r="E30" i="271"/>
  <c r="BH29" i="271"/>
  <c r="P29" i="206" s="1"/>
  <c r="AC29" i="271"/>
  <c r="S29" i="271" s="1"/>
  <c r="Z29" i="271"/>
  <c r="G29" i="271"/>
  <c r="E29" i="271"/>
  <c r="BH28" i="271"/>
  <c r="P28" i="206" s="1"/>
  <c r="AC28" i="271"/>
  <c r="S28" i="271"/>
  <c r="G28" i="271"/>
  <c r="E28" i="271"/>
  <c r="BH27" i="271"/>
  <c r="P27" i="206" s="1"/>
  <c r="AC27" i="271"/>
  <c r="S27" i="271" s="1"/>
  <c r="G27" i="271"/>
  <c r="E27" i="271"/>
  <c r="BH26" i="271"/>
  <c r="P26" i="206" s="1"/>
  <c r="AC26" i="271"/>
  <c r="S26" i="271" s="1"/>
  <c r="G26" i="271"/>
  <c r="E26" i="271"/>
  <c r="BH25" i="271"/>
  <c r="P25" i="206" s="1"/>
  <c r="AC25" i="271"/>
  <c r="S25" i="271"/>
  <c r="G25" i="271"/>
  <c r="E25" i="271"/>
  <c r="BH24" i="271"/>
  <c r="P24" i="206" s="1"/>
  <c r="AC24" i="271"/>
  <c r="S24" i="271" s="1"/>
  <c r="G24" i="271"/>
  <c r="E24" i="271"/>
  <c r="BH23" i="271"/>
  <c r="P23" i="206" s="1"/>
  <c r="AC23" i="271"/>
  <c r="G23" i="271"/>
  <c r="BG22" i="271"/>
  <c r="BF22" i="271"/>
  <c r="BE22" i="271"/>
  <c r="BD22" i="271"/>
  <c r="BC22" i="271"/>
  <c r="BB22" i="271"/>
  <c r="BA22" i="271"/>
  <c r="AZ22" i="271"/>
  <c r="AY22" i="271"/>
  <c r="AX22" i="271"/>
  <c r="R34" i="129" s="1"/>
  <c r="AW22" i="271"/>
  <c r="AV22" i="271"/>
  <c r="AU22" i="271"/>
  <c r="AT22" i="271"/>
  <c r="AS22" i="271"/>
  <c r="AR22" i="271"/>
  <c r="AQ22" i="271"/>
  <c r="AP22" i="271"/>
  <c r="AO22" i="271"/>
  <c r="AN22" i="271"/>
  <c r="AM22" i="271"/>
  <c r="AL22" i="271"/>
  <c r="AK22" i="271"/>
  <c r="AJ22" i="271"/>
  <c r="AI22" i="271"/>
  <c r="AH22" i="271"/>
  <c r="AG22" i="271"/>
  <c r="AF22" i="271"/>
  <c r="AE22" i="271"/>
  <c r="AB22" i="271"/>
  <c r="AA22" i="271"/>
  <c r="Z22" i="271"/>
  <c r="Y22" i="271"/>
  <c r="X22" i="271"/>
  <c r="W22" i="271"/>
  <c r="V22" i="271"/>
  <c r="U22" i="271"/>
  <c r="R22" i="271"/>
  <c r="Q22" i="271"/>
  <c r="P22" i="271"/>
  <c r="O22" i="271"/>
  <c r="N22" i="271"/>
  <c r="M22" i="271"/>
  <c r="L22" i="271"/>
  <c r="K22" i="271"/>
  <c r="J22" i="271"/>
  <c r="I22" i="271"/>
  <c r="H22" i="271"/>
  <c r="G22" i="271" s="1"/>
  <c r="BH21" i="271"/>
  <c r="P21" i="206" s="1"/>
  <c r="R21" i="271"/>
  <c r="AC21" i="271"/>
  <c r="S21" i="271" s="1"/>
  <c r="R21" i="129" s="1"/>
  <c r="G21" i="271"/>
  <c r="E21" i="271"/>
  <c r="BH20" i="271"/>
  <c r="P20" i="206" s="1"/>
  <c r="Q20" i="271"/>
  <c r="Q64" i="271"/>
  <c r="BI20" i="271" s="1"/>
  <c r="U20" i="134" s="1"/>
  <c r="AC20" i="271"/>
  <c r="S20" i="271" s="1"/>
  <c r="R20" i="129" s="1"/>
  <c r="G20" i="271"/>
  <c r="E20" i="271"/>
  <c r="BH19" i="271"/>
  <c r="P19" i="206" s="1"/>
  <c r="AC19" i="271"/>
  <c r="S19" i="271"/>
  <c r="G19" i="271"/>
  <c r="E19" i="271"/>
  <c r="BH18" i="271"/>
  <c r="P18" i="206" s="1"/>
  <c r="AC18" i="271"/>
  <c r="S18" i="271"/>
  <c r="R18" i="129"/>
  <c r="G18" i="271"/>
  <c r="R33" i="129" s="1"/>
  <c r="E18" i="271"/>
  <c r="BH17" i="271"/>
  <c r="N17" i="271"/>
  <c r="AC17" i="271"/>
  <c r="S17" i="271"/>
  <c r="R17" i="129"/>
  <c r="G17" i="271"/>
  <c r="E17" i="271"/>
  <c r="BH16" i="271"/>
  <c r="P16" i="206" s="1"/>
  <c r="AC16" i="271"/>
  <c r="S16" i="271"/>
  <c r="R16" i="129" s="1"/>
  <c r="G16" i="271"/>
  <c r="E16" i="271"/>
  <c r="BH15" i="271"/>
  <c r="P15" i="206" s="1"/>
  <c r="AC15" i="271"/>
  <c r="S15" i="271"/>
  <c r="R15" i="129"/>
  <c r="G15" i="271"/>
  <c r="E15" i="271"/>
  <c r="BH14" i="271"/>
  <c r="P14" i="206"/>
  <c r="K14" i="271"/>
  <c r="K64" i="271" s="1"/>
  <c r="AC14" i="271"/>
  <c r="S14" i="271"/>
  <c r="G14" i="271"/>
  <c r="E14" i="271"/>
  <c r="AC13" i="271"/>
  <c r="G13" i="271"/>
  <c r="G8" i="271"/>
  <c r="E13" i="271"/>
  <c r="BH12" i="271"/>
  <c r="P12" i="206"/>
  <c r="AC12" i="271"/>
  <c r="S12" i="271"/>
  <c r="R12" i="129" s="1"/>
  <c r="G12" i="271"/>
  <c r="E12" i="271"/>
  <c r="BH11" i="271"/>
  <c r="P11" i="206"/>
  <c r="AC11" i="271"/>
  <c r="S11" i="271" s="1"/>
  <c r="G11" i="271"/>
  <c r="E11" i="271"/>
  <c r="BG10" i="271"/>
  <c r="BF10" i="271"/>
  <c r="BE10" i="271"/>
  <c r="BD10" i="271"/>
  <c r="BC10" i="271"/>
  <c r="BB10" i="271"/>
  <c r="BA10" i="271"/>
  <c r="AZ10" i="271"/>
  <c r="AY10" i="271"/>
  <c r="AX10" i="271"/>
  <c r="AW10" i="271"/>
  <c r="AV10" i="271"/>
  <c r="AU10" i="271"/>
  <c r="AT10" i="271"/>
  <c r="AS10" i="271"/>
  <c r="AR10" i="271"/>
  <c r="AQ10" i="271"/>
  <c r="AP10" i="271"/>
  <c r="AO10" i="271"/>
  <c r="AN10" i="271"/>
  <c r="AM10" i="271"/>
  <c r="AL10" i="271"/>
  <c r="AK10" i="271"/>
  <c r="AJ10" i="271"/>
  <c r="AI10" i="271"/>
  <c r="AH10" i="271"/>
  <c r="AG10" i="271"/>
  <c r="AF10" i="271"/>
  <c r="AE10" i="271"/>
  <c r="AB10" i="271"/>
  <c r="AA10" i="271"/>
  <c r="Z10" i="271"/>
  <c r="Y10" i="271"/>
  <c r="X10" i="271"/>
  <c r="W10" i="271"/>
  <c r="V10" i="271"/>
  <c r="U10" i="271"/>
  <c r="R10" i="271"/>
  <c r="Q10" i="271"/>
  <c r="P10" i="271"/>
  <c r="R26" i="129"/>
  <c r="O10" i="271"/>
  <c r="N10" i="271"/>
  <c r="M10" i="271"/>
  <c r="L10" i="271"/>
  <c r="K10" i="271"/>
  <c r="E10" i="271" s="1"/>
  <c r="J10" i="271"/>
  <c r="I10" i="271"/>
  <c r="H10" i="271"/>
  <c r="BG8" i="271"/>
  <c r="BF8" i="271"/>
  <c r="BE8" i="271"/>
  <c r="BD8" i="271"/>
  <c r="BC8" i="271"/>
  <c r="BB8" i="271"/>
  <c r="BA8" i="271"/>
  <c r="AZ8" i="271"/>
  <c r="AY8" i="271"/>
  <c r="AX8" i="271"/>
  <c r="AW8" i="271"/>
  <c r="AV8" i="271"/>
  <c r="AU8" i="271"/>
  <c r="AT8" i="271"/>
  <c r="AS8" i="271"/>
  <c r="AR8" i="271"/>
  <c r="AQ8" i="271"/>
  <c r="AP8" i="271"/>
  <c r="AO8" i="271"/>
  <c r="AN8" i="271"/>
  <c r="AM8" i="271"/>
  <c r="AL8" i="271"/>
  <c r="AK8" i="271"/>
  <c r="AJ8" i="271"/>
  <c r="AI8" i="271"/>
  <c r="AH8" i="271"/>
  <c r="AG8" i="271"/>
  <c r="AF8" i="271"/>
  <c r="AD8" i="271"/>
  <c r="AB8" i="271"/>
  <c r="AA8" i="271"/>
  <c r="Z8" i="271"/>
  <c r="Y8" i="271"/>
  <c r="X8" i="271"/>
  <c r="W8" i="271"/>
  <c r="V8" i="271"/>
  <c r="U8" i="271"/>
  <c r="R8" i="271"/>
  <c r="Q8" i="271"/>
  <c r="P8" i="271"/>
  <c r="O8" i="271"/>
  <c r="N8" i="271"/>
  <c r="M8" i="271"/>
  <c r="L8" i="271"/>
  <c r="K8" i="271"/>
  <c r="J8" i="271"/>
  <c r="I8" i="271"/>
  <c r="H8" i="271"/>
  <c r="BG63" i="270"/>
  <c r="BF63" i="270"/>
  <c r="BE63" i="270"/>
  <c r="BD63" i="270"/>
  <c r="BC63" i="270"/>
  <c r="BB63" i="270"/>
  <c r="BA63" i="270"/>
  <c r="AZ63" i="270"/>
  <c r="AY63" i="270"/>
  <c r="AX63" i="270"/>
  <c r="AW63" i="270"/>
  <c r="AV63" i="270"/>
  <c r="AU63" i="270"/>
  <c r="AT63" i="270"/>
  <c r="AS63" i="270"/>
  <c r="AR63" i="270"/>
  <c r="AQ63" i="270"/>
  <c r="AP63" i="270"/>
  <c r="AO63" i="270"/>
  <c r="AN63" i="270"/>
  <c r="AM63" i="270"/>
  <c r="AL63" i="270"/>
  <c r="AK63" i="270"/>
  <c r="AJ63" i="270"/>
  <c r="AI63" i="270"/>
  <c r="AH63" i="270"/>
  <c r="AG63" i="270"/>
  <c r="AF63" i="270"/>
  <c r="AB63" i="270"/>
  <c r="AA63" i="270"/>
  <c r="Z63" i="270"/>
  <c r="Y63" i="270"/>
  <c r="X63" i="270"/>
  <c r="W63" i="270"/>
  <c r="V63" i="270"/>
  <c r="U63" i="270"/>
  <c r="R63" i="270"/>
  <c r="Q63" i="270"/>
  <c r="P63" i="270"/>
  <c r="O63" i="270"/>
  <c r="N63" i="270"/>
  <c r="M63" i="270"/>
  <c r="L63" i="270"/>
  <c r="K63" i="270"/>
  <c r="J63" i="270"/>
  <c r="I63" i="270"/>
  <c r="H63" i="270"/>
  <c r="G63" i="270" s="1"/>
  <c r="BH62" i="270"/>
  <c r="BG62" i="270" s="1"/>
  <c r="AC62" i="270"/>
  <c r="S62" i="270"/>
  <c r="G62" i="270"/>
  <c r="Q10" i="294"/>
  <c r="E62" i="270"/>
  <c r="BH61" i="270"/>
  <c r="O61" i="206" s="1"/>
  <c r="AC61" i="270"/>
  <c r="S61" i="270"/>
  <c r="G61" i="270"/>
  <c r="E61" i="270"/>
  <c r="BH60" i="270"/>
  <c r="O60" i="206" s="1"/>
  <c r="BE60" i="270"/>
  <c r="BE64" i="270" s="1"/>
  <c r="BI60" i="270" s="1"/>
  <c r="T60" i="134" s="1"/>
  <c r="D15" i="337" s="1"/>
  <c r="AC60" i="270"/>
  <c r="S60" i="270"/>
  <c r="G60" i="270"/>
  <c r="E60" i="270"/>
  <c r="BH59" i="270"/>
  <c r="O59" i="206" s="1"/>
  <c r="AC59" i="270"/>
  <c r="S59" i="270"/>
  <c r="G59" i="270"/>
  <c r="E59" i="270"/>
  <c r="BH58" i="270"/>
  <c r="O58" i="206" s="1"/>
  <c r="BC58" i="270"/>
  <c r="BC64" i="270" s="1"/>
  <c r="BI58" i="270" s="1"/>
  <c r="T58" i="134" s="1"/>
  <c r="D15" i="335" s="1"/>
  <c r="AC58" i="270"/>
  <c r="S58" i="270"/>
  <c r="G58" i="270"/>
  <c r="E58" i="270"/>
  <c r="BH57" i="270"/>
  <c r="O57" i="206" s="1"/>
  <c r="AC57" i="270"/>
  <c r="S57" i="270"/>
  <c r="G57" i="270"/>
  <c r="E57" i="270"/>
  <c r="BH56" i="270"/>
  <c r="O56" i="206" s="1"/>
  <c r="AC56" i="270"/>
  <c r="S56" i="270"/>
  <c r="G56" i="270"/>
  <c r="E56" i="270"/>
  <c r="BH55" i="270"/>
  <c r="O55" i="206" s="1"/>
  <c r="AC55" i="270"/>
  <c r="S55" i="270"/>
  <c r="G55" i="270"/>
  <c r="E55" i="270"/>
  <c r="BH54" i="270"/>
  <c r="O54" i="206" s="1"/>
  <c r="AC54" i="270"/>
  <c r="S54" i="270"/>
  <c r="G54" i="270"/>
  <c r="E54" i="270"/>
  <c r="BH53" i="270"/>
  <c r="O53" i="206" s="1"/>
  <c r="AC53" i="270"/>
  <c r="S53" i="270"/>
  <c r="G53" i="270"/>
  <c r="E53" i="270"/>
  <c r="BH52" i="270"/>
  <c r="O52" i="206" s="1"/>
  <c r="AC52" i="270"/>
  <c r="S52" i="270"/>
  <c r="G52" i="270"/>
  <c r="E52" i="270"/>
  <c r="BH51" i="270"/>
  <c r="O51" i="206" s="1"/>
  <c r="AV51" i="270"/>
  <c r="AV64" i="270"/>
  <c r="BI51" i="270" s="1"/>
  <c r="T51" i="134" s="1"/>
  <c r="D15" i="329" s="1"/>
  <c r="AC51" i="270"/>
  <c r="S51" i="270"/>
  <c r="G51" i="270"/>
  <c r="E51" i="270"/>
  <c r="BH50" i="270"/>
  <c r="O50" i="206" s="1"/>
  <c r="AC50" i="270"/>
  <c r="S50" i="270"/>
  <c r="G50" i="270"/>
  <c r="E50" i="270"/>
  <c r="BH49" i="270"/>
  <c r="O49" i="206" s="1"/>
  <c r="AC49" i="270"/>
  <c r="S49" i="270"/>
  <c r="G49" i="270"/>
  <c r="E49" i="270"/>
  <c r="BH48" i="270"/>
  <c r="O48" i="206" s="1"/>
  <c r="AS48" i="270"/>
  <c r="AC48" i="270"/>
  <c r="S48" i="270"/>
  <c r="G48" i="270"/>
  <c r="E48" i="270"/>
  <c r="BH47" i="270"/>
  <c r="O47" i="206" s="1"/>
  <c r="AC47" i="270"/>
  <c r="S47" i="270"/>
  <c r="G47" i="270"/>
  <c r="E47" i="270"/>
  <c r="BH46" i="270"/>
  <c r="O46" i="206" s="1"/>
  <c r="AC46" i="270"/>
  <c r="S46" i="270"/>
  <c r="G46" i="270"/>
  <c r="E46" i="270"/>
  <c r="BH45" i="270"/>
  <c r="O45" i="206" s="1"/>
  <c r="AP45" i="270"/>
  <c r="AC45" i="270"/>
  <c r="S45" i="270"/>
  <c r="G45" i="270"/>
  <c r="E45" i="270"/>
  <c r="BH44" i="270"/>
  <c r="O44" i="206" s="1"/>
  <c r="AO44" i="270"/>
  <c r="AC44" i="270"/>
  <c r="S44" i="270"/>
  <c r="G44" i="270"/>
  <c r="E44" i="270"/>
  <c r="BH43" i="270"/>
  <c r="O43" i="206" s="1"/>
  <c r="AC43" i="270"/>
  <c r="S43" i="270"/>
  <c r="G43" i="270"/>
  <c r="E43" i="270"/>
  <c r="BH42" i="270"/>
  <c r="O42" i="206" s="1"/>
  <c r="AC42" i="270"/>
  <c r="S42" i="270"/>
  <c r="G42" i="270"/>
  <c r="E42" i="270"/>
  <c r="BH41" i="270"/>
  <c r="O41" i="206" s="1"/>
  <c r="AC41" i="270"/>
  <c r="S41" i="270"/>
  <c r="G41" i="270"/>
  <c r="E41" i="270"/>
  <c r="BH40" i="270"/>
  <c r="O40" i="206" s="1"/>
  <c r="AC40" i="270"/>
  <c r="S40" i="270"/>
  <c r="G40" i="270"/>
  <c r="E40" i="270"/>
  <c r="BH39" i="270"/>
  <c r="O39" i="206" s="1"/>
  <c r="AC39" i="270"/>
  <c r="S39" i="270"/>
  <c r="G39" i="270"/>
  <c r="E39" i="270"/>
  <c r="BH38" i="270"/>
  <c r="O38" i="206" s="1"/>
  <c r="AC38" i="270"/>
  <c r="S38" i="270"/>
  <c r="G38" i="270"/>
  <c r="E38" i="270"/>
  <c r="BH37" i="270"/>
  <c r="O37" i="206" s="1"/>
  <c r="AC37" i="270"/>
  <c r="S37" i="270"/>
  <c r="G37" i="270"/>
  <c r="E37" i="270"/>
  <c r="BH36" i="270"/>
  <c r="O36" i="206" s="1"/>
  <c r="AC36" i="270"/>
  <c r="S36" i="270"/>
  <c r="G36" i="270"/>
  <c r="E36" i="270"/>
  <c r="BH35" i="270"/>
  <c r="O35" i="206" s="1"/>
  <c r="AC35" i="270"/>
  <c r="S35" i="270"/>
  <c r="G35" i="270"/>
  <c r="E35" i="270"/>
  <c r="BH34" i="270"/>
  <c r="O34" i="206" s="1"/>
  <c r="AC34" i="270"/>
  <c r="S34" i="270"/>
  <c r="G34" i="270"/>
  <c r="E34" i="270"/>
  <c r="G33" i="270"/>
  <c r="E33" i="270"/>
  <c r="BG32" i="270"/>
  <c r="BF32" i="270"/>
  <c r="BE32" i="270"/>
  <c r="BD32" i="270"/>
  <c r="BC32" i="270"/>
  <c r="BB32" i="270"/>
  <c r="BA32" i="270"/>
  <c r="AZ32" i="270"/>
  <c r="AY32" i="270"/>
  <c r="AX32" i="270"/>
  <c r="AW32" i="270"/>
  <c r="AV32" i="270"/>
  <c r="AU32" i="270"/>
  <c r="AT32" i="270"/>
  <c r="AS32" i="270"/>
  <c r="AR32" i="270"/>
  <c r="AQ32" i="270"/>
  <c r="AP32" i="270"/>
  <c r="AO32" i="270"/>
  <c r="AN32" i="270"/>
  <c r="AM32" i="270"/>
  <c r="AL32" i="270"/>
  <c r="AK32" i="270"/>
  <c r="AJ32" i="270"/>
  <c r="AI32" i="270"/>
  <c r="AH32" i="270"/>
  <c r="AG32" i="270"/>
  <c r="AF32" i="270"/>
  <c r="AE32" i="270"/>
  <c r="AB32" i="270"/>
  <c r="AA32" i="270"/>
  <c r="Z32" i="270"/>
  <c r="Y32" i="270"/>
  <c r="X32" i="270"/>
  <c r="W32" i="270"/>
  <c r="V32" i="270"/>
  <c r="U32" i="270"/>
  <c r="S32" i="270" s="1"/>
  <c r="R32" i="270"/>
  <c r="Q32" i="270"/>
  <c r="P32" i="270"/>
  <c r="O32" i="270"/>
  <c r="N32" i="270"/>
  <c r="M32" i="270"/>
  <c r="L32" i="270"/>
  <c r="K32" i="270"/>
  <c r="J32" i="270"/>
  <c r="I32" i="270"/>
  <c r="H32" i="270"/>
  <c r="BH32" i="270" s="1"/>
  <c r="BH31" i="270"/>
  <c r="O31" i="206" s="1"/>
  <c r="AC31" i="270"/>
  <c r="S31" i="270" s="1"/>
  <c r="G31" i="270"/>
  <c r="E31" i="270"/>
  <c r="BH30" i="270"/>
  <c r="O30" i="206" s="1"/>
  <c r="AC30" i="270"/>
  <c r="S30" i="270" s="1"/>
  <c r="G30" i="270"/>
  <c r="E30" i="270"/>
  <c r="BH29" i="270"/>
  <c r="O29" i="206" s="1"/>
  <c r="AC29" i="270"/>
  <c r="S29" i="270" s="1"/>
  <c r="G29" i="270"/>
  <c r="E29" i="270"/>
  <c r="BH28" i="270"/>
  <c r="O28" i="206" s="1"/>
  <c r="AC28" i="270"/>
  <c r="S28" i="270" s="1"/>
  <c r="G28" i="270"/>
  <c r="E28" i="270"/>
  <c r="BH27" i="270"/>
  <c r="O27" i="206" s="1"/>
  <c r="AC27" i="270"/>
  <c r="S27" i="270"/>
  <c r="G27" i="270"/>
  <c r="E27" i="270"/>
  <c r="BH26" i="270"/>
  <c r="O26" i="206" s="1"/>
  <c r="AC26" i="270"/>
  <c r="S26" i="270" s="1"/>
  <c r="G26" i="270"/>
  <c r="E26" i="270"/>
  <c r="BH25" i="270"/>
  <c r="O25" i="206" s="1"/>
  <c r="AC25" i="270"/>
  <c r="S25" i="270"/>
  <c r="G25" i="270"/>
  <c r="E25" i="270"/>
  <c r="BH24" i="270"/>
  <c r="O24" i="206" s="1"/>
  <c r="AC24" i="270"/>
  <c r="S24" i="270" s="1"/>
  <c r="G24" i="270"/>
  <c r="E24" i="270"/>
  <c r="BH23" i="270"/>
  <c r="O23" i="206" s="1"/>
  <c r="AC23" i="270"/>
  <c r="G23" i="270"/>
  <c r="BG22" i="270"/>
  <c r="BF22" i="270"/>
  <c r="BE22" i="270"/>
  <c r="BD22" i="270"/>
  <c r="BC22" i="270"/>
  <c r="BB22" i="270"/>
  <c r="BA22" i="270"/>
  <c r="AZ22" i="270"/>
  <c r="AY22" i="270"/>
  <c r="AX22" i="270"/>
  <c r="Q34" i="129" s="1"/>
  <c r="AW22" i="270"/>
  <c r="AV22" i="270"/>
  <c r="AU22" i="270"/>
  <c r="AT22" i="270"/>
  <c r="AS22" i="270"/>
  <c r="AR22" i="270"/>
  <c r="AQ22" i="270"/>
  <c r="AP22" i="270"/>
  <c r="AO22" i="270"/>
  <c r="AN22" i="270"/>
  <c r="AM22" i="270"/>
  <c r="AL22" i="270"/>
  <c r="AK22" i="270"/>
  <c r="AJ22" i="270"/>
  <c r="AI22" i="270"/>
  <c r="AH22" i="270"/>
  <c r="AG22" i="270"/>
  <c r="AF22" i="270"/>
  <c r="AE22" i="270"/>
  <c r="AB22" i="270"/>
  <c r="AA22" i="270"/>
  <c r="Z22" i="270"/>
  <c r="Y22" i="270"/>
  <c r="X22" i="270"/>
  <c r="W22" i="270"/>
  <c r="V22" i="270"/>
  <c r="U22" i="270"/>
  <c r="R22" i="270"/>
  <c r="Q22" i="270"/>
  <c r="P22" i="270"/>
  <c r="O22" i="270"/>
  <c r="N22" i="270"/>
  <c r="M22" i="270"/>
  <c r="L22" i="270"/>
  <c r="K22" i="270"/>
  <c r="J22" i="270"/>
  <c r="I22" i="270"/>
  <c r="H22" i="270"/>
  <c r="G22" i="270" s="1"/>
  <c r="BH21" i="270"/>
  <c r="O21" i="206" s="1"/>
  <c r="AC21" i="270"/>
  <c r="S21" i="270"/>
  <c r="Q21" i="129" s="1"/>
  <c r="G21" i="270"/>
  <c r="E21" i="270"/>
  <c r="BH20" i="270"/>
  <c r="O20" i="206" s="1"/>
  <c r="Q20" i="270"/>
  <c r="Q64" i="270" s="1"/>
  <c r="BI20" i="270" s="1"/>
  <c r="T20" i="134" s="1"/>
  <c r="AC20" i="270"/>
  <c r="S20" i="270" s="1"/>
  <c r="Q20" i="129" s="1"/>
  <c r="G20" i="270"/>
  <c r="E20" i="270"/>
  <c r="BH19" i="270"/>
  <c r="O19" i="206" s="1"/>
  <c r="P19" i="270"/>
  <c r="P64" i="270" s="1"/>
  <c r="BI19" i="270" s="1"/>
  <c r="T19" i="134" s="1"/>
  <c r="D15" i="304" s="1"/>
  <c r="AC19" i="270"/>
  <c r="S19" i="270"/>
  <c r="Q19" i="129" s="1"/>
  <c r="G19" i="270"/>
  <c r="E19" i="270"/>
  <c r="BH18" i="270"/>
  <c r="O18" i="206" s="1"/>
  <c r="AC18" i="270"/>
  <c r="S18" i="270"/>
  <c r="Q18" i="129" s="1"/>
  <c r="G18" i="270"/>
  <c r="Q33" i="129" s="1"/>
  <c r="E18" i="270"/>
  <c r="BH17" i="270"/>
  <c r="O17" i="206"/>
  <c r="AC17" i="270"/>
  <c r="S17" i="270"/>
  <c r="Q17" i="129" s="1"/>
  <c r="G17" i="270"/>
  <c r="E17" i="270"/>
  <c r="BH16" i="270"/>
  <c r="O16" i="206" s="1"/>
  <c r="AC16" i="270"/>
  <c r="S16" i="270"/>
  <c r="Q16" i="129" s="1"/>
  <c r="G16" i="270"/>
  <c r="E16" i="270"/>
  <c r="BH15" i="270"/>
  <c r="O15" i="206" s="1"/>
  <c r="AC15" i="270"/>
  <c r="S15" i="270" s="1"/>
  <c r="Q15" i="129" s="1"/>
  <c r="G15" i="270"/>
  <c r="E15" i="270"/>
  <c r="BH14" i="270"/>
  <c r="O14" i="206"/>
  <c r="AC14" i="270"/>
  <c r="S14" i="270" s="1"/>
  <c r="G14" i="270"/>
  <c r="E14" i="270"/>
  <c r="AC13" i="270"/>
  <c r="G13" i="270"/>
  <c r="G8" i="270"/>
  <c r="E13" i="270"/>
  <c r="BH12" i="270"/>
  <c r="O12" i="206" s="1"/>
  <c r="AC12" i="270"/>
  <c r="S12" i="270"/>
  <c r="G12" i="270"/>
  <c r="E12" i="270"/>
  <c r="BH11" i="270"/>
  <c r="BH10" i="270" s="1"/>
  <c r="O10" i="206" s="1"/>
  <c r="O11" i="206"/>
  <c r="AE63" i="270"/>
  <c r="AC11" i="270"/>
  <c r="S11" i="270" s="1"/>
  <c r="G11" i="270"/>
  <c r="E11" i="270"/>
  <c r="BG10" i="270"/>
  <c r="BF10" i="270"/>
  <c r="BE10" i="270"/>
  <c r="BD10" i="270"/>
  <c r="BC10" i="270"/>
  <c r="BB10" i="270"/>
  <c r="BA10" i="270"/>
  <c r="AZ10" i="270"/>
  <c r="AY10" i="270"/>
  <c r="AX10" i="270"/>
  <c r="AW10" i="270"/>
  <c r="AV10" i="270"/>
  <c r="AU10" i="270"/>
  <c r="AT10" i="270"/>
  <c r="AS10" i="270"/>
  <c r="AR10" i="270"/>
  <c r="AQ10" i="270"/>
  <c r="AP10" i="270"/>
  <c r="AO10" i="270"/>
  <c r="AN10" i="270"/>
  <c r="AM10" i="270"/>
  <c r="AL10" i="270"/>
  <c r="AK10" i="270"/>
  <c r="AJ10" i="270"/>
  <c r="AI10" i="270"/>
  <c r="AH10" i="270"/>
  <c r="AG10" i="270"/>
  <c r="AF10" i="270"/>
  <c r="AE10" i="270"/>
  <c r="AB10" i="270"/>
  <c r="AA10" i="270"/>
  <c r="Z10" i="270"/>
  <c r="Y10" i="270"/>
  <c r="X10" i="270"/>
  <c r="W10" i="270"/>
  <c r="V10" i="270"/>
  <c r="U10" i="270"/>
  <c r="R10" i="270"/>
  <c r="Q10" i="270"/>
  <c r="P10" i="270"/>
  <c r="Q26" i="129"/>
  <c r="O10" i="270"/>
  <c r="N10" i="270"/>
  <c r="M10" i="270"/>
  <c r="L10" i="270"/>
  <c r="K10" i="270"/>
  <c r="E10" i="270" s="1"/>
  <c r="J10" i="270"/>
  <c r="I10" i="270"/>
  <c r="H10" i="270"/>
  <c r="BG8" i="270"/>
  <c r="BF8" i="270"/>
  <c r="BE8" i="270"/>
  <c r="BD8" i="270"/>
  <c r="BC8" i="270"/>
  <c r="BB8" i="270"/>
  <c r="BA8" i="270"/>
  <c r="AZ8" i="270"/>
  <c r="AY8" i="270"/>
  <c r="AX8" i="270"/>
  <c r="AW8" i="270"/>
  <c r="AV8" i="270"/>
  <c r="AU8" i="270"/>
  <c r="AT8" i="270"/>
  <c r="AS8" i="270"/>
  <c r="AR8" i="270"/>
  <c r="AQ8" i="270"/>
  <c r="AP8" i="270"/>
  <c r="AO8" i="270"/>
  <c r="AN8" i="270"/>
  <c r="AM8" i="270"/>
  <c r="AL8" i="270"/>
  <c r="AK8" i="270"/>
  <c r="AJ8" i="270"/>
  <c r="AI8" i="270"/>
  <c r="AH8" i="270"/>
  <c r="AG8" i="270"/>
  <c r="AF8" i="270"/>
  <c r="AD8" i="270"/>
  <c r="AB8" i="270"/>
  <c r="AA8" i="270"/>
  <c r="Z8" i="270"/>
  <c r="Y8" i="270"/>
  <c r="X8" i="270"/>
  <c r="W8" i="270"/>
  <c r="V8" i="270"/>
  <c r="U8" i="270"/>
  <c r="R8" i="270"/>
  <c r="Q8" i="270"/>
  <c r="P8" i="270"/>
  <c r="O8" i="270"/>
  <c r="N8" i="270"/>
  <c r="M8" i="270"/>
  <c r="L8" i="270"/>
  <c r="K8" i="270"/>
  <c r="J8" i="270"/>
  <c r="I8" i="270"/>
  <c r="H8" i="270"/>
  <c r="BG63" i="269"/>
  <c r="BF63" i="269"/>
  <c r="BE63" i="269"/>
  <c r="BD63" i="269"/>
  <c r="BC63" i="269"/>
  <c r="BB63" i="269"/>
  <c r="BA63" i="269"/>
  <c r="AZ63" i="269"/>
  <c r="AY63" i="269"/>
  <c r="AX63" i="269"/>
  <c r="AW63" i="269"/>
  <c r="AV63" i="269"/>
  <c r="AU63" i="269"/>
  <c r="AT63" i="269"/>
  <c r="AS63" i="269"/>
  <c r="AR63" i="269"/>
  <c r="AQ63" i="269"/>
  <c r="AP63" i="269"/>
  <c r="AO63" i="269"/>
  <c r="AN63" i="269"/>
  <c r="AM63" i="269"/>
  <c r="AL63" i="269"/>
  <c r="AK63" i="269"/>
  <c r="AJ63" i="269"/>
  <c r="AI63" i="269"/>
  <c r="AH63" i="269"/>
  <c r="AG63" i="269"/>
  <c r="AF63" i="269"/>
  <c r="AB63" i="269"/>
  <c r="AA63" i="269"/>
  <c r="Z63" i="269"/>
  <c r="Y63" i="269"/>
  <c r="X63" i="269"/>
  <c r="W63" i="269"/>
  <c r="V63" i="269"/>
  <c r="U63" i="269"/>
  <c r="R63" i="269"/>
  <c r="Q63" i="269"/>
  <c r="P63" i="269"/>
  <c r="O63" i="269"/>
  <c r="N63" i="269"/>
  <c r="M63" i="269"/>
  <c r="L63" i="269"/>
  <c r="K63" i="269"/>
  <c r="J63" i="269"/>
  <c r="I63" i="269"/>
  <c r="H63" i="269"/>
  <c r="G63" i="269" s="1"/>
  <c r="BH62" i="269"/>
  <c r="BG62" i="269" s="1"/>
  <c r="BG64" i="269" s="1"/>
  <c r="BI62" i="269" s="1"/>
  <c r="AC62" i="269"/>
  <c r="S62" i="269"/>
  <c r="G62" i="269"/>
  <c r="P10" i="294" s="1"/>
  <c r="E62" i="269"/>
  <c r="BH61" i="269"/>
  <c r="N61" i="206" s="1"/>
  <c r="AC61" i="269"/>
  <c r="S61" i="269"/>
  <c r="G61" i="269"/>
  <c r="E61" i="269"/>
  <c r="BH60" i="269"/>
  <c r="N60" i="206" s="1"/>
  <c r="BE60" i="269"/>
  <c r="BE64" i="269"/>
  <c r="BI60" i="269" s="1"/>
  <c r="S60" i="134" s="1"/>
  <c r="D14" i="337" s="1"/>
  <c r="AC60" i="269"/>
  <c r="S60" i="269"/>
  <c r="G60" i="269"/>
  <c r="E60" i="269"/>
  <c r="BH59" i="269"/>
  <c r="N59" i="206" s="1"/>
  <c r="AC59" i="269"/>
  <c r="S59" i="269"/>
  <c r="G59" i="269"/>
  <c r="E59" i="269"/>
  <c r="BH58" i="269"/>
  <c r="N58" i="206" s="1"/>
  <c r="AC58" i="269"/>
  <c r="S58" i="269"/>
  <c r="G58" i="269"/>
  <c r="E58" i="269"/>
  <c r="BH57" i="269"/>
  <c r="N57" i="206" s="1"/>
  <c r="AC57" i="269"/>
  <c r="S57" i="269"/>
  <c r="G57" i="269"/>
  <c r="E57" i="269"/>
  <c r="BH56" i="269"/>
  <c r="N56" i="206" s="1"/>
  <c r="BA56" i="269"/>
  <c r="BA64" i="269" s="1"/>
  <c r="BI56" i="269" s="1"/>
  <c r="S56" i="134" s="1"/>
  <c r="AC56" i="269"/>
  <c r="S56" i="269"/>
  <c r="G56" i="269"/>
  <c r="E56" i="269"/>
  <c r="BH55" i="269"/>
  <c r="N55" i="206" s="1"/>
  <c r="AC55" i="269"/>
  <c r="S55" i="269"/>
  <c r="G55" i="269"/>
  <c r="E55" i="269"/>
  <c r="BH54" i="269"/>
  <c r="N54" i="206" s="1"/>
  <c r="AC54" i="269"/>
  <c r="S54" i="269"/>
  <c r="G54" i="269"/>
  <c r="E54" i="269"/>
  <c r="BH53" i="269"/>
  <c r="N53" i="206" s="1"/>
  <c r="AC53" i="269"/>
  <c r="S53" i="269"/>
  <c r="G53" i="269"/>
  <c r="E53" i="269"/>
  <c r="BH52" i="269"/>
  <c r="N52" i="206" s="1"/>
  <c r="AW52" i="269"/>
  <c r="AW64" i="269"/>
  <c r="BI52" i="269"/>
  <c r="S52" i="134" s="1"/>
  <c r="AC52" i="269"/>
  <c r="S52" i="269"/>
  <c r="G52" i="269"/>
  <c r="E52" i="269"/>
  <c r="BH51" i="269"/>
  <c r="N51" i="206" s="1"/>
  <c r="AV51" i="269"/>
  <c r="AV64" i="269"/>
  <c r="BI51" i="269" s="1"/>
  <c r="S51" i="134" s="1"/>
  <c r="D14" i="329" s="1"/>
  <c r="AC51" i="269"/>
  <c r="S51" i="269"/>
  <c r="G51" i="269"/>
  <c r="E51" i="269"/>
  <c r="BH50" i="269"/>
  <c r="N50" i="206" s="1"/>
  <c r="AC50" i="269"/>
  <c r="S50" i="269"/>
  <c r="G50" i="269"/>
  <c r="E50" i="269"/>
  <c r="BH49" i="269"/>
  <c r="N49" i="206" s="1"/>
  <c r="AT49" i="269"/>
  <c r="AC49" i="269"/>
  <c r="S49" i="269"/>
  <c r="G49" i="269"/>
  <c r="E49" i="269"/>
  <c r="BH48" i="269"/>
  <c r="N48" i="206" s="1"/>
  <c r="AS48" i="269"/>
  <c r="AC48" i="269"/>
  <c r="S48" i="269"/>
  <c r="G48" i="269"/>
  <c r="E48" i="269"/>
  <c r="BH47" i="269"/>
  <c r="N47" i="206" s="1"/>
  <c r="AC47" i="269"/>
  <c r="S47" i="269"/>
  <c r="G47" i="269"/>
  <c r="E47" i="269"/>
  <c r="BH46" i="269"/>
  <c r="N46" i="206" s="1"/>
  <c r="AQ46" i="269"/>
  <c r="AC46" i="269"/>
  <c r="S46" i="269"/>
  <c r="G46" i="269"/>
  <c r="E46" i="269"/>
  <c r="BH45" i="269"/>
  <c r="N45" i="206" s="1"/>
  <c r="AP45" i="269"/>
  <c r="AC45" i="269"/>
  <c r="S45" i="269"/>
  <c r="G45" i="269"/>
  <c r="E45" i="269"/>
  <c r="BH44" i="269"/>
  <c r="N44" i="206" s="1"/>
  <c r="AC44" i="269"/>
  <c r="S44" i="269"/>
  <c r="G44" i="269"/>
  <c r="E44" i="269"/>
  <c r="BH43" i="269"/>
  <c r="N43" i="206" s="1"/>
  <c r="AC43" i="269"/>
  <c r="S43" i="269"/>
  <c r="G43" i="269"/>
  <c r="E43" i="269"/>
  <c r="BH42" i="269"/>
  <c r="N42" i="206" s="1"/>
  <c r="AC42" i="269"/>
  <c r="S42" i="269"/>
  <c r="G42" i="269"/>
  <c r="E42" i="269"/>
  <c r="BH41" i="269"/>
  <c r="N41" i="206" s="1"/>
  <c r="AL41" i="269"/>
  <c r="AC41" i="269"/>
  <c r="S41" i="269"/>
  <c r="G41" i="269"/>
  <c r="E41" i="269"/>
  <c r="BH40" i="269"/>
  <c r="N40" i="206" s="1"/>
  <c r="AC40" i="269"/>
  <c r="S40" i="269"/>
  <c r="G40" i="269"/>
  <c r="E40" i="269"/>
  <c r="BH39" i="269"/>
  <c r="N39" i="206" s="1"/>
  <c r="AJ39" i="269"/>
  <c r="AC39" i="269"/>
  <c r="S39" i="269"/>
  <c r="G39" i="269"/>
  <c r="E39" i="269"/>
  <c r="BH38" i="269"/>
  <c r="N38" i="206" s="1"/>
  <c r="AC38" i="269"/>
  <c r="S38" i="269"/>
  <c r="G38" i="269"/>
  <c r="E38" i="269"/>
  <c r="BH37" i="269"/>
  <c r="N37" i="206" s="1"/>
  <c r="AC37" i="269"/>
  <c r="S37" i="269"/>
  <c r="G37" i="269"/>
  <c r="E37" i="269"/>
  <c r="BH36" i="269"/>
  <c r="N36" i="206" s="1"/>
  <c r="AC36" i="269"/>
  <c r="S36" i="269"/>
  <c r="G36" i="269"/>
  <c r="E36" i="269"/>
  <c r="BH35" i="269"/>
  <c r="N35" i="206" s="1"/>
  <c r="AC35" i="269"/>
  <c r="S35" i="269"/>
  <c r="G35" i="269"/>
  <c r="E35" i="269"/>
  <c r="BH34" i="269"/>
  <c r="N34" i="206" s="1"/>
  <c r="AC34" i="269"/>
  <c r="S34" i="269"/>
  <c r="G34" i="269"/>
  <c r="E34" i="269"/>
  <c r="G33" i="269"/>
  <c r="E33" i="269"/>
  <c r="BG32" i="269"/>
  <c r="BF32" i="269"/>
  <c r="BE32" i="269"/>
  <c r="BD32" i="269"/>
  <c r="BC32" i="269"/>
  <c r="BB32" i="269"/>
  <c r="BA32" i="269"/>
  <c r="AZ32" i="269"/>
  <c r="AY32" i="269"/>
  <c r="AX32" i="269"/>
  <c r="AW32" i="269"/>
  <c r="AV32" i="269"/>
  <c r="AU32" i="269"/>
  <c r="AT32" i="269"/>
  <c r="AS32" i="269"/>
  <c r="AR32" i="269"/>
  <c r="AQ32" i="269"/>
  <c r="AP32" i="269"/>
  <c r="AO32" i="269"/>
  <c r="AN32" i="269"/>
  <c r="AM32" i="269"/>
  <c r="AL32" i="269"/>
  <c r="AK32" i="269"/>
  <c r="AJ32" i="269"/>
  <c r="AI32" i="269"/>
  <c r="AH32" i="269"/>
  <c r="AG32" i="269"/>
  <c r="AF32" i="269"/>
  <c r="AE32" i="269"/>
  <c r="AB32" i="269"/>
  <c r="AA32" i="269"/>
  <c r="Z32" i="269"/>
  <c r="Y32" i="269"/>
  <c r="X32" i="269"/>
  <c r="W32" i="269"/>
  <c r="V32" i="269"/>
  <c r="U32" i="269"/>
  <c r="R32" i="269"/>
  <c r="Q32" i="269"/>
  <c r="P32" i="269"/>
  <c r="O32" i="269"/>
  <c r="N32" i="269"/>
  <c r="M32" i="269"/>
  <c r="L32" i="269"/>
  <c r="K32" i="269"/>
  <c r="J32" i="269"/>
  <c r="I32" i="269"/>
  <c r="H32" i="269"/>
  <c r="E32" i="269" s="1"/>
  <c r="BH31" i="269"/>
  <c r="N31" i="206" s="1"/>
  <c r="AB31" i="269"/>
  <c r="AC31" i="269"/>
  <c r="S31" i="269"/>
  <c r="G31" i="269"/>
  <c r="E31" i="269"/>
  <c r="BH30" i="269"/>
  <c r="N30" i="206" s="1"/>
  <c r="AC30" i="269"/>
  <c r="S30" i="269" s="1"/>
  <c r="G30" i="269"/>
  <c r="E30" i="269"/>
  <c r="BH29" i="269"/>
  <c r="N29" i="206" s="1"/>
  <c r="AC29" i="269"/>
  <c r="Z29" i="269"/>
  <c r="S29" i="269"/>
  <c r="G29" i="269"/>
  <c r="E29" i="269"/>
  <c r="BH28" i="269"/>
  <c r="N28" i="206" s="1"/>
  <c r="Y28" i="269"/>
  <c r="AC28" i="269"/>
  <c r="S28" i="269" s="1"/>
  <c r="G28" i="269"/>
  <c r="E28" i="269"/>
  <c r="BH27" i="269"/>
  <c r="N27" i="206" s="1"/>
  <c r="X27" i="269"/>
  <c r="X64" i="269" s="1"/>
  <c r="BI27" i="269" s="1"/>
  <c r="S27" i="134" s="1"/>
  <c r="AC27" i="269"/>
  <c r="S27" i="269"/>
  <c r="G27" i="269"/>
  <c r="E27" i="269"/>
  <c r="BH26" i="269"/>
  <c r="N26" i="206" s="1"/>
  <c r="AC26" i="269"/>
  <c r="S26" i="269"/>
  <c r="G26" i="269"/>
  <c r="E26" i="269"/>
  <c r="BH25" i="269"/>
  <c r="N25" i="206" s="1"/>
  <c r="AC25" i="269"/>
  <c r="S25" i="269" s="1"/>
  <c r="V25" i="269"/>
  <c r="G25" i="269"/>
  <c r="E25" i="269"/>
  <c r="BH24" i="269"/>
  <c r="N24" i="206" s="1"/>
  <c r="U24" i="269"/>
  <c r="U64" i="269" s="1"/>
  <c r="BI24" i="269" s="1"/>
  <c r="S24" i="134" s="1"/>
  <c r="AC24" i="269"/>
  <c r="S24" i="269"/>
  <c r="G24" i="269"/>
  <c r="E24" i="269"/>
  <c r="BH23" i="269"/>
  <c r="N23" i="206" s="1"/>
  <c r="AC23" i="269"/>
  <c r="G23" i="269"/>
  <c r="BG22" i="269"/>
  <c r="BF22" i="269"/>
  <c r="BE22" i="269"/>
  <c r="BD22" i="269"/>
  <c r="BC22" i="269"/>
  <c r="BB22" i="269"/>
  <c r="BA22" i="269"/>
  <c r="AZ22" i="269"/>
  <c r="AY22" i="269"/>
  <c r="P34" i="129" s="1"/>
  <c r="AX22" i="269"/>
  <c r="AW22" i="269"/>
  <c r="AV22" i="269"/>
  <c r="AU22" i="269"/>
  <c r="AT22" i="269"/>
  <c r="AS22" i="269"/>
  <c r="AR22" i="269"/>
  <c r="AQ22" i="269"/>
  <c r="AP22" i="269"/>
  <c r="AO22" i="269"/>
  <c r="AN22" i="269"/>
  <c r="AM22" i="269"/>
  <c r="AL22" i="269"/>
  <c r="AK22" i="269"/>
  <c r="AJ22" i="269"/>
  <c r="AI22" i="269"/>
  <c r="AH22" i="269"/>
  <c r="AG22" i="269"/>
  <c r="AF22" i="269"/>
  <c r="AE22" i="269"/>
  <c r="AB22" i="269"/>
  <c r="AA22" i="269"/>
  <c r="Z22" i="269"/>
  <c r="Y22" i="269"/>
  <c r="X22" i="269"/>
  <c r="W22" i="269"/>
  <c r="V22" i="269"/>
  <c r="U22" i="269"/>
  <c r="R22" i="269"/>
  <c r="Q22" i="269"/>
  <c r="P22" i="269"/>
  <c r="O22" i="269"/>
  <c r="N22" i="269"/>
  <c r="M22" i="269"/>
  <c r="L22" i="269"/>
  <c r="K22" i="269"/>
  <c r="E22" i="269" s="1"/>
  <c r="J22" i="269"/>
  <c r="I22" i="269"/>
  <c r="G22" i="269" s="1"/>
  <c r="H22" i="269"/>
  <c r="BH21" i="269"/>
  <c r="N21" i="206" s="1"/>
  <c r="AC21" i="269"/>
  <c r="S21" i="269" s="1"/>
  <c r="P21" i="129" s="1"/>
  <c r="G21" i="269"/>
  <c r="E21" i="269"/>
  <c r="BH20" i="269"/>
  <c r="N20" i="206" s="1"/>
  <c r="AC20" i="269"/>
  <c r="S20" i="269" s="1"/>
  <c r="P20" i="129" s="1"/>
  <c r="G20" i="269"/>
  <c r="E20" i="269"/>
  <c r="BH19" i="269"/>
  <c r="N19" i="206" s="1"/>
  <c r="AC19" i="269"/>
  <c r="S19" i="269" s="1"/>
  <c r="P19" i="129" s="1"/>
  <c r="P19" i="269"/>
  <c r="G19" i="269"/>
  <c r="E19" i="269"/>
  <c r="BH18" i="269"/>
  <c r="N18" i="206" s="1"/>
  <c r="O18" i="269"/>
  <c r="O64" i="269"/>
  <c r="BI18" i="269" s="1"/>
  <c r="S18" i="134" s="1"/>
  <c r="AC18" i="269"/>
  <c r="S18" i="269" s="1"/>
  <c r="P18" i="129" s="1"/>
  <c r="G18" i="269"/>
  <c r="P33" i="129"/>
  <c r="E18" i="269"/>
  <c r="BH17" i="269"/>
  <c r="N17" i="206"/>
  <c r="AC17" i="269"/>
  <c r="S17" i="269" s="1"/>
  <c r="P17" i="129" s="1"/>
  <c r="G17" i="269"/>
  <c r="E17" i="269"/>
  <c r="BH16" i="269"/>
  <c r="N16" i="206" s="1"/>
  <c r="AC16" i="269"/>
  <c r="S16" i="269" s="1"/>
  <c r="P16" i="129" s="1"/>
  <c r="G16" i="269"/>
  <c r="E16" i="269"/>
  <c r="BH15" i="269"/>
  <c r="N15" i="206" s="1"/>
  <c r="AC15" i="269"/>
  <c r="S15" i="269" s="1"/>
  <c r="P15" i="129" s="1"/>
  <c r="G15" i="269"/>
  <c r="E15" i="269"/>
  <c r="BH14" i="269"/>
  <c r="N14" i="206" s="1"/>
  <c r="AC14" i="269"/>
  <c r="S14" i="269"/>
  <c r="P14" i="129"/>
  <c r="G14" i="269"/>
  <c r="E14" i="269"/>
  <c r="AC13" i="269"/>
  <c r="S13" i="269" s="1"/>
  <c r="G13" i="269"/>
  <c r="G8" i="269" s="1"/>
  <c r="E13" i="269"/>
  <c r="BH12" i="269"/>
  <c r="N12" i="206" s="1"/>
  <c r="AC12" i="269"/>
  <c r="S12" i="269" s="1"/>
  <c r="P12" i="129" s="1"/>
  <c r="G12" i="269"/>
  <c r="E12" i="269"/>
  <c r="BH11" i="269"/>
  <c r="N11" i="206" s="1"/>
  <c r="AE63" i="269"/>
  <c r="AC11" i="269"/>
  <c r="S11" i="269" s="1"/>
  <c r="G11" i="269"/>
  <c r="E11" i="269"/>
  <c r="BG10" i="269"/>
  <c r="BF10" i="269"/>
  <c r="BE10" i="269"/>
  <c r="BD10" i="269"/>
  <c r="BC10" i="269"/>
  <c r="BB10" i="269"/>
  <c r="BA10" i="269"/>
  <c r="AZ10" i="269"/>
  <c r="AY10" i="269"/>
  <c r="AX10" i="269"/>
  <c r="AW10" i="269"/>
  <c r="AV10" i="269"/>
  <c r="AU10" i="269"/>
  <c r="AT10" i="269"/>
  <c r="AS10" i="269"/>
  <c r="AR10" i="269"/>
  <c r="AQ10" i="269"/>
  <c r="AP10" i="269"/>
  <c r="AO10" i="269"/>
  <c r="AN10" i="269"/>
  <c r="AM10" i="269"/>
  <c r="AL10" i="269"/>
  <c r="AK10" i="269"/>
  <c r="AJ10" i="269"/>
  <c r="AI10" i="269"/>
  <c r="AH10" i="269"/>
  <c r="AG10" i="269"/>
  <c r="AF10" i="269"/>
  <c r="AE10" i="269"/>
  <c r="AB10" i="269"/>
  <c r="AA10" i="269"/>
  <c r="Z10" i="269"/>
  <c r="Y10" i="269"/>
  <c r="X10" i="269"/>
  <c r="W10" i="269"/>
  <c r="V10" i="269"/>
  <c r="U10" i="269"/>
  <c r="R10" i="269"/>
  <c r="Q10" i="269"/>
  <c r="P10" i="269"/>
  <c r="P26" i="129" s="1"/>
  <c r="O10" i="269"/>
  <c r="N10" i="269"/>
  <c r="M10" i="269"/>
  <c r="L10" i="269"/>
  <c r="K10" i="269"/>
  <c r="J10" i="269"/>
  <c r="I10" i="269"/>
  <c r="H10" i="269"/>
  <c r="BG8" i="269"/>
  <c r="BF8" i="269"/>
  <c r="BE8" i="269"/>
  <c r="BD8" i="269"/>
  <c r="BC8" i="269"/>
  <c r="BB8" i="269"/>
  <c r="BA8" i="269"/>
  <c r="AZ8" i="269"/>
  <c r="AY8" i="269"/>
  <c r="AX8" i="269"/>
  <c r="AW8" i="269"/>
  <c r="AV8" i="269"/>
  <c r="AU8" i="269"/>
  <c r="AT8" i="269"/>
  <c r="AS8" i="269"/>
  <c r="AR8" i="269"/>
  <c r="AQ8" i="269"/>
  <c r="AP8" i="269"/>
  <c r="AO8" i="269"/>
  <c r="AN8" i="269"/>
  <c r="AM8" i="269"/>
  <c r="AL8" i="269"/>
  <c r="AK8" i="269"/>
  <c r="AJ8" i="269"/>
  <c r="AI8" i="269"/>
  <c r="AH8" i="269"/>
  <c r="AG8" i="269"/>
  <c r="AF8" i="269"/>
  <c r="AD8" i="269"/>
  <c r="AB8" i="269"/>
  <c r="AA8" i="269"/>
  <c r="Z8" i="269"/>
  <c r="Y8" i="269"/>
  <c r="X8" i="269"/>
  <c r="W8" i="269"/>
  <c r="V8" i="269"/>
  <c r="U8" i="269"/>
  <c r="R8" i="269"/>
  <c r="Q8" i="269"/>
  <c r="P8" i="269"/>
  <c r="O8" i="269"/>
  <c r="N8" i="269"/>
  <c r="M8" i="269"/>
  <c r="L8" i="269"/>
  <c r="K8" i="269"/>
  <c r="J8" i="269"/>
  <c r="I8" i="269"/>
  <c r="H8" i="269"/>
  <c r="BG63" i="268"/>
  <c r="BF63" i="268"/>
  <c r="BE63" i="268"/>
  <c r="BD63" i="268"/>
  <c r="BD64" i="268" s="1"/>
  <c r="BI59" i="268" s="1"/>
  <c r="R59" i="134" s="1"/>
  <c r="D13" i="336" s="1"/>
  <c r="BC63" i="268"/>
  <c r="BB63" i="268"/>
  <c r="BA63" i="268"/>
  <c r="AZ63" i="268"/>
  <c r="AY63" i="268"/>
  <c r="AX63" i="268"/>
  <c r="AW63" i="268"/>
  <c r="AV63" i="268"/>
  <c r="AU63" i="268"/>
  <c r="AT63" i="268"/>
  <c r="AS63" i="268"/>
  <c r="AR63" i="268"/>
  <c r="AQ63" i="268"/>
  <c r="AP63" i="268"/>
  <c r="AO63" i="268"/>
  <c r="AN63" i="268"/>
  <c r="AM63" i="268"/>
  <c r="AL63" i="268"/>
  <c r="AK63" i="268"/>
  <c r="AJ63" i="268"/>
  <c r="AI63" i="268"/>
  <c r="AH63" i="268"/>
  <c r="AG63" i="268"/>
  <c r="AF63" i="268"/>
  <c r="AB63" i="268"/>
  <c r="AA63" i="268"/>
  <c r="Z63" i="268"/>
  <c r="Y63" i="268"/>
  <c r="Y64" i="268" s="1"/>
  <c r="X63" i="268"/>
  <c r="W63" i="268"/>
  <c r="V63" i="268"/>
  <c r="U63" i="268"/>
  <c r="R63" i="268"/>
  <c r="Q63" i="268"/>
  <c r="P63" i="268"/>
  <c r="O63" i="268"/>
  <c r="N63" i="268"/>
  <c r="M63" i="268"/>
  <c r="L63" i="268"/>
  <c r="K63" i="268"/>
  <c r="J63" i="268"/>
  <c r="I63" i="268"/>
  <c r="H63" i="268"/>
  <c r="G63" i="268" s="1"/>
  <c r="BH62" i="268"/>
  <c r="BG62" i="268" s="1"/>
  <c r="AC62" i="268"/>
  <c r="S62" i="268"/>
  <c r="O22" i="294" s="1"/>
  <c r="G62" i="268"/>
  <c r="E62" i="268"/>
  <c r="BH61" i="268"/>
  <c r="M61" i="206" s="1"/>
  <c r="AC61" i="268"/>
  <c r="S61" i="268"/>
  <c r="G61" i="268"/>
  <c r="E61" i="268"/>
  <c r="BH60" i="268"/>
  <c r="M60" i="206" s="1"/>
  <c r="AC60" i="268"/>
  <c r="S60" i="268"/>
  <c r="G60" i="268"/>
  <c r="E60" i="268"/>
  <c r="BH59" i="268"/>
  <c r="M59" i="206" s="1"/>
  <c r="BD59" i="268"/>
  <c r="AC59" i="268"/>
  <c r="S59" i="268"/>
  <c r="G59" i="268"/>
  <c r="E59" i="268"/>
  <c r="BH58" i="268"/>
  <c r="M58" i="206" s="1"/>
  <c r="AC58" i="268"/>
  <c r="S58" i="268"/>
  <c r="G58" i="268"/>
  <c r="E58" i="268"/>
  <c r="BH57" i="268"/>
  <c r="M57" i="206" s="1"/>
  <c r="AC57" i="268"/>
  <c r="S57" i="268"/>
  <c r="G57" i="268"/>
  <c r="E57" i="268"/>
  <c r="BH56" i="268"/>
  <c r="M56" i="206" s="1"/>
  <c r="BA56" i="268"/>
  <c r="AC56" i="268"/>
  <c r="S56" i="268"/>
  <c r="G56" i="268"/>
  <c r="E56" i="268"/>
  <c r="BH55" i="268"/>
  <c r="M55" i="206" s="1"/>
  <c r="AZ55" i="268"/>
  <c r="AZ64" i="268" s="1"/>
  <c r="AC55" i="268"/>
  <c r="S55" i="268"/>
  <c r="G55" i="268"/>
  <c r="E55" i="268"/>
  <c r="BH54" i="268"/>
  <c r="M54" i="206" s="1"/>
  <c r="AC54" i="268"/>
  <c r="S54" i="268"/>
  <c r="G54" i="268"/>
  <c r="E54" i="268"/>
  <c r="BH53" i="268"/>
  <c r="AX53" i="268"/>
  <c r="AC53" i="268"/>
  <c r="S53" i="268"/>
  <c r="G53" i="268"/>
  <c r="E53" i="268"/>
  <c r="BH52" i="268"/>
  <c r="M52" i="206" s="1"/>
  <c r="AC52" i="268"/>
  <c r="S52" i="268"/>
  <c r="G52" i="268"/>
  <c r="E52" i="268"/>
  <c r="BH51" i="268"/>
  <c r="M51" i="206" s="1"/>
  <c r="AV51" i="268"/>
  <c r="AV64" i="268"/>
  <c r="AC51" i="268"/>
  <c r="S51" i="268"/>
  <c r="G51" i="268"/>
  <c r="E51" i="268"/>
  <c r="BH50" i="268"/>
  <c r="M50" i="206" s="1"/>
  <c r="AC50" i="268"/>
  <c r="S50" i="268"/>
  <c r="G50" i="268"/>
  <c r="E50" i="268"/>
  <c r="BH49" i="268"/>
  <c r="M49" i="206" s="1"/>
  <c r="AC49" i="268"/>
  <c r="S49" i="268"/>
  <c r="G49" i="268"/>
  <c r="E49" i="268"/>
  <c r="BH48" i="268"/>
  <c r="M48" i="206" s="1"/>
  <c r="AC48" i="268"/>
  <c r="S48" i="268"/>
  <c r="G48" i="268"/>
  <c r="E48" i="268"/>
  <c r="BH47" i="268"/>
  <c r="M47" i="206" s="1"/>
  <c r="AR47" i="268"/>
  <c r="AC47" i="268"/>
  <c r="S47" i="268"/>
  <c r="G47" i="268"/>
  <c r="E47" i="268"/>
  <c r="BH46" i="268"/>
  <c r="M46" i="206" s="1"/>
  <c r="AC46" i="268"/>
  <c r="S46" i="268"/>
  <c r="G46" i="268"/>
  <c r="E46" i="268"/>
  <c r="BH45" i="268"/>
  <c r="M45" i="206" s="1"/>
  <c r="AC45" i="268"/>
  <c r="S45" i="268"/>
  <c r="G45" i="268"/>
  <c r="E45" i="268"/>
  <c r="BH44" i="268"/>
  <c r="M44" i="206" s="1"/>
  <c r="AC44" i="268"/>
  <c r="S44" i="268"/>
  <c r="G44" i="268"/>
  <c r="E44" i="268"/>
  <c r="BH43" i="268"/>
  <c r="M43" i="206" s="1"/>
  <c r="AN43" i="268"/>
  <c r="AC43" i="268"/>
  <c r="S43" i="268"/>
  <c r="G43" i="268"/>
  <c r="E43" i="268"/>
  <c r="BH42" i="268"/>
  <c r="M42" i="206" s="1"/>
  <c r="AC42" i="268"/>
  <c r="S42" i="268"/>
  <c r="G42" i="268"/>
  <c r="E42" i="268"/>
  <c r="BH41" i="268"/>
  <c r="M41" i="206" s="1"/>
  <c r="AC41" i="268"/>
  <c r="S41" i="268"/>
  <c r="G41" i="268"/>
  <c r="E41" i="268"/>
  <c r="BH40" i="268"/>
  <c r="M40" i="206" s="1"/>
  <c r="AC40" i="268"/>
  <c r="S40" i="268"/>
  <c r="G40" i="268"/>
  <c r="E40" i="268"/>
  <c r="BH39" i="268"/>
  <c r="M39" i="206" s="1"/>
  <c r="AC39" i="268"/>
  <c r="S39" i="268"/>
  <c r="G39" i="268"/>
  <c r="E39" i="268"/>
  <c r="BH38" i="268"/>
  <c r="M38" i="206" s="1"/>
  <c r="AI38" i="268"/>
  <c r="AI64" i="268" s="1"/>
  <c r="BI38" i="268" s="1"/>
  <c r="R38" i="134" s="1"/>
  <c r="D13" i="320" s="1"/>
  <c r="AC38" i="268"/>
  <c r="S38" i="268"/>
  <c r="G38" i="268"/>
  <c r="E38" i="268"/>
  <c r="BH37" i="268"/>
  <c r="M37" i="206" s="1"/>
  <c r="AC37" i="268"/>
  <c r="S37" i="268"/>
  <c r="G37" i="268"/>
  <c r="E37" i="268"/>
  <c r="BH36" i="268"/>
  <c r="M36" i="206" s="1"/>
  <c r="AG36" i="268"/>
  <c r="AC36" i="268"/>
  <c r="S36" i="268"/>
  <c r="G36" i="268"/>
  <c r="E36" i="268"/>
  <c r="BH35" i="268"/>
  <c r="M35" i="206" s="1"/>
  <c r="AC35" i="268"/>
  <c r="S35" i="268"/>
  <c r="G35" i="268"/>
  <c r="E35" i="268"/>
  <c r="BH34" i="268"/>
  <c r="M34" i="206" s="1"/>
  <c r="AC34" i="268"/>
  <c r="S34" i="268"/>
  <c r="G34" i="268"/>
  <c r="E34" i="268"/>
  <c r="G33" i="268"/>
  <c r="E33" i="268"/>
  <c r="BG32" i="268"/>
  <c r="BF32" i="268"/>
  <c r="BE32" i="268"/>
  <c r="BD32" i="268"/>
  <c r="BC32" i="268"/>
  <c r="BB32" i="268"/>
  <c r="BA32" i="268"/>
  <c r="AZ32" i="268"/>
  <c r="AY32" i="268"/>
  <c r="AX32" i="268"/>
  <c r="AW32" i="268"/>
  <c r="AV32" i="268"/>
  <c r="AU32" i="268"/>
  <c r="AT32" i="268"/>
  <c r="AS32" i="268"/>
  <c r="AR32" i="268"/>
  <c r="AQ32" i="268"/>
  <c r="AP32" i="268"/>
  <c r="AO32" i="268"/>
  <c r="AN32" i="268"/>
  <c r="AM32" i="268"/>
  <c r="AL32" i="268"/>
  <c r="AK32" i="268"/>
  <c r="AJ32" i="268"/>
  <c r="AI32" i="268"/>
  <c r="AH32" i="268"/>
  <c r="AG32" i="268"/>
  <c r="AF32" i="268"/>
  <c r="AE32" i="268"/>
  <c r="AB32" i="268"/>
  <c r="AA32" i="268"/>
  <c r="Z32" i="268"/>
  <c r="Y32" i="268"/>
  <c r="X32" i="268"/>
  <c r="W32" i="268"/>
  <c r="V32" i="268"/>
  <c r="U32" i="268"/>
  <c r="S32" i="268" s="1"/>
  <c r="R32" i="268"/>
  <c r="Q32" i="268"/>
  <c r="P32" i="268"/>
  <c r="O32" i="268"/>
  <c r="N32" i="268"/>
  <c r="M32" i="268"/>
  <c r="L32" i="268"/>
  <c r="K32" i="268"/>
  <c r="J32" i="268"/>
  <c r="I32" i="268"/>
  <c r="H32" i="268"/>
  <c r="G32" i="268" s="1"/>
  <c r="BH31" i="268"/>
  <c r="M31" i="206" s="1"/>
  <c r="AC31" i="268"/>
  <c r="S31" i="268"/>
  <c r="G31" i="268"/>
  <c r="E31" i="268"/>
  <c r="BH30" i="268"/>
  <c r="M30" i="206" s="1"/>
  <c r="AC30" i="268"/>
  <c r="S30" i="268" s="1"/>
  <c r="G30" i="268"/>
  <c r="E30" i="268"/>
  <c r="BH29" i="268"/>
  <c r="M29" i="206" s="1"/>
  <c r="AC29" i="268"/>
  <c r="S29" i="268" s="1"/>
  <c r="G29" i="268"/>
  <c r="E29" i="268"/>
  <c r="BH28" i="268"/>
  <c r="M28" i="206" s="1"/>
  <c r="AC28" i="268"/>
  <c r="S28" i="268" s="1"/>
  <c r="Y28" i="268"/>
  <c r="G28" i="268"/>
  <c r="E28" i="268"/>
  <c r="BH27" i="268"/>
  <c r="M27" i="206" s="1"/>
  <c r="X27" i="268"/>
  <c r="X64" i="268" s="1"/>
  <c r="BI27" i="268" s="1"/>
  <c r="R27" i="134" s="1"/>
  <c r="AC27" i="268"/>
  <c r="S27" i="268"/>
  <c r="G27" i="268"/>
  <c r="E27" i="268"/>
  <c r="BH26" i="268"/>
  <c r="M26" i="206" s="1"/>
  <c r="AC26" i="268"/>
  <c r="S26" i="268"/>
  <c r="G26" i="268"/>
  <c r="E26" i="268"/>
  <c r="BH25" i="268"/>
  <c r="M25" i="206" s="1"/>
  <c r="AC25" i="268"/>
  <c r="S25" i="268"/>
  <c r="V25" i="268"/>
  <c r="G25" i="268"/>
  <c r="E25" i="268"/>
  <c r="BH24" i="268"/>
  <c r="M24" i="206" s="1"/>
  <c r="AC24" i="268"/>
  <c r="S24" i="268" s="1"/>
  <c r="U24" i="268"/>
  <c r="G24" i="268"/>
  <c r="E24" i="268"/>
  <c r="BH23" i="268"/>
  <c r="M23" i="206" s="1"/>
  <c r="AC23" i="268"/>
  <c r="G23" i="268"/>
  <c r="BG22" i="268"/>
  <c r="BF22" i="268"/>
  <c r="BE22" i="268"/>
  <c r="BD22" i="268"/>
  <c r="BC22" i="268"/>
  <c r="BB22" i="268"/>
  <c r="BA22" i="268"/>
  <c r="AZ22" i="268"/>
  <c r="AY22" i="268"/>
  <c r="AX22" i="268"/>
  <c r="O34" i="129" s="1"/>
  <c r="AW22" i="268"/>
  <c r="AV22" i="268"/>
  <c r="AU22" i="268"/>
  <c r="AT22" i="268"/>
  <c r="AS22" i="268"/>
  <c r="AR22" i="268"/>
  <c r="AQ22" i="268"/>
  <c r="AP22" i="268"/>
  <c r="AO22" i="268"/>
  <c r="AN22" i="268"/>
  <c r="AM22" i="268"/>
  <c r="AL22" i="268"/>
  <c r="AK22" i="268"/>
  <c r="AJ22" i="268"/>
  <c r="AI22" i="268"/>
  <c r="AH22" i="268"/>
  <c r="AG22" i="268"/>
  <c r="AF22" i="268"/>
  <c r="AE22" i="268"/>
  <c r="AB22" i="268"/>
  <c r="AA22" i="268"/>
  <c r="Z22" i="268"/>
  <c r="Y22" i="268"/>
  <c r="X22" i="268"/>
  <c r="W22" i="268"/>
  <c r="V22" i="268"/>
  <c r="U22" i="268"/>
  <c r="R22" i="268"/>
  <c r="Q22" i="268"/>
  <c r="P22" i="268"/>
  <c r="O22" i="268"/>
  <c r="N22" i="268"/>
  <c r="M22" i="268"/>
  <c r="L22" i="268"/>
  <c r="K22" i="268"/>
  <c r="J22" i="268"/>
  <c r="I22" i="268"/>
  <c r="H22" i="268"/>
  <c r="G22" i="268" s="1"/>
  <c r="BH21" i="268"/>
  <c r="M21" i="206" s="1"/>
  <c r="AC21" i="268"/>
  <c r="S21" i="268"/>
  <c r="O21" i="129" s="1"/>
  <c r="G21" i="268"/>
  <c r="E21" i="268"/>
  <c r="BH20" i="268"/>
  <c r="M20" i="206" s="1"/>
  <c r="Q20" i="268"/>
  <c r="AC20" i="268"/>
  <c r="S20" i="268" s="1"/>
  <c r="O20" i="129" s="1"/>
  <c r="G20" i="268"/>
  <c r="E20" i="268"/>
  <c r="BH19" i="268"/>
  <c r="M19" i="206" s="1"/>
  <c r="AC19" i="268"/>
  <c r="S19" i="268"/>
  <c r="O19" i="129" s="1"/>
  <c r="G19" i="268"/>
  <c r="E19" i="268"/>
  <c r="BH18" i="268"/>
  <c r="M18" i="206" s="1"/>
  <c r="O18" i="268"/>
  <c r="O64" i="268" s="1"/>
  <c r="BI18" i="268" s="1"/>
  <c r="R18" i="134" s="1"/>
  <c r="AC18" i="268"/>
  <c r="S18" i="268"/>
  <c r="O18" i="129"/>
  <c r="G18" i="268"/>
  <c r="O33" i="129"/>
  <c r="E18" i="268"/>
  <c r="BH17" i="268"/>
  <c r="N17" i="268" s="1"/>
  <c r="M17" i="206"/>
  <c r="AC17" i="268"/>
  <c r="S17" i="268"/>
  <c r="O17" i="129" s="1"/>
  <c r="G17" i="268"/>
  <c r="E17" i="268"/>
  <c r="BH16" i="268"/>
  <c r="M16" i="206" s="1"/>
  <c r="M16" i="268"/>
  <c r="M64" i="268" s="1"/>
  <c r="BI16" i="268" s="1"/>
  <c r="R16" i="134" s="1"/>
  <c r="AC16" i="268"/>
  <c r="S16" i="268"/>
  <c r="O16" i="129" s="1"/>
  <c r="G16" i="268"/>
  <c r="E16" i="268"/>
  <c r="BH15" i="268"/>
  <c r="M15" i="206"/>
  <c r="AC15" i="268"/>
  <c r="S15" i="268" s="1"/>
  <c r="G15" i="268"/>
  <c r="G8" i="268" s="1"/>
  <c r="E15" i="268"/>
  <c r="BH14" i="268"/>
  <c r="M14" i="206"/>
  <c r="AC14" i="268"/>
  <c r="S14" i="268"/>
  <c r="G14" i="268"/>
  <c r="E14" i="268"/>
  <c r="AC13" i="268"/>
  <c r="S13" i="268" s="1"/>
  <c r="G13" i="268"/>
  <c r="E13" i="268"/>
  <c r="BH12" i="268"/>
  <c r="M12" i="206"/>
  <c r="AC12" i="268"/>
  <c r="S12" i="268"/>
  <c r="O12" i="129" s="1"/>
  <c r="G12" i="268"/>
  <c r="E12" i="268"/>
  <c r="BH11" i="268"/>
  <c r="M11" i="206"/>
  <c r="AE63" i="268"/>
  <c r="AC11" i="268"/>
  <c r="S11" i="268"/>
  <c r="G11" i="268"/>
  <c r="E11" i="268"/>
  <c r="BG10" i="268"/>
  <c r="BF10" i="268"/>
  <c r="BE10" i="268"/>
  <c r="BD10" i="268"/>
  <c r="BC10" i="268"/>
  <c r="BB10" i="268"/>
  <c r="BA10" i="268"/>
  <c r="AZ10" i="268"/>
  <c r="AY10" i="268"/>
  <c r="AX10" i="268"/>
  <c r="AW10" i="268"/>
  <c r="AV10" i="268"/>
  <c r="AU10" i="268"/>
  <c r="AT10" i="268"/>
  <c r="AS10" i="268"/>
  <c r="AR10" i="268"/>
  <c r="AQ10" i="268"/>
  <c r="AP10" i="268"/>
  <c r="AO10" i="268"/>
  <c r="AN10" i="268"/>
  <c r="AM10" i="268"/>
  <c r="AL10" i="268"/>
  <c r="AK10" i="268"/>
  <c r="AJ10" i="268"/>
  <c r="AI10" i="268"/>
  <c r="AH10" i="268"/>
  <c r="AG10" i="268"/>
  <c r="AF10" i="268"/>
  <c r="AE10" i="268"/>
  <c r="AB10" i="268"/>
  <c r="AA10" i="268"/>
  <c r="Z10" i="268"/>
  <c r="Y10" i="268"/>
  <c r="X10" i="268"/>
  <c r="W10" i="268"/>
  <c r="V10" i="268"/>
  <c r="U10" i="268"/>
  <c r="R10" i="268"/>
  <c r="Q10" i="268"/>
  <c r="P10" i="268"/>
  <c r="O10" i="268"/>
  <c r="N10" i="268"/>
  <c r="M10" i="268"/>
  <c r="L10" i="268"/>
  <c r="K10" i="268"/>
  <c r="E10" i="268" s="1"/>
  <c r="J10" i="268"/>
  <c r="I10" i="268"/>
  <c r="H10" i="268"/>
  <c r="BG8" i="268"/>
  <c r="BF8" i="268"/>
  <c r="BE8" i="268"/>
  <c r="BD8" i="268"/>
  <c r="BC8" i="268"/>
  <c r="BB8" i="268"/>
  <c r="BA8" i="268"/>
  <c r="AZ8" i="268"/>
  <c r="AY8" i="268"/>
  <c r="AX8" i="268"/>
  <c r="AW8" i="268"/>
  <c r="AV8" i="268"/>
  <c r="AU8" i="268"/>
  <c r="AT8" i="268"/>
  <c r="AS8" i="268"/>
  <c r="AR8" i="268"/>
  <c r="AQ8" i="268"/>
  <c r="AP8" i="268"/>
  <c r="AO8" i="268"/>
  <c r="AN8" i="268"/>
  <c r="AM8" i="268"/>
  <c r="AL8" i="268"/>
  <c r="AK8" i="268"/>
  <c r="AJ8" i="268"/>
  <c r="AI8" i="268"/>
  <c r="AH8" i="268"/>
  <c r="AG8" i="268"/>
  <c r="AF8" i="268"/>
  <c r="AD8" i="268"/>
  <c r="AB8" i="268"/>
  <c r="AA8" i="268"/>
  <c r="Z8" i="268"/>
  <c r="Y8" i="268"/>
  <c r="X8" i="268"/>
  <c r="W8" i="268"/>
  <c r="V8" i="268"/>
  <c r="U8" i="268"/>
  <c r="R8" i="268"/>
  <c r="Q8" i="268"/>
  <c r="P8" i="268"/>
  <c r="O8" i="268"/>
  <c r="N8" i="268"/>
  <c r="M8" i="268"/>
  <c r="L8" i="268"/>
  <c r="K8" i="268"/>
  <c r="J8" i="268"/>
  <c r="I8" i="268"/>
  <c r="H8" i="268"/>
  <c r="BG63" i="267"/>
  <c r="BF63" i="267"/>
  <c r="BE63" i="267"/>
  <c r="BD63" i="267"/>
  <c r="BC63" i="267"/>
  <c r="BB63" i="267"/>
  <c r="BA63" i="267"/>
  <c r="AZ63" i="267"/>
  <c r="AY63" i="267"/>
  <c r="AX63" i="267"/>
  <c r="AX64" i="267" s="1"/>
  <c r="BI53" i="267" s="1"/>
  <c r="AW63" i="267"/>
  <c r="AV63" i="267"/>
  <c r="AU63" i="267"/>
  <c r="AT63" i="267"/>
  <c r="AS63" i="267"/>
  <c r="AR63" i="267"/>
  <c r="AQ63" i="267"/>
  <c r="AP63" i="267"/>
  <c r="AO63" i="267"/>
  <c r="AN63" i="267"/>
  <c r="AM63" i="267"/>
  <c r="AL63" i="267"/>
  <c r="AK63" i="267"/>
  <c r="AK64" i="267" s="1"/>
  <c r="AJ63" i="267"/>
  <c r="AI63" i="267"/>
  <c r="AH63" i="267"/>
  <c r="AG63" i="267"/>
  <c r="AF63" i="267"/>
  <c r="AB63" i="267"/>
  <c r="AA63" i="267"/>
  <c r="Z63" i="267"/>
  <c r="U63" i="267"/>
  <c r="R63" i="267"/>
  <c r="Q63" i="267"/>
  <c r="P63" i="267"/>
  <c r="O63" i="267"/>
  <c r="N63" i="267"/>
  <c r="M63" i="267"/>
  <c r="L63" i="267"/>
  <c r="K63" i="267"/>
  <c r="J63" i="267"/>
  <c r="I63" i="267"/>
  <c r="H63" i="267"/>
  <c r="G63" i="267" s="1"/>
  <c r="BH62" i="267"/>
  <c r="BG62" i="267" s="1"/>
  <c r="BG64" i="267" s="1"/>
  <c r="BI62" i="267" s="1"/>
  <c r="AC62" i="267"/>
  <c r="S62" i="267"/>
  <c r="G62" i="267"/>
  <c r="N10" i="294" s="1"/>
  <c r="E62" i="267"/>
  <c r="BH61" i="267"/>
  <c r="L61" i="206" s="1"/>
  <c r="AC61" i="267"/>
  <c r="S61" i="267"/>
  <c r="G61" i="267"/>
  <c r="E61" i="267"/>
  <c r="BH60" i="267"/>
  <c r="L60" i="206" s="1"/>
  <c r="BE60" i="267"/>
  <c r="AC60" i="267"/>
  <c r="S60" i="267"/>
  <c r="G60" i="267"/>
  <c r="E60" i="267"/>
  <c r="BH59" i="267"/>
  <c r="L59" i="206" s="1"/>
  <c r="AC59" i="267"/>
  <c r="S59" i="267"/>
  <c r="G59" i="267"/>
  <c r="E59" i="267"/>
  <c r="BH58" i="267"/>
  <c r="L58" i="206" s="1"/>
  <c r="BC58" i="267"/>
  <c r="AC58" i="267"/>
  <c r="S58" i="267"/>
  <c r="G58" i="267"/>
  <c r="E58" i="267"/>
  <c r="BH57" i="267"/>
  <c r="L57" i="206" s="1"/>
  <c r="AC57" i="267"/>
  <c r="S57" i="267"/>
  <c r="G57" i="267"/>
  <c r="E57" i="267"/>
  <c r="BH56" i="267"/>
  <c r="L56" i="206" s="1"/>
  <c r="BA56" i="267"/>
  <c r="BA64" i="267"/>
  <c r="BI56" i="267" s="1"/>
  <c r="Q56" i="134" s="1"/>
  <c r="AC56" i="267"/>
  <c r="S56" i="267"/>
  <c r="G56" i="267"/>
  <c r="E56" i="267"/>
  <c r="BH55" i="267"/>
  <c r="L55" i="206" s="1"/>
  <c r="AZ55" i="267"/>
  <c r="AC55" i="267"/>
  <c r="S55" i="267"/>
  <c r="G55" i="267"/>
  <c r="E55" i="267"/>
  <c r="BH54" i="267"/>
  <c r="L54" i="206" s="1"/>
  <c r="AC54" i="267"/>
  <c r="S54" i="267"/>
  <c r="G54" i="267"/>
  <c r="E54" i="267"/>
  <c r="BH53" i="267"/>
  <c r="L53" i="206" s="1"/>
  <c r="AX53" i="267"/>
  <c r="AC53" i="267"/>
  <c r="S53" i="267"/>
  <c r="G53" i="267"/>
  <c r="E53" i="267"/>
  <c r="BH52" i="267"/>
  <c r="L52" i="206" s="1"/>
  <c r="AC52" i="267"/>
  <c r="S52" i="267"/>
  <c r="G52" i="267"/>
  <c r="E52" i="267"/>
  <c r="BH51" i="267"/>
  <c r="L51" i="206" s="1"/>
  <c r="AC51" i="267"/>
  <c r="S51" i="267"/>
  <c r="G51" i="267"/>
  <c r="E51" i="267"/>
  <c r="BH50" i="267"/>
  <c r="L50" i="206" s="1"/>
  <c r="AC50" i="267"/>
  <c r="S50" i="267"/>
  <c r="G50" i="267"/>
  <c r="E50" i="267"/>
  <c r="BH49" i="267"/>
  <c r="L49" i="206" s="1"/>
  <c r="AT49" i="267"/>
  <c r="AC49" i="267"/>
  <c r="S49" i="267"/>
  <c r="G49" i="267"/>
  <c r="E49" i="267"/>
  <c r="BH48" i="267"/>
  <c r="L48" i="206" s="1"/>
  <c r="AS48" i="267"/>
  <c r="AC48" i="267"/>
  <c r="S48" i="267"/>
  <c r="G48" i="267"/>
  <c r="E48" i="267"/>
  <c r="BH47" i="267"/>
  <c r="L47" i="206" s="1"/>
  <c r="AC47" i="267"/>
  <c r="S47" i="267"/>
  <c r="G47" i="267"/>
  <c r="E47" i="267"/>
  <c r="BH46" i="267"/>
  <c r="L46" i="206" s="1"/>
  <c r="AC46" i="267"/>
  <c r="S46" i="267"/>
  <c r="G46" i="267"/>
  <c r="E46" i="267"/>
  <c r="BH45" i="267"/>
  <c r="L45" i="206" s="1"/>
  <c r="AC45" i="267"/>
  <c r="S45" i="267"/>
  <c r="G45" i="267"/>
  <c r="E45" i="267"/>
  <c r="BH44" i="267"/>
  <c r="L44" i="206" s="1"/>
  <c r="AO44" i="267"/>
  <c r="AC44" i="267"/>
  <c r="S44" i="267"/>
  <c r="G44" i="267"/>
  <c r="E44" i="267"/>
  <c r="BH43" i="267"/>
  <c r="L43" i="206" s="1"/>
  <c r="AC43" i="267"/>
  <c r="S43" i="267"/>
  <c r="G43" i="267"/>
  <c r="E43" i="267"/>
  <c r="BH42" i="267"/>
  <c r="L42" i="206" s="1"/>
  <c r="AM42" i="267"/>
  <c r="AC42" i="267"/>
  <c r="S42" i="267"/>
  <c r="G42" i="267"/>
  <c r="E42" i="267"/>
  <c r="BH41" i="267"/>
  <c r="L41" i="206" s="1"/>
  <c r="AC41" i="267"/>
  <c r="S41" i="267"/>
  <c r="G41" i="267"/>
  <c r="E41" i="267"/>
  <c r="BH40" i="267"/>
  <c r="L40" i="206" s="1"/>
  <c r="AK40" i="267"/>
  <c r="AC40" i="267"/>
  <c r="S40" i="267"/>
  <c r="G40" i="267"/>
  <c r="E40" i="267"/>
  <c r="BH39" i="267"/>
  <c r="L39" i="206" s="1"/>
  <c r="AC39" i="267"/>
  <c r="S39" i="267"/>
  <c r="G39" i="267"/>
  <c r="E39" i="267"/>
  <c r="BH38" i="267"/>
  <c r="L38" i="206" s="1"/>
  <c r="AI38" i="267"/>
  <c r="AC38" i="267"/>
  <c r="S38" i="267"/>
  <c r="G38" i="267"/>
  <c r="E38" i="267"/>
  <c r="BH37" i="267"/>
  <c r="L37" i="206" s="1"/>
  <c r="AC37" i="267"/>
  <c r="S37" i="267"/>
  <c r="G37" i="267"/>
  <c r="E37" i="267"/>
  <c r="BH36" i="267"/>
  <c r="L36" i="206" s="1"/>
  <c r="AC36" i="267"/>
  <c r="S36" i="267"/>
  <c r="G36" i="267"/>
  <c r="E36" i="267"/>
  <c r="BH35" i="267"/>
  <c r="L35" i="206" s="1"/>
  <c r="AC35" i="267"/>
  <c r="S35" i="267"/>
  <c r="G35" i="267"/>
  <c r="E35" i="267"/>
  <c r="BH34" i="267"/>
  <c r="L34" i="206" s="1"/>
  <c r="AC34" i="267"/>
  <c r="S34" i="267"/>
  <c r="G34" i="267"/>
  <c r="E34" i="267"/>
  <c r="G33" i="267"/>
  <c r="E33" i="267"/>
  <c r="BG32" i="267"/>
  <c r="BF32" i="267"/>
  <c r="BE32" i="267"/>
  <c r="BD32" i="267"/>
  <c r="BC32" i="267"/>
  <c r="BB32" i="267"/>
  <c r="BA32" i="267"/>
  <c r="AZ32" i="267"/>
  <c r="AY32" i="267"/>
  <c r="AX32" i="267"/>
  <c r="AW32" i="267"/>
  <c r="AV32" i="267"/>
  <c r="AU32" i="267"/>
  <c r="AT32" i="267"/>
  <c r="AS32" i="267"/>
  <c r="AR32" i="267"/>
  <c r="AQ32" i="267"/>
  <c r="AP32" i="267"/>
  <c r="AO32" i="267"/>
  <c r="AN32" i="267"/>
  <c r="AM32" i="267"/>
  <c r="AL32" i="267"/>
  <c r="AK32" i="267"/>
  <c r="AJ32" i="267"/>
  <c r="AI32" i="267"/>
  <c r="AH32" i="267"/>
  <c r="AG32" i="267"/>
  <c r="AF32" i="267"/>
  <c r="AE32" i="267"/>
  <c r="AB32" i="267"/>
  <c r="AA32" i="267"/>
  <c r="Z32" i="267"/>
  <c r="Y32" i="267"/>
  <c r="X32" i="267"/>
  <c r="W32" i="267"/>
  <c r="V32" i="267"/>
  <c r="U32" i="267"/>
  <c r="R32" i="267"/>
  <c r="Q32" i="267"/>
  <c r="P32" i="267"/>
  <c r="O32" i="267"/>
  <c r="N32" i="267"/>
  <c r="M32" i="267"/>
  <c r="L32" i="267"/>
  <c r="K32" i="267"/>
  <c r="J32" i="267"/>
  <c r="I32" i="267"/>
  <c r="E32" i="267" s="1"/>
  <c r="H32" i="267"/>
  <c r="G32" i="267" s="1"/>
  <c r="BH31" i="267"/>
  <c r="L31" i="206" s="1"/>
  <c r="AB31" i="267"/>
  <c r="AC31" i="267"/>
  <c r="S31" i="267"/>
  <c r="G31" i="267"/>
  <c r="E31" i="267"/>
  <c r="BH30" i="267"/>
  <c r="L30" i="206" s="1"/>
  <c r="AC30" i="267"/>
  <c r="S30" i="267"/>
  <c r="AA30" i="267"/>
  <c r="G30" i="267"/>
  <c r="E30" i="267"/>
  <c r="BH29" i="267"/>
  <c r="L29" i="206" s="1"/>
  <c r="AC29" i="267"/>
  <c r="S29" i="267" s="1"/>
  <c r="G29" i="267"/>
  <c r="E29" i="267"/>
  <c r="BH28" i="267"/>
  <c r="L28" i="206" s="1"/>
  <c r="Y28" i="267"/>
  <c r="Y64" i="267"/>
  <c r="BI28" i="267" s="1"/>
  <c r="Q28" i="134" s="1"/>
  <c r="D12" i="311" s="1"/>
  <c r="AC28" i="267"/>
  <c r="S28" i="267"/>
  <c r="G28" i="267"/>
  <c r="E28" i="267"/>
  <c r="BH27" i="267"/>
  <c r="L27" i="206" s="1"/>
  <c r="AC27" i="267"/>
  <c r="S27" i="267"/>
  <c r="G27" i="267"/>
  <c r="E27" i="267"/>
  <c r="BH26" i="267"/>
  <c r="L26" i="206" s="1"/>
  <c r="AC26" i="267"/>
  <c r="S26" i="267"/>
  <c r="G26" i="267"/>
  <c r="E26" i="267"/>
  <c r="BH25" i="267"/>
  <c r="L25" i="206" s="1"/>
  <c r="AC25" i="267"/>
  <c r="S25" i="267" s="1"/>
  <c r="G25" i="267"/>
  <c r="E25" i="267"/>
  <c r="BH24" i="267"/>
  <c r="L24" i="206" s="1"/>
  <c r="AC24" i="267"/>
  <c r="S24" i="267"/>
  <c r="G24" i="267"/>
  <c r="E24" i="267"/>
  <c r="BH23" i="267"/>
  <c r="L23" i="206" s="1"/>
  <c r="AC23" i="267"/>
  <c r="G23" i="267"/>
  <c r="BG22" i="267"/>
  <c r="BF22" i="267"/>
  <c r="BE22" i="267"/>
  <c r="BD22" i="267"/>
  <c r="BC22" i="267"/>
  <c r="BB22" i="267"/>
  <c r="BA22" i="267"/>
  <c r="AZ22" i="267"/>
  <c r="AY22" i="267"/>
  <c r="AX22" i="267"/>
  <c r="N34" i="129" s="1"/>
  <c r="AW22" i="267"/>
  <c r="AV22" i="267"/>
  <c r="AU22" i="267"/>
  <c r="AT22" i="267"/>
  <c r="AS22" i="267"/>
  <c r="AR22" i="267"/>
  <c r="AQ22" i="267"/>
  <c r="AP22" i="267"/>
  <c r="AO22" i="267"/>
  <c r="AN22" i="267"/>
  <c r="AM22" i="267"/>
  <c r="AL22" i="267"/>
  <c r="AK22" i="267"/>
  <c r="AJ22" i="267"/>
  <c r="AI22" i="267"/>
  <c r="AH22" i="267"/>
  <c r="AG22" i="267"/>
  <c r="AF22" i="267"/>
  <c r="AE22" i="267"/>
  <c r="AB22" i="267"/>
  <c r="AA22" i="267"/>
  <c r="Z22" i="267"/>
  <c r="Y22" i="267"/>
  <c r="X22" i="267"/>
  <c r="W22" i="267"/>
  <c r="V22" i="267"/>
  <c r="U22" i="267"/>
  <c r="R22" i="267"/>
  <c r="Q22" i="267"/>
  <c r="P22" i="267"/>
  <c r="O22" i="267"/>
  <c r="N22" i="267"/>
  <c r="M22" i="267"/>
  <c r="L22" i="267"/>
  <c r="K22" i="267"/>
  <c r="J22" i="267"/>
  <c r="I22" i="267"/>
  <c r="H22" i="267"/>
  <c r="E22" i="267" s="1"/>
  <c r="BH21" i="267"/>
  <c r="L21" i="206" s="1"/>
  <c r="AC21" i="267"/>
  <c r="S21" i="267"/>
  <c r="N21" i="129" s="1"/>
  <c r="G21" i="267"/>
  <c r="E21" i="267"/>
  <c r="BH20" i="267"/>
  <c r="L20" i="206" s="1"/>
  <c r="Q20" i="267"/>
  <c r="Q64" i="267" s="1"/>
  <c r="BI20" i="267" s="1"/>
  <c r="Q20" i="134" s="1"/>
  <c r="AC20" i="267"/>
  <c r="S20" i="267" s="1"/>
  <c r="N20" i="129" s="1"/>
  <c r="G20" i="267"/>
  <c r="E20" i="267"/>
  <c r="BH19" i="267"/>
  <c r="L19" i="206" s="1"/>
  <c r="AC19" i="267"/>
  <c r="S19" i="267" s="1"/>
  <c r="G19" i="267"/>
  <c r="E19" i="267"/>
  <c r="BH18" i="267"/>
  <c r="L18" i="206" s="1"/>
  <c r="O18" i="267"/>
  <c r="O64" i="267" s="1"/>
  <c r="BI18" i="267" s="1"/>
  <c r="Q18" i="134" s="1"/>
  <c r="AC18" i="267"/>
  <c r="S18" i="267" s="1"/>
  <c r="N18" i="129" s="1"/>
  <c r="G18" i="267"/>
  <c r="E18" i="267"/>
  <c r="BH17" i="267"/>
  <c r="L17" i="206" s="1"/>
  <c r="AC17" i="267"/>
  <c r="S17" i="267" s="1"/>
  <c r="N17" i="129" s="1"/>
  <c r="G17" i="267"/>
  <c r="E17" i="267"/>
  <c r="BH16" i="267"/>
  <c r="L16" i="206" s="1"/>
  <c r="AC16" i="267"/>
  <c r="S16" i="267"/>
  <c r="N16" i="129"/>
  <c r="G16" i="267"/>
  <c r="E16" i="267"/>
  <c r="BH15" i="267"/>
  <c r="L15" i="206" s="1"/>
  <c r="L15" i="267"/>
  <c r="L64" i="267" s="1"/>
  <c r="BI15" i="267" s="1"/>
  <c r="Q15" i="134" s="1"/>
  <c r="D12" i="301" s="1"/>
  <c r="E12" i="301" s="1"/>
  <c r="AC15" i="267"/>
  <c r="S15" i="267" s="1"/>
  <c r="N15" i="129" s="1"/>
  <c r="G15" i="267"/>
  <c r="E15" i="267"/>
  <c r="BH14" i="267"/>
  <c r="K14" i="267" s="1"/>
  <c r="K64" i="267" s="1"/>
  <c r="BI14" i="267" s="1"/>
  <c r="Q14" i="134" s="1"/>
  <c r="D12" i="300" s="1"/>
  <c r="AC14" i="267"/>
  <c r="S14" i="267" s="1"/>
  <c r="N14" i="129" s="1"/>
  <c r="G14" i="267"/>
  <c r="E14" i="267"/>
  <c r="AC13" i="267"/>
  <c r="S13" i="267" s="1"/>
  <c r="G13" i="267"/>
  <c r="G8" i="267" s="1"/>
  <c r="E13" i="267"/>
  <c r="BH12" i="267"/>
  <c r="L12" i="206" s="1"/>
  <c r="AC12" i="267"/>
  <c r="S12" i="267"/>
  <c r="N12" i="129" s="1"/>
  <c r="G12" i="267"/>
  <c r="E12" i="267"/>
  <c r="BH11" i="267"/>
  <c r="L11" i="206" s="1"/>
  <c r="AE63" i="267"/>
  <c r="AC11" i="267"/>
  <c r="S11" i="267"/>
  <c r="G11" i="267"/>
  <c r="E11" i="267"/>
  <c r="BG10" i="267"/>
  <c r="BF10" i="267"/>
  <c r="BE10" i="267"/>
  <c r="BD10" i="267"/>
  <c r="BC10" i="267"/>
  <c r="BB10" i="267"/>
  <c r="BA10" i="267"/>
  <c r="AZ10" i="267"/>
  <c r="AY10" i="267"/>
  <c r="AX10" i="267"/>
  <c r="AW10" i="267"/>
  <c r="AV10" i="267"/>
  <c r="AU10" i="267"/>
  <c r="AT10" i="267"/>
  <c r="AS10" i="267"/>
  <c r="AR10" i="267"/>
  <c r="AQ10" i="267"/>
  <c r="AP10" i="267"/>
  <c r="AO10" i="267"/>
  <c r="AN10" i="267"/>
  <c r="AM10" i="267"/>
  <c r="AL10" i="267"/>
  <c r="AK10" i="267"/>
  <c r="AJ10" i="267"/>
  <c r="AI10" i="267"/>
  <c r="AH10" i="267"/>
  <c r="AG10" i="267"/>
  <c r="AF10" i="267"/>
  <c r="AE10" i="267"/>
  <c r="AB10" i="267"/>
  <c r="AA10" i="267"/>
  <c r="Z10" i="267"/>
  <c r="Y10" i="267"/>
  <c r="X10" i="267"/>
  <c r="W10" i="267"/>
  <c r="V10" i="267"/>
  <c r="U10" i="267"/>
  <c r="R10" i="267"/>
  <c r="Q10" i="267"/>
  <c r="P10" i="267"/>
  <c r="N26" i="129"/>
  <c r="O10" i="267"/>
  <c r="N10" i="267"/>
  <c r="M10" i="267"/>
  <c r="L10" i="267"/>
  <c r="E10" i="267"/>
  <c r="K10" i="267"/>
  <c r="J10" i="267"/>
  <c r="I10" i="267"/>
  <c r="H10" i="267"/>
  <c r="BG8" i="267"/>
  <c r="BF8" i="267"/>
  <c r="BE8" i="267"/>
  <c r="BD8" i="267"/>
  <c r="BC8" i="267"/>
  <c r="BB8" i="267"/>
  <c r="BA8" i="267"/>
  <c r="AZ8" i="267"/>
  <c r="AY8" i="267"/>
  <c r="AX8" i="267"/>
  <c r="AW8" i="267"/>
  <c r="AV8" i="267"/>
  <c r="AU8" i="267"/>
  <c r="AT8" i="267"/>
  <c r="AS8" i="267"/>
  <c r="AR8" i="267"/>
  <c r="AQ8" i="267"/>
  <c r="AP8" i="267"/>
  <c r="AO8" i="267"/>
  <c r="AN8" i="267"/>
  <c r="AM8" i="267"/>
  <c r="AL8" i="267"/>
  <c r="AK8" i="267"/>
  <c r="AJ8" i="267"/>
  <c r="AI8" i="267"/>
  <c r="AH8" i="267"/>
  <c r="AG8" i="267"/>
  <c r="AF8" i="267"/>
  <c r="AD8" i="267"/>
  <c r="AB8" i="267"/>
  <c r="AA8" i="267"/>
  <c r="Z8" i="267"/>
  <c r="Y8" i="267"/>
  <c r="X8" i="267"/>
  <c r="W8" i="267"/>
  <c r="V8" i="267"/>
  <c r="U8" i="267"/>
  <c r="R8" i="267"/>
  <c r="Q8" i="267"/>
  <c r="P8" i="267"/>
  <c r="O8" i="267"/>
  <c r="N8" i="267"/>
  <c r="M8" i="267"/>
  <c r="L8" i="267"/>
  <c r="K8" i="267"/>
  <c r="J8" i="267"/>
  <c r="I8" i="267"/>
  <c r="H8" i="267"/>
  <c r="BG63" i="266"/>
  <c r="BF63" i="266"/>
  <c r="BE63" i="266"/>
  <c r="BD63" i="266"/>
  <c r="BC63" i="266"/>
  <c r="BB63" i="266"/>
  <c r="BA63" i="266"/>
  <c r="AZ63" i="266"/>
  <c r="AY63" i="266"/>
  <c r="AX63" i="266"/>
  <c r="AW63" i="266"/>
  <c r="AW64" i="266" s="1"/>
  <c r="AV63" i="266"/>
  <c r="AU63" i="266"/>
  <c r="AT63" i="266"/>
  <c r="AS63" i="266"/>
  <c r="AR63" i="266"/>
  <c r="AQ63" i="266"/>
  <c r="AP63" i="266"/>
  <c r="AO63" i="266"/>
  <c r="AN63" i="266"/>
  <c r="AM63" i="266"/>
  <c r="AL63" i="266"/>
  <c r="AK63" i="266"/>
  <c r="AJ63" i="266"/>
  <c r="AI63" i="266"/>
  <c r="AH63" i="266"/>
  <c r="AG63" i="266"/>
  <c r="AF63" i="266"/>
  <c r="AB63" i="266"/>
  <c r="AA63" i="266"/>
  <c r="Z63" i="266"/>
  <c r="Y63" i="266"/>
  <c r="X63" i="266"/>
  <c r="W63" i="266"/>
  <c r="V63" i="266"/>
  <c r="U63" i="266"/>
  <c r="R63" i="266"/>
  <c r="Q63" i="266"/>
  <c r="P63" i="266"/>
  <c r="O63" i="266"/>
  <c r="N63" i="266"/>
  <c r="M63" i="266"/>
  <c r="L63" i="266"/>
  <c r="K63" i="266"/>
  <c r="J63" i="266"/>
  <c r="I63" i="266"/>
  <c r="H63" i="266"/>
  <c r="G63" i="266" s="1"/>
  <c r="BH62" i="266"/>
  <c r="BG62" i="266"/>
  <c r="BG64" i="266" s="1"/>
  <c r="BI62" i="266" s="1"/>
  <c r="AC62" i="266"/>
  <c r="S62" i="266"/>
  <c r="L22" i="294" s="1"/>
  <c r="G62" i="266"/>
  <c r="L10" i="294"/>
  <c r="E62" i="266"/>
  <c r="BH61" i="266"/>
  <c r="K61" i="206" s="1"/>
  <c r="AC61" i="266"/>
  <c r="S61" i="266"/>
  <c r="G61" i="266"/>
  <c r="E61" i="266"/>
  <c r="BH60" i="266"/>
  <c r="K60" i="206" s="1"/>
  <c r="BE60" i="266"/>
  <c r="BE64" i="266" s="1"/>
  <c r="BI60" i="266" s="1"/>
  <c r="O60" i="134" s="1"/>
  <c r="D11" i="337" s="1"/>
  <c r="AC60" i="266"/>
  <c r="S60" i="266"/>
  <c r="G60" i="266"/>
  <c r="E60" i="266"/>
  <c r="BH59" i="266"/>
  <c r="K59" i="206" s="1"/>
  <c r="AC59" i="266"/>
  <c r="S59" i="266"/>
  <c r="G59" i="266"/>
  <c r="E59" i="266"/>
  <c r="BH58" i="266"/>
  <c r="K58" i="206" s="1"/>
  <c r="AC58" i="266"/>
  <c r="S58" i="266"/>
  <c r="G58" i="266"/>
  <c r="E58" i="266"/>
  <c r="BH57" i="266"/>
  <c r="K57" i="206" s="1"/>
  <c r="BB57" i="266"/>
  <c r="AC57" i="266"/>
  <c r="S57" i="266"/>
  <c r="G57" i="266"/>
  <c r="E57" i="266"/>
  <c r="BH56" i="266"/>
  <c r="K56" i="206" s="1"/>
  <c r="AC56" i="266"/>
  <c r="S56" i="266"/>
  <c r="G56" i="266"/>
  <c r="E56" i="266"/>
  <c r="BH55" i="266"/>
  <c r="K55" i="206" s="1"/>
  <c r="AC55" i="266"/>
  <c r="S55" i="266"/>
  <c r="G55" i="266"/>
  <c r="E55" i="266"/>
  <c r="BH54" i="266"/>
  <c r="K54" i="206" s="1"/>
  <c r="AY54" i="266"/>
  <c r="AY64" i="266" s="1"/>
  <c r="BI54" i="266" s="1"/>
  <c r="O54" i="134" s="1"/>
  <c r="AC54" i="266"/>
  <c r="S54" i="266"/>
  <c r="G54" i="266"/>
  <c r="E54" i="266"/>
  <c r="BH53" i="266"/>
  <c r="K53" i="206" s="1"/>
  <c r="AC53" i="266"/>
  <c r="S53" i="266"/>
  <c r="G53" i="266"/>
  <c r="E53" i="266"/>
  <c r="BH52" i="266"/>
  <c r="K52" i="206" s="1"/>
  <c r="AW52" i="266"/>
  <c r="AC52" i="266"/>
  <c r="S52" i="266"/>
  <c r="G52" i="266"/>
  <c r="E52" i="266"/>
  <c r="BH51" i="266"/>
  <c r="K51" i="206" s="1"/>
  <c r="AC51" i="266"/>
  <c r="S51" i="266"/>
  <c r="G51" i="266"/>
  <c r="E51" i="266"/>
  <c r="BH50" i="266"/>
  <c r="K50" i="206" s="1"/>
  <c r="AU50" i="266"/>
  <c r="AU64" i="266"/>
  <c r="BI50" i="266" s="1"/>
  <c r="O50" i="134" s="1"/>
  <c r="AC50" i="266"/>
  <c r="S50" i="266"/>
  <c r="G50" i="266"/>
  <c r="E50" i="266"/>
  <c r="BH49" i="266"/>
  <c r="K49" i="206" s="1"/>
  <c r="AT49" i="266"/>
  <c r="AC49" i="266"/>
  <c r="S49" i="266"/>
  <c r="G49" i="266"/>
  <c r="E49" i="266"/>
  <c r="BH48" i="266"/>
  <c r="K48" i="206" s="1"/>
  <c r="AC48" i="266"/>
  <c r="S48" i="266"/>
  <c r="G48" i="266"/>
  <c r="E48" i="266"/>
  <c r="BH47" i="266"/>
  <c r="K47" i="206" s="1"/>
  <c r="AR47" i="266"/>
  <c r="AC47" i="266"/>
  <c r="S47" i="266"/>
  <c r="G47" i="266"/>
  <c r="E47" i="266"/>
  <c r="BH46" i="266"/>
  <c r="K46" i="206" s="1"/>
  <c r="AC46" i="266"/>
  <c r="S46" i="266"/>
  <c r="G46" i="266"/>
  <c r="E46" i="266"/>
  <c r="BH45" i="266"/>
  <c r="K45" i="206" s="1"/>
  <c r="AC45" i="266"/>
  <c r="S45" i="266"/>
  <c r="G45" i="266"/>
  <c r="E45" i="266"/>
  <c r="BH44" i="266"/>
  <c r="K44" i="206" s="1"/>
  <c r="AC44" i="266"/>
  <c r="S44" i="266"/>
  <c r="G44" i="266"/>
  <c r="E44" i="266"/>
  <c r="BH43" i="266"/>
  <c r="K43" i="206" s="1"/>
  <c r="AC43" i="266"/>
  <c r="S43" i="266"/>
  <c r="G43" i="266"/>
  <c r="E43" i="266"/>
  <c r="BH42" i="266"/>
  <c r="K42" i="206" s="1"/>
  <c r="AM42" i="266"/>
  <c r="AM64" i="266" s="1"/>
  <c r="BI42" i="266" s="1"/>
  <c r="O42" i="134" s="1"/>
  <c r="AC42" i="266"/>
  <c r="S42" i="266"/>
  <c r="G42" i="266"/>
  <c r="E42" i="266"/>
  <c r="BH41" i="266"/>
  <c r="K41" i="206" s="1"/>
  <c r="AC41" i="266"/>
  <c r="S41" i="266"/>
  <c r="G41" i="266"/>
  <c r="E41" i="266"/>
  <c r="BH40" i="266"/>
  <c r="K40" i="206" s="1"/>
  <c r="AK40" i="266"/>
  <c r="AC40" i="266"/>
  <c r="S40" i="266"/>
  <c r="G40" i="266"/>
  <c r="E40" i="266"/>
  <c r="BH39" i="266"/>
  <c r="K39" i="206" s="1"/>
  <c r="AC39" i="266"/>
  <c r="S39" i="266"/>
  <c r="G39" i="266"/>
  <c r="E39" i="266"/>
  <c r="BH38" i="266"/>
  <c r="K38" i="206" s="1"/>
  <c r="AI38" i="266"/>
  <c r="AI64" i="266"/>
  <c r="AC38" i="266"/>
  <c r="S38" i="266"/>
  <c r="G38" i="266"/>
  <c r="E38" i="266"/>
  <c r="BH37" i="266"/>
  <c r="K37" i="206" s="1"/>
  <c r="AC37" i="266"/>
  <c r="S37" i="266"/>
  <c r="G37" i="266"/>
  <c r="E37" i="266"/>
  <c r="BH36" i="266"/>
  <c r="K36" i="206" s="1"/>
  <c r="AG36" i="266"/>
  <c r="AC36" i="266"/>
  <c r="S36" i="266"/>
  <c r="G36" i="266"/>
  <c r="E36" i="266"/>
  <c r="BH35" i="266"/>
  <c r="K35" i="206" s="1"/>
  <c r="AF35" i="266"/>
  <c r="AC35" i="266"/>
  <c r="S35" i="266"/>
  <c r="G35" i="266"/>
  <c r="E35" i="266"/>
  <c r="BH34" i="266"/>
  <c r="K34" i="206" s="1"/>
  <c r="AE34" i="266"/>
  <c r="AC34" i="266"/>
  <c r="S34" i="266"/>
  <c r="G34" i="266"/>
  <c r="E34" i="266"/>
  <c r="G33" i="266"/>
  <c r="E33" i="266"/>
  <c r="BG32" i="266"/>
  <c r="BF32" i="266"/>
  <c r="BE32" i="266"/>
  <c r="BD32" i="266"/>
  <c r="BC32" i="266"/>
  <c r="BB32" i="266"/>
  <c r="BA32" i="266"/>
  <c r="AZ32" i="266"/>
  <c r="AY32" i="266"/>
  <c r="AX32" i="266"/>
  <c r="AW32" i="266"/>
  <c r="AV32" i="266"/>
  <c r="AU32" i="266"/>
  <c r="AT32" i="266"/>
  <c r="AS32" i="266"/>
  <c r="AR32" i="266"/>
  <c r="AQ32" i="266"/>
  <c r="AP32" i="266"/>
  <c r="AO32" i="266"/>
  <c r="AN32" i="266"/>
  <c r="AM32" i="266"/>
  <c r="AL32" i="266"/>
  <c r="AK32" i="266"/>
  <c r="AJ32" i="266"/>
  <c r="AI32" i="266"/>
  <c r="AH32" i="266"/>
  <c r="AG32" i="266"/>
  <c r="AF32" i="266"/>
  <c r="AE32" i="266"/>
  <c r="AB32" i="266"/>
  <c r="AA32" i="266"/>
  <c r="Z32" i="266"/>
  <c r="Y32" i="266"/>
  <c r="X32" i="266"/>
  <c r="W32" i="266"/>
  <c r="V32" i="266"/>
  <c r="U32" i="266"/>
  <c r="R32" i="266"/>
  <c r="Q32" i="266"/>
  <c r="P32" i="266"/>
  <c r="O32" i="266"/>
  <c r="N32" i="266"/>
  <c r="M32" i="266"/>
  <c r="L32" i="266"/>
  <c r="E32" i="266" s="1"/>
  <c r="K32" i="266"/>
  <c r="J32" i="266"/>
  <c r="I32" i="266"/>
  <c r="G32" i="266" s="1"/>
  <c r="H32" i="266"/>
  <c r="BH32" i="266" s="1"/>
  <c r="BH31" i="266"/>
  <c r="K31" i="206"/>
  <c r="AC31" i="266"/>
  <c r="S31" i="266"/>
  <c r="G31" i="266"/>
  <c r="E31" i="266"/>
  <c r="BH30" i="266"/>
  <c r="K30" i="206" s="1"/>
  <c r="AC30" i="266"/>
  <c r="S30" i="266"/>
  <c r="G30" i="266"/>
  <c r="E30" i="266"/>
  <c r="BH29" i="266"/>
  <c r="K29" i="206" s="1"/>
  <c r="AC29" i="266"/>
  <c r="S29" i="266"/>
  <c r="G29" i="266"/>
  <c r="E29" i="266"/>
  <c r="BH28" i="266"/>
  <c r="K28" i="206" s="1"/>
  <c r="Y28" i="266"/>
  <c r="AC28" i="266"/>
  <c r="S28" i="266" s="1"/>
  <c r="G28" i="266"/>
  <c r="E28" i="266"/>
  <c r="BH27" i="266"/>
  <c r="K27" i="206" s="1"/>
  <c r="AC27" i="266"/>
  <c r="S27" i="266"/>
  <c r="G27" i="266"/>
  <c r="E27" i="266"/>
  <c r="BH26" i="266"/>
  <c r="K26" i="206" s="1"/>
  <c r="AC26" i="266"/>
  <c r="S26" i="266"/>
  <c r="G26" i="266"/>
  <c r="E26" i="266"/>
  <c r="BH25" i="266"/>
  <c r="K25" i="206" s="1"/>
  <c r="AC25" i="266"/>
  <c r="S25" i="266"/>
  <c r="G25" i="266"/>
  <c r="E25" i="266"/>
  <c r="BH24" i="266"/>
  <c r="K24" i="206" s="1"/>
  <c r="U24" i="266"/>
  <c r="AC24" i="266"/>
  <c r="S24" i="266" s="1"/>
  <c r="G24" i="266"/>
  <c r="E24" i="266"/>
  <c r="BH23" i="266"/>
  <c r="K23" i="206" s="1"/>
  <c r="AC23" i="266"/>
  <c r="G23" i="266"/>
  <c r="BG22" i="266"/>
  <c r="BF22" i="266"/>
  <c r="BE22" i="266"/>
  <c r="BD22" i="266"/>
  <c r="BC22" i="266"/>
  <c r="BB22" i="266"/>
  <c r="BA22" i="266"/>
  <c r="AZ22" i="266"/>
  <c r="AY22" i="266"/>
  <c r="AX22" i="266"/>
  <c r="L34" i="129" s="1"/>
  <c r="AW22" i="266"/>
  <c r="AV22" i="266"/>
  <c r="AU22" i="266"/>
  <c r="AT22" i="266"/>
  <c r="AS22" i="266"/>
  <c r="AR22" i="266"/>
  <c r="AQ22" i="266"/>
  <c r="AP22" i="266"/>
  <c r="AO22" i="266"/>
  <c r="AN22" i="266"/>
  <c r="AM22" i="266"/>
  <c r="AL22" i="266"/>
  <c r="AK22" i="266"/>
  <c r="AJ22" i="266"/>
  <c r="AI22" i="266"/>
  <c r="AH22" i="266"/>
  <c r="AG22" i="266"/>
  <c r="AF22" i="266"/>
  <c r="AE22" i="266"/>
  <c r="AB22" i="266"/>
  <c r="AA22" i="266"/>
  <c r="Z22" i="266"/>
  <c r="Y22" i="266"/>
  <c r="X22" i="266"/>
  <c r="W22" i="266"/>
  <c r="V22" i="266"/>
  <c r="U22" i="266"/>
  <c r="R22" i="266"/>
  <c r="Q22" i="266"/>
  <c r="P22" i="266"/>
  <c r="O22" i="266"/>
  <c r="N22" i="266"/>
  <c r="M22" i="266"/>
  <c r="L22" i="266"/>
  <c r="K22" i="266"/>
  <c r="J22" i="266"/>
  <c r="I22" i="266"/>
  <c r="H22" i="266"/>
  <c r="E22" i="266" s="1"/>
  <c r="BH21" i="266"/>
  <c r="K21" i="206" s="1"/>
  <c r="R21" i="266"/>
  <c r="AC21" i="266"/>
  <c r="S21" i="266" s="1"/>
  <c r="L21" i="129" s="1"/>
  <c r="G21" i="266"/>
  <c r="E21" i="266"/>
  <c r="BH20" i="266"/>
  <c r="K20" i="206" s="1"/>
  <c r="Q20" i="266"/>
  <c r="Q64" i="266" s="1"/>
  <c r="BI20" i="266" s="1"/>
  <c r="O20" i="134" s="1"/>
  <c r="AC20" i="266"/>
  <c r="S20" i="266"/>
  <c r="L20" i="129" s="1"/>
  <c r="G20" i="266"/>
  <c r="E20" i="266"/>
  <c r="BH19" i="266"/>
  <c r="K19" i="206" s="1"/>
  <c r="P19" i="266"/>
  <c r="AC19" i="266"/>
  <c r="S19" i="266"/>
  <c r="L19" i="129"/>
  <c r="G19" i="266"/>
  <c r="E19" i="266"/>
  <c r="BH18" i="266"/>
  <c r="K18" i="206" s="1"/>
  <c r="O18" i="266"/>
  <c r="O64" i="266"/>
  <c r="BI18" i="266" s="1"/>
  <c r="O18" i="134" s="1"/>
  <c r="AC18" i="266"/>
  <c r="S18" i="266" s="1"/>
  <c r="L18" i="129" s="1"/>
  <c r="G18" i="266"/>
  <c r="L33" i="129"/>
  <c r="E18" i="266"/>
  <c r="BH17" i="266"/>
  <c r="K17" i="206" s="1"/>
  <c r="N17" i="266"/>
  <c r="N64" i="266" s="1"/>
  <c r="BI17" i="266" s="1"/>
  <c r="AC17" i="266"/>
  <c r="S17" i="266"/>
  <c r="L17" i="129"/>
  <c r="G17" i="266"/>
  <c r="E17" i="266"/>
  <c r="BH16" i="266"/>
  <c r="K16" i="206" s="1"/>
  <c r="AC16" i="266"/>
  <c r="S16" i="266" s="1"/>
  <c r="L16" i="129" s="1"/>
  <c r="G16" i="266"/>
  <c r="E16" i="266"/>
  <c r="BH15" i="266"/>
  <c r="K15" i="206" s="1"/>
  <c r="L15" i="266"/>
  <c r="AC15" i="266"/>
  <c r="S15" i="266"/>
  <c r="L15" i="129" s="1"/>
  <c r="G15" i="266"/>
  <c r="E15" i="266"/>
  <c r="BH14" i="266"/>
  <c r="K14" i="206" s="1"/>
  <c r="AC14" i="266"/>
  <c r="S14" i="266"/>
  <c r="G14" i="266"/>
  <c r="E14" i="266"/>
  <c r="AC13" i="266"/>
  <c r="G13" i="266"/>
  <c r="G8" i="266"/>
  <c r="E13" i="266"/>
  <c r="BH12" i="266"/>
  <c r="K12" i="206" s="1"/>
  <c r="I12" i="266"/>
  <c r="I64" i="266" s="1"/>
  <c r="BI12" i="266" s="1"/>
  <c r="O12" i="134" s="1"/>
  <c r="AC12" i="266"/>
  <c r="S12" i="266"/>
  <c r="L12" i="129" s="1"/>
  <c r="G12" i="266"/>
  <c r="E12" i="266"/>
  <c r="BH11" i="266"/>
  <c r="K11" i="206" s="1"/>
  <c r="AE63" i="266"/>
  <c r="AC11" i="266"/>
  <c r="AC10" i="266" s="1"/>
  <c r="G11" i="266"/>
  <c r="E11" i="266"/>
  <c r="BG10" i="266"/>
  <c r="BF10" i="266"/>
  <c r="BE10" i="266"/>
  <c r="BD10" i="266"/>
  <c r="BC10" i="266"/>
  <c r="BB10" i="266"/>
  <c r="BA10" i="266"/>
  <c r="AZ10" i="266"/>
  <c r="AY10" i="266"/>
  <c r="AX10" i="266"/>
  <c r="AW10" i="266"/>
  <c r="AV10" i="266"/>
  <c r="AU10" i="266"/>
  <c r="AT10" i="266"/>
  <c r="AS10" i="266"/>
  <c r="AR10" i="266"/>
  <c r="AQ10" i="266"/>
  <c r="AP10" i="266"/>
  <c r="AO10" i="266"/>
  <c r="AN10" i="266"/>
  <c r="AM10" i="266"/>
  <c r="AL10" i="266"/>
  <c r="AK10" i="266"/>
  <c r="AJ10" i="266"/>
  <c r="AI10" i="266"/>
  <c r="AH10" i="266"/>
  <c r="AG10" i="266"/>
  <c r="AF10" i="266"/>
  <c r="AE10" i="266"/>
  <c r="AB10" i="266"/>
  <c r="AA10" i="266"/>
  <c r="Z10" i="266"/>
  <c r="Y10" i="266"/>
  <c r="X10" i="266"/>
  <c r="W10" i="266"/>
  <c r="V10" i="266"/>
  <c r="U10" i="266"/>
  <c r="R10" i="266"/>
  <c r="Q10" i="266"/>
  <c r="P10" i="266"/>
  <c r="O10" i="266"/>
  <c r="N10" i="266"/>
  <c r="M10" i="266"/>
  <c r="L10" i="266"/>
  <c r="L25" i="129" s="1"/>
  <c r="K10" i="266"/>
  <c r="J10" i="266"/>
  <c r="I10" i="266"/>
  <c r="H10" i="266"/>
  <c r="BG8" i="266"/>
  <c r="BF8" i="266"/>
  <c r="BE8" i="266"/>
  <c r="BD8" i="266"/>
  <c r="BC8" i="266"/>
  <c r="BB8" i="266"/>
  <c r="BA8" i="266"/>
  <c r="AZ8" i="266"/>
  <c r="AY8" i="266"/>
  <c r="AX8" i="266"/>
  <c r="AW8" i="266"/>
  <c r="AV8" i="266"/>
  <c r="AU8" i="266"/>
  <c r="AT8" i="266"/>
  <c r="AS8" i="266"/>
  <c r="AR8" i="266"/>
  <c r="AQ8" i="266"/>
  <c r="AP8" i="266"/>
  <c r="AO8" i="266"/>
  <c r="AN8" i="266"/>
  <c r="AM8" i="266"/>
  <c r="AL8" i="266"/>
  <c r="AK8" i="266"/>
  <c r="AJ8" i="266"/>
  <c r="AI8" i="266"/>
  <c r="AH8" i="266"/>
  <c r="AG8" i="266"/>
  <c r="AF8" i="266"/>
  <c r="AD8" i="266"/>
  <c r="AB8" i="266"/>
  <c r="AA8" i="266"/>
  <c r="Z8" i="266"/>
  <c r="Y8" i="266"/>
  <c r="X8" i="266"/>
  <c r="W8" i="266"/>
  <c r="V8" i="266"/>
  <c r="U8" i="266"/>
  <c r="R8" i="266"/>
  <c r="Q8" i="266"/>
  <c r="P8" i="266"/>
  <c r="O8" i="266"/>
  <c r="N8" i="266"/>
  <c r="M8" i="266"/>
  <c r="L8" i="266"/>
  <c r="K8" i="266"/>
  <c r="J8" i="266"/>
  <c r="I8" i="266"/>
  <c r="H8" i="266"/>
  <c r="BG63" i="265"/>
  <c r="BF63" i="265"/>
  <c r="BE63" i="265"/>
  <c r="BD63" i="265"/>
  <c r="BC63" i="265"/>
  <c r="BB63" i="265"/>
  <c r="BA63" i="265"/>
  <c r="AZ63" i="265"/>
  <c r="AY63" i="265"/>
  <c r="AX63" i="265"/>
  <c r="AW63" i="265"/>
  <c r="AV63" i="265"/>
  <c r="AU63" i="265"/>
  <c r="AT63" i="265"/>
  <c r="AS63" i="265"/>
  <c r="AR63" i="265"/>
  <c r="AQ63" i="265"/>
  <c r="AP63" i="265"/>
  <c r="AO63" i="265"/>
  <c r="AN63" i="265"/>
  <c r="AM63" i="265"/>
  <c r="AL63" i="265"/>
  <c r="AK63" i="265"/>
  <c r="AJ63" i="265"/>
  <c r="AI63" i="265"/>
  <c r="AH63" i="265"/>
  <c r="AG63" i="265"/>
  <c r="AF63" i="265"/>
  <c r="AB63" i="265"/>
  <c r="AA63" i="265"/>
  <c r="Z63" i="265"/>
  <c r="Y63" i="265"/>
  <c r="X63" i="265"/>
  <c r="W63" i="265"/>
  <c r="V63" i="265"/>
  <c r="U63" i="265"/>
  <c r="R63" i="265"/>
  <c r="Q63" i="265"/>
  <c r="P63" i="265"/>
  <c r="O63" i="265"/>
  <c r="N63" i="265"/>
  <c r="M63" i="265"/>
  <c r="L63" i="265"/>
  <c r="K63" i="265"/>
  <c r="J63" i="265"/>
  <c r="I63" i="265"/>
  <c r="H63" i="265"/>
  <c r="G63" i="265" s="1"/>
  <c r="BH62" i="265"/>
  <c r="BG62" i="265" s="1"/>
  <c r="BG64" i="265" s="1"/>
  <c r="BI62" i="265" s="1"/>
  <c r="AC62" i="265"/>
  <c r="S62" i="265"/>
  <c r="K22" i="294" s="1"/>
  <c r="G62" i="265"/>
  <c r="K10" i="294"/>
  <c r="E62" i="265"/>
  <c r="BH61" i="265"/>
  <c r="J61" i="206" s="1"/>
  <c r="AC61" i="265"/>
  <c r="S61" i="265"/>
  <c r="G61" i="265"/>
  <c r="E61" i="265"/>
  <c r="BH60" i="265"/>
  <c r="J60" i="206" s="1"/>
  <c r="AC60" i="265"/>
  <c r="S60" i="265"/>
  <c r="G60" i="265"/>
  <c r="E60" i="265"/>
  <c r="BH59" i="265"/>
  <c r="J59" i="206" s="1"/>
  <c r="BD59" i="265"/>
  <c r="AC59" i="265"/>
  <c r="S59" i="265"/>
  <c r="G59" i="265"/>
  <c r="E59" i="265"/>
  <c r="BH58" i="265"/>
  <c r="J58" i="206" s="1"/>
  <c r="AC58" i="265"/>
  <c r="S58" i="265"/>
  <c r="G58" i="265"/>
  <c r="E58" i="265"/>
  <c r="BH57" i="265"/>
  <c r="J57" i="206" s="1"/>
  <c r="AC57" i="265"/>
  <c r="S57" i="265"/>
  <c r="G57" i="265"/>
  <c r="E57" i="265"/>
  <c r="BH56" i="265"/>
  <c r="J56" i="206" s="1"/>
  <c r="AC56" i="265"/>
  <c r="S56" i="265"/>
  <c r="G56" i="265"/>
  <c r="E56" i="265"/>
  <c r="BH55" i="265"/>
  <c r="J55" i="206" s="1"/>
  <c r="AC55" i="265"/>
  <c r="S55" i="265"/>
  <c r="G55" i="265"/>
  <c r="E55" i="265"/>
  <c r="BH54" i="265"/>
  <c r="J54" i="206" s="1"/>
  <c r="AC54" i="265"/>
  <c r="S54" i="265"/>
  <c r="G54" i="265"/>
  <c r="E54" i="265"/>
  <c r="BH53" i="265"/>
  <c r="J53" i="206" s="1"/>
  <c r="AX53" i="265"/>
  <c r="AC53" i="265"/>
  <c r="S53" i="265"/>
  <c r="G53" i="265"/>
  <c r="E53" i="265"/>
  <c r="BH52" i="265"/>
  <c r="J52" i="206" s="1"/>
  <c r="AC52" i="265"/>
  <c r="S52" i="265"/>
  <c r="G52" i="265"/>
  <c r="E52" i="265"/>
  <c r="BH51" i="265"/>
  <c r="J51" i="206" s="1"/>
  <c r="AC51" i="265"/>
  <c r="S51" i="265"/>
  <c r="G51" i="265"/>
  <c r="E51" i="265"/>
  <c r="BH50" i="265"/>
  <c r="J50" i="206" s="1"/>
  <c r="AU50" i="265"/>
  <c r="AC50" i="265"/>
  <c r="S50" i="265"/>
  <c r="G50" i="265"/>
  <c r="E50" i="265"/>
  <c r="BH49" i="265"/>
  <c r="J49" i="206" s="1"/>
  <c r="AT49" i="265"/>
  <c r="AT64" i="265" s="1"/>
  <c r="AC49" i="265"/>
  <c r="S49" i="265"/>
  <c r="G49" i="265"/>
  <c r="E49" i="265"/>
  <c r="BH48" i="265"/>
  <c r="J48" i="206" s="1"/>
  <c r="AS48" i="265"/>
  <c r="AC48" i="265"/>
  <c r="S48" i="265"/>
  <c r="G48" i="265"/>
  <c r="E48" i="265"/>
  <c r="BH47" i="265"/>
  <c r="J47" i="206" s="1"/>
  <c r="AR47" i="265"/>
  <c r="AC47" i="265"/>
  <c r="S47" i="265"/>
  <c r="G47" i="265"/>
  <c r="E47" i="265"/>
  <c r="BH46" i="265"/>
  <c r="J46" i="206" s="1"/>
  <c r="AC46" i="265"/>
  <c r="S46" i="265"/>
  <c r="G46" i="265"/>
  <c r="E46" i="265"/>
  <c r="BH45" i="265"/>
  <c r="J45" i="206" s="1"/>
  <c r="AP45" i="265"/>
  <c r="AC45" i="265"/>
  <c r="S45" i="265"/>
  <c r="G45" i="265"/>
  <c r="E45" i="265"/>
  <c r="BH44" i="265"/>
  <c r="J44" i="206" s="1"/>
  <c r="AC44" i="265"/>
  <c r="S44" i="265"/>
  <c r="G44" i="265"/>
  <c r="E44" i="265"/>
  <c r="BH43" i="265"/>
  <c r="J43" i="206" s="1"/>
  <c r="AC43" i="265"/>
  <c r="S43" i="265"/>
  <c r="G43" i="265"/>
  <c r="E43" i="265"/>
  <c r="BH42" i="265"/>
  <c r="J42" i="206" s="1"/>
  <c r="AC42" i="265"/>
  <c r="S42" i="265"/>
  <c r="G42" i="265"/>
  <c r="E42" i="265"/>
  <c r="BH41" i="265"/>
  <c r="J41" i="206" s="1"/>
  <c r="AC41" i="265"/>
  <c r="S41" i="265"/>
  <c r="G41" i="265"/>
  <c r="E41" i="265"/>
  <c r="BH40" i="265"/>
  <c r="J40" i="206" s="1"/>
  <c r="AC40" i="265"/>
  <c r="S40" i="265"/>
  <c r="G40" i="265"/>
  <c r="E40" i="265"/>
  <c r="BH39" i="265"/>
  <c r="J39" i="206" s="1"/>
  <c r="AJ39" i="265"/>
  <c r="AC39" i="265"/>
  <c r="S39" i="265"/>
  <c r="G39" i="265"/>
  <c r="E39" i="265"/>
  <c r="BH38" i="265"/>
  <c r="J38" i="206"/>
  <c r="AC38" i="265"/>
  <c r="S38" i="265"/>
  <c r="G38" i="265"/>
  <c r="E38" i="265"/>
  <c r="BH37" i="265"/>
  <c r="J37" i="206" s="1"/>
  <c r="AH37" i="265"/>
  <c r="AC37" i="265"/>
  <c r="S37" i="265"/>
  <c r="G37" i="265"/>
  <c r="E37" i="265"/>
  <c r="BH36" i="265"/>
  <c r="J36" i="206" s="1"/>
  <c r="AC36" i="265"/>
  <c r="S36" i="265"/>
  <c r="G36" i="265"/>
  <c r="E36" i="265"/>
  <c r="BH35" i="265"/>
  <c r="J35" i="206" s="1"/>
  <c r="AF35" i="265"/>
  <c r="AC35" i="265"/>
  <c r="S35" i="265"/>
  <c r="G35" i="265"/>
  <c r="E35" i="265"/>
  <c r="BH34" i="265"/>
  <c r="J34" i="206" s="1"/>
  <c r="AC34" i="265"/>
  <c r="S34" i="265"/>
  <c r="G34" i="265"/>
  <c r="E34" i="265"/>
  <c r="G33" i="265"/>
  <c r="E33" i="265"/>
  <c r="BG32" i="265"/>
  <c r="BF32" i="265"/>
  <c r="BE32" i="265"/>
  <c r="BD32" i="265"/>
  <c r="BC32" i="265"/>
  <c r="BB32" i="265"/>
  <c r="BA32" i="265"/>
  <c r="AZ32" i="265"/>
  <c r="AY32" i="265"/>
  <c r="AX32" i="265"/>
  <c r="AW32" i="265"/>
  <c r="AV32" i="265"/>
  <c r="AU32" i="265"/>
  <c r="AT32" i="265"/>
  <c r="AS32" i="265"/>
  <c r="AR32" i="265"/>
  <c r="AQ32" i="265"/>
  <c r="AP32" i="265"/>
  <c r="AO32" i="265"/>
  <c r="AN32" i="265"/>
  <c r="AM32" i="265"/>
  <c r="AL32" i="265"/>
  <c r="AK32" i="265"/>
  <c r="AJ32" i="265"/>
  <c r="AI32" i="265"/>
  <c r="AH32" i="265"/>
  <c r="AG32" i="265"/>
  <c r="AF32" i="265"/>
  <c r="AE32" i="265"/>
  <c r="AB32" i="265"/>
  <c r="AA32" i="265"/>
  <c r="Z32" i="265"/>
  <c r="Y32" i="265"/>
  <c r="X32" i="265"/>
  <c r="W32" i="265"/>
  <c r="V32" i="265"/>
  <c r="U32" i="265"/>
  <c r="R32" i="265"/>
  <c r="Q32" i="265"/>
  <c r="P32" i="265"/>
  <c r="O32" i="265"/>
  <c r="N32" i="265"/>
  <c r="M32" i="265"/>
  <c r="L32" i="265"/>
  <c r="K32" i="265"/>
  <c r="J32" i="265"/>
  <c r="I32" i="265"/>
  <c r="H32" i="265"/>
  <c r="G32" i="265"/>
  <c r="BH31" i="265"/>
  <c r="J31" i="206" s="1"/>
  <c r="AC31" i="265"/>
  <c r="S31" i="265" s="1"/>
  <c r="G31" i="265"/>
  <c r="E31" i="265"/>
  <c r="BH30" i="265"/>
  <c r="J30" i="206" s="1"/>
  <c r="AA30" i="265"/>
  <c r="AC30" i="265"/>
  <c r="S30" i="265" s="1"/>
  <c r="G30" i="265"/>
  <c r="E30" i="265"/>
  <c r="BH29" i="265"/>
  <c r="J29" i="206" s="1"/>
  <c r="AC29" i="265"/>
  <c r="S29" i="265"/>
  <c r="Z29" i="265"/>
  <c r="G29" i="265"/>
  <c r="E29" i="265"/>
  <c r="BH28" i="265"/>
  <c r="J28" i="206" s="1"/>
  <c r="AC28" i="265"/>
  <c r="S28" i="265" s="1"/>
  <c r="G28" i="265"/>
  <c r="E28" i="265"/>
  <c r="BH27" i="265"/>
  <c r="J27" i="206" s="1"/>
  <c r="AC27" i="265"/>
  <c r="S27" i="265" s="1"/>
  <c r="G27" i="265"/>
  <c r="E27" i="265"/>
  <c r="BH26" i="265"/>
  <c r="J26" i="206" s="1"/>
  <c r="AC26" i="265"/>
  <c r="S26" i="265"/>
  <c r="G26" i="265"/>
  <c r="E26" i="265"/>
  <c r="BH25" i="265"/>
  <c r="J25" i="206" s="1"/>
  <c r="AC25" i="265"/>
  <c r="S25" i="265"/>
  <c r="V25" i="265"/>
  <c r="G25" i="265"/>
  <c r="E25" i="265"/>
  <c r="BH24" i="265"/>
  <c r="J24" i="206" s="1"/>
  <c r="AC24" i="265"/>
  <c r="S24" i="265"/>
  <c r="G24" i="265"/>
  <c r="E24" i="265"/>
  <c r="BH23" i="265"/>
  <c r="J23" i="206" s="1"/>
  <c r="AC23" i="265"/>
  <c r="G23" i="265"/>
  <c r="BG22" i="265"/>
  <c r="BF22" i="265"/>
  <c r="BE22" i="265"/>
  <c r="BD22" i="265"/>
  <c r="BC22" i="265"/>
  <c r="BB22" i="265"/>
  <c r="BA22" i="265"/>
  <c r="AZ22" i="265"/>
  <c r="AY22" i="265"/>
  <c r="AX22" i="265"/>
  <c r="K34" i="129" s="1"/>
  <c r="AW22" i="265"/>
  <c r="AV22" i="265"/>
  <c r="AU22" i="265"/>
  <c r="AT22" i="265"/>
  <c r="AS22" i="265"/>
  <c r="AR22" i="265"/>
  <c r="AQ22" i="265"/>
  <c r="AP22" i="265"/>
  <c r="AO22" i="265"/>
  <c r="AN22" i="265"/>
  <c r="AM22" i="265"/>
  <c r="AL22" i="265"/>
  <c r="AK22" i="265"/>
  <c r="AJ22" i="265"/>
  <c r="AI22" i="265"/>
  <c r="AH22" i="265"/>
  <c r="AG22" i="265"/>
  <c r="AF22" i="265"/>
  <c r="AE22" i="265"/>
  <c r="AB22" i="265"/>
  <c r="AA22" i="265"/>
  <c r="Z22" i="265"/>
  <c r="Y22" i="265"/>
  <c r="X22" i="265"/>
  <c r="W22" i="265"/>
  <c r="V22" i="265"/>
  <c r="U22" i="265"/>
  <c r="R22" i="265"/>
  <c r="Q22" i="265"/>
  <c r="P22" i="265"/>
  <c r="O22" i="265"/>
  <c r="N22" i="265"/>
  <c r="M22" i="265"/>
  <c r="L22" i="265"/>
  <c r="K22" i="265"/>
  <c r="J22" i="265"/>
  <c r="I22" i="265"/>
  <c r="G22" i="265" s="1"/>
  <c r="H22" i="265"/>
  <c r="BH21" i="265"/>
  <c r="J21" i="206" s="1"/>
  <c r="AC21" i="265"/>
  <c r="S21" i="265"/>
  <c r="K21" i="129" s="1"/>
  <c r="G21" i="265"/>
  <c r="E21" i="265"/>
  <c r="BH20" i="265"/>
  <c r="J20" i="206" s="1"/>
  <c r="AC20" i="265"/>
  <c r="S20" i="265"/>
  <c r="K20" i="129"/>
  <c r="G20" i="265"/>
  <c r="E20" i="265"/>
  <c r="BH19" i="265"/>
  <c r="J19" i="206" s="1"/>
  <c r="AC19" i="265"/>
  <c r="S19" i="265"/>
  <c r="K19" i="129"/>
  <c r="G19" i="265"/>
  <c r="E19" i="265"/>
  <c r="BH18" i="265"/>
  <c r="J18" i="206" s="1"/>
  <c r="AC18" i="265"/>
  <c r="S18" i="265"/>
  <c r="K18" i="129" s="1"/>
  <c r="G18" i="265"/>
  <c r="K33" i="129" s="1"/>
  <c r="E18" i="265"/>
  <c r="BH17" i="265"/>
  <c r="J17" i="206" s="1"/>
  <c r="AC17" i="265"/>
  <c r="S17" i="265"/>
  <c r="K17" i="129" s="1"/>
  <c r="N17" i="265"/>
  <c r="N64" i="265" s="1"/>
  <c r="BI17" i="265" s="1"/>
  <c r="N17" i="134" s="1"/>
  <c r="D10" i="303" s="1"/>
  <c r="G17" i="265"/>
  <c r="E17" i="265"/>
  <c r="BH16" i="265"/>
  <c r="J16" i="206" s="1"/>
  <c r="AC16" i="265"/>
  <c r="S16" i="265" s="1"/>
  <c r="K16" i="129" s="1"/>
  <c r="G16" i="265"/>
  <c r="E16" i="265"/>
  <c r="BH15" i="265"/>
  <c r="J15" i="206" s="1"/>
  <c r="AC15" i="265"/>
  <c r="S15" i="265" s="1"/>
  <c r="K15" i="129" s="1"/>
  <c r="G15" i="265"/>
  <c r="E15" i="265"/>
  <c r="BH14" i="265"/>
  <c r="J14" i="206" s="1"/>
  <c r="K14" i="265"/>
  <c r="K64" i="265"/>
  <c r="AC14" i="265"/>
  <c r="S14" i="265"/>
  <c r="G14" i="265"/>
  <c r="E14" i="265"/>
  <c r="AC13" i="265"/>
  <c r="G13" i="265"/>
  <c r="G8" i="265"/>
  <c r="E13" i="265"/>
  <c r="BH12" i="265"/>
  <c r="J12" i="206" s="1"/>
  <c r="I12" i="265"/>
  <c r="I64" i="265" s="1"/>
  <c r="BI12" i="265" s="1"/>
  <c r="N12" i="134" s="1"/>
  <c r="AC12" i="265"/>
  <c r="S12" i="265"/>
  <c r="K12" i="129"/>
  <c r="G12" i="265"/>
  <c r="E12" i="265"/>
  <c r="BH11" i="265"/>
  <c r="J11" i="206"/>
  <c r="AE63" i="265"/>
  <c r="AC11" i="265"/>
  <c r="S11" i="265"/>
  <c r="G11" i="265"/>
  <c r="E11" i="265"/>
  <c r="BG10" i="265"/>
  <c r="BF10" i="265"/>
  <c r="BE10" i="265"/>
  <c r="BD10" i="265"/>
  <c r="BC10" i="265"/>
  <c r="BB10" i="265"/>
  <c r="BA10" i="265"/>
  <c r="AZ10" i="265"/>
  <c r="AY10" i="265"/>
  <c r="AX10" i="265"/>
  <c r="AW10" i="265"/>
  <c r="AV10" i="265"/>
  <c r="AU10" i="265"/>
  <c r="AT10" i="265"/>
  <c r="AS10" i="265"/>
  <c r="AR10" i="265"/>
  <c r="AQ10" i="265"/>
  <c r="AP10" i="265"/>
  <c r="AO10" i="265"/>
  <c r="AN10" i="265"/>
  <c r="AM10" i="265"/>
  <c r="AL10" i="265"/>
  <c r="AK10" i="265"/>
  <c r="AJ10" i="265"/>
  <c r="AI10" i="265"/>
  <c r="AH10" i="265"/>
  <c r="AG10" i="265"/>
  <c r="AF10" i="265"/>
  <c r="AE10" i="265"/>
  <c r="AB10" i="265"/>
  <c r="AA10" i="265"/>
  <c r="Z10" i="265"/>
  <c r="Y10" i="265"/>
  <c r="X10" i="265"/>
  <c r="W10" i="265"/>
  <c r="V10" i="265"/>
  <c r="U10" i="265"/>
  <c r="R10" i="265"/>
  <c r="Q10" i="265"/>
  <c r="P10" i="265"/>
  <c r="K26" i="129"/>
  <c r="O10" i="265"/>
  <c r="N10" i="265"/>
  <c r="M10" i="265"/>
  <c r="L10" i="265"/>
  <c r="K10" i="265"/>
  <c r="J10" i="265"/>
  <c r="E10" i="265" s="1"/>
  <c r="I10" i="265"/>
  <c r="H10" i="265"/>
  <c r="BG8" i="265"/>
  <c r="BF8" i="265"/>
  <c r="BE8" i="265"/>
  <c r="BD8" i="265"/>
  <c r="BC8" i="265"/>
  <c r="BB8" i="265"/>
  <c r="BA8" i="265"/>
  <c r="AZ8" i="265"/>
  <c r="AY8" i="265"/>
  <c r="AX8" i="265"/>
  <c r="AW8" i="265"/>
  <c r="AV8" i="265"/>
  <c r="AU8" i="265"/>
  <c r="AT8" i="265"/>
  <c r="AS8" i="265"/>
  <c r="AR8" i="265"/>
  <c r="AQ8" i="265"/>
  <c r="AP8" i="265"/>
  <c r="AO8" i="265"/>
  <c r="AN8" i="265"/>
  <c r="AM8" i="265"/>
  <c r="AL8" i="265"/>
  <c r="AK8" i="265"/>
  <c r="AJ8" i="265"/>
  <c r="AI8" i="265"/>
  <c r="AH8" i="265"/>
  <c r="AG8" i="265"/>
  <c r="AF8" i="265"/>
  <c r="AD8" i="265"/>
  <c r="AB8" i="265"/>
  <c r="AA8" i="265"/>
  <c r="Z8" i="265"/>
  <c r="Y8" i="265"/>
  <c r="X8" i="265"/>
  <c r="W8" i="265"/>
  <c r="V8" i="265"/>
  <c r="U8" i="265"/>
  <c r="R8" i="265"/>
  <c r="Q8" i="265"/>
  <c r="P8" i="265"/>
  <c r="O8" i="265"/>
  <c r="N8" i="265"/>
  <c r="M8" i="265"/>
  <c r="L8" i="265"/>
  <c r="K8" i="265"/>
  <c r="J8" i="265"/>
  <c r="I8" i="265"/>
  <c r="H8" i="265"/>
  <c r="BG63" i="264"/>
  <c r="BF63" i="264"/>
  <c r="BE63" i="264"/>
  <c r="BD63" i="264"/>
  <c r="BC63" i="264"/>
  <c r="BB63" i="264"/>
  <c r="BA63" i="264"/>
  <c r="AZ63" i="264"/>
  <c r="AY63" i="264"/>
  <c r="AX63" i="264"/>
  <c r="AW63" i="264"/>
  <c r="AV63" i="264"/>
  <c r="AU63" i="264"/>
  <c r="AT63" i="264"/>
  <c r="AS63" i="264"/>
  <c r="AR63" i="264"/>
  <c r="AQ63" i="264"/>
  <c r="AP63" i="264"/>
  <c r="AO63" i="264"/>
  <c r="AN63" i="264"/>
  <c r="AM63" i="264"/>
  <c r="AL63" i="264"/>
  <c r="AK63" i="264"/>
  <c r="AJ63" i="264"/>
  <c r="AI63" i="264"/>
  <c r="AH63" i="264"/>
  <c r="AG63" i="264"/>
  <c r="AF63" i="264"/>
  <c r="AB63" i="264"/>
  <c r="AA63" i="264"/>
  <c r="Z63" i="264"/>
  <c r="Y63" i="264"/>
  <c r="X63" i="264"/>
  <c r="W63" i="264"/>
  <c r="V63" i="264"/>
  <c r="U63" i="264"/>
  <c r="R63" i="264"/>
  <c r="Q63" i="264"/>
  <c r="P63" i="264"/>
  <c r="O63" i="264"/>
  <c r="N63" i="264"/>
  <c r="M63" i="264"/>
  <c r="L63" i="264"/>
  <c r="K63" i="264"/>
  <c r="J63" i="264"/>
  <c r="I63" i="264"/>
  <c r="H63" i="264"/>
  <c r="G63" i="264" s="1"/>
  <c r="BH62" i="264"/>
  <c r="BG62" i="264" s="1"/>
  <c r="BG64" i="264" s="1"/>
  <c r="BI62" i="264" s="1"/>
  <c r="AC62" i="264"/>
  <c r="S62" i="264"/>
  <c r="J22" i="294" s="1"/>
  <c r="G62" i="264"/>
  <c r="E62" i="264"/>
  <c r="BH61" i="264"/>
  <c r="I61" i="206" s="1"/>
  <c r="AC61" i="264"/>
  <c r="S61" i="264"/>
  <c r="G61" i="264"/>
  <c r="E61" i="264"/>
  <c r="BH60" i="264"/>
  <c r="I60" i="206"/>
  <c r="AC60" i="264"/>
  <c r="S60" i="264"/>
  <c r="G60" i="264"/>
  <c r="E60" i="264"/>
  <c r="BH59" i="264"/>
  <c r="I59" i="206" s="1"/>
  <c r="AC59" i="264"/>
  <c r="S59" i="264"/>
  <c r="G59" i="264"/>
  <c r="E59" i="264"/>
  <c r="BH58" i="264"/>
  <c r="I58" i="206" s="1"/>
  <c r="AC58" i="264"/>
  <c r="S58" i="264"/>
  <c r="G58" i="264"/>
  <c r="E58" i="264"/>
  <c r="BH57" i="264"/>
  <c r="I57" i="206" s="1"/>
  <c r="AC57" i="264"/>
  <c r="S57" i="264"/>
  <c r="G57" i="264"/>
  <c r="E57" i="264"/>
  <c r="BH56" i="264"/>
  <c r="BA56" i="264" s="1"/>
  <c r="AC56" i="264"/>
  <c r="S56" i="264"/>
  <c r="G56" i="264"/>
  <c r="E56" i="264"/>
  <c r="BH55" i="264"/>
  <c r="I55" i="206" s="1"/>
  <c r="AC55" i="264"/>
  <c r="S55" i="264"/>
  <c r="G55" i="264"/>
  <c r="E55" i="264"/>
  <c r="BH54" i="264"/>
  <c r="I54" i="206" s="1"/>
  <c r="AC54" i="264"/>
  <c r="S54" i="264"/>
  <c r="G54" i="264"/>
  <c r="E54" i="264"/>
  <c r="BH53" i="264"/>
  <c r="I53" i="206" s="1"/>
  <c r="AX53" i="264"/>
  <c r="AC53" i="264"/>
  <c r="S53" i="264"/>
  <c r="G53" i="264"/>
  <c r="E53" i="264"/>
  <c r="BH52" i="264"/>
  <c r="I52" i="206" s="1"/>
  <c r="AC52" i="264"/>
  <c r="S52" i="264"/>
  <c r="G52" i="264"/>
  <c r="E52" i="264"/>
  <c r="BH51" i="264"/>
  <c r="I51" i="206" s="1"/>
  <c r="AC51" i="264"/>
  <c r="S51" i="264"/>
  <c r="G51" i="264"/>
  <c r="E51" i="264"/>
  <c r="BH50" i="264"/>
  <c r="I50" i="206" s="1"/>
  <c r="AC50" i="264"/>
  <c r="S50" i="264"/>
  <c r="G50" i="264"/>
  <c r="E50" i="264"/>
  <c r="BH49" i="264"/>
  <c r="I49" i="206"/>
  <c r="AT49" i="264"/>
  <c r="AT64" i="264" s="1"/>
  <c r="AC49" i="264"/>
  <c r="S49" i="264"/>
  <c r="G49" i="264"/>
  <c r="E49" i="264"/>
  <c r="BH48" i="264"/>
  <c r="I48" i="206" s="1"/>
  <c r="AS48" i="264"/>
  <c r="AC48" i="264"/>
  <c r="S48" i="264"/>
  <c r="G48" i="264"/>
  <c r="E48" i="264"/>
  <c r="BH47" i="264"/>
  <c r="I47" i="206" s="1"/>
  <c r="AC47" i="264"/>
  <c r="S47" i="264"/>
  <c r="G47" i="264"/>
  <c r="E47" i="264"/>
  <c r="BH46" i="264"/>
  <c r="I46" i="206" s="1"/>
  <c r="AC46" i="264"/>
  <c r="S46" i="264"/>
  <c r="G46" i="264"/>
  <c r="E46" i="264"/>
  <c r="BH45" i="264"/>
  <c r="I45" i="206" s="1"/>
  <c r="AC45" i="264"/>
  <c r="S45" i="264"/>
  <c r="G45" i="264"/>
  <c r="E45" i="264"/>
  <c r="BH44" i="264"/>
  <c r="I44" i="206" s="1"/>
  <c r="AC44" i="264"/>
  <c r="S44" i="264"/>
  <c r="G44" i="264"/>
  <c r="E44" i="264"/>
  <c r="BH43" i="264"/>
  <c r="I43" i="206" s="1"/>
  <c r="AC43" i="264"/>
  <c r="S43" i="264"/>
  <c r="G43" i="264"/>
  <c r="E43" i="264"/>
  <c r="BH42" i="264"/>
  <c r="I42" i="206" s="1"/>
  <c r="AC42" i="264"/>
  <c r="S42" i="264"/>
  <c r="G42" i="264"/>
  <c r="E42" i="264"/>
  <c r="BH41" i="264"/>
  <c r="I41" i="206" s="1"/>
  <c r="AL41" i="264"/>
  <c r="AC41" i="264"/>
  <c r="S41" i="264"/>
  <c r="G41" i="264"/>
  <c r="E41" i="264"/>
  <c r="BH40" i="264"/>
  <c r="I40" i="206" s="1"/>
  <c r="AC40" i="264"/>
  <c r="S40" i="264"/>
  <c r="G40" i="264"/>
  <c r="E40" i="264"/>
  <c r="BH39" i="264"/>
  <c r="I39" i="206" s="1"/>
  <c r="AC39" i="264"/>
  <c r="S39" i="264"/>
  <c r="G39" i="264"/>
  <c r="E39" i="264"/>
  <c r="BH38" i="264"/>
  <c r="I38" i="206" s="1"/>
  <c r="AC38" i="264"/>
  <c r="S38" i="264"/>
  <c r="G38" i="264"/>
  <c r="E38" i="264"/>
  <c r="BH37" i="264"/>
  <c r="I37" i="206" s="1"/>
  <c r="AH37" i="264"/>
  <c r="AH64" i="264" s="1"/>
  <c r="BI37" i="264" s="1"/>
  <c r="AC37" i="264"/>
  <c r="S37" i="264"/>
  <c r="G37" i="264"/>
  <c r="E37" i="264"/>
  <c r="BH36" i="264"/>
  <c r="I36" i="206" s="1"/>
  <c r="AG36" i="264"/>
  <c r="AC36" i="264"/>
  <c r="S36" i="264"/>
  <c r="G36" i="264"/>
  <c r="E36" i="264"/>
  <c r="BH35" i="264"/>
  <c r="I35" i="206" s="1"/>
  <c r="AC35" i="264"/>
  <c r="S35" i="264"/>
  <c r="G35" i="264"/>
  <c r="E35" i="264"/>
  <c r="BH34" i="264"/>
  <c r="I34" i="206" s="1"/>
  <c r="AE34" i="264"/>
  <c r="AC34" i="264"/>
  <c r="S34" i="264"/>
  <c r="G34" i="264"/>
  <c r="E34" i="264"/>
  <c r="G33" i="264"/>
  <c r="E33" i="264"/>
  <c r="BG32" i="264"/>
  <c r="BF32" i="264"/>
  <c r="BE32" i="264"/>
  <c r="BD32" i="264"/>
  <c r="BC32" i="264"/>
  <c r="BB32" i="264"/>
  <c r="BA32" i="264"/>
  <c r="AZ32" i="264"/>
  <c r="AY32" i="264"/>
  <c r="AX32" i="264"/>
  <c r="AW32" i="264"/>
  <c r="AV32" i="264"/>
  <c r="AU32" i="264"/>
  <c r="AT32" i="264"/>
  <c r="AS32" i="264"/>
  <c r="AR32" i="264"/>
  <c r="AQ32" i="264"/>
  <c r="AP32" i="264"/>
  <c r="AO32" i="264"/>
  <c r="AN32" i="264"/>
  <c r="AM32" i="264"/>
  <c r="AL32" i="264"/>
  <c r="AK32" i="264"/>
  <c r="AJ32" i="264"/>
  <c r="AI32" i="264"/>
  <c r="AH32" i="264"/>
  <c r="AG32" i="264"/>
  <c r="AF32" i="264"/>
  <c r="AE32" i="264"/>
  <c r="AB32" i="264"/>
  <c r="AA32" i="264"/>
  <c r="Z32" i="264"/>
  <c r="Y32" i="264"/>
  <c r="X32" i="264"/>
  <c r="W32" i="264"/>
  <c r="V32" i="264"/>
  <c r="U32" i="264"/>
  <c r="R32" i="264"/>
  <c r="Q32" i="264"/>
  <c r="P32" i="264"/>
  <c r="O32" i="264"/>
  <c r="N32" i="264"/>
  <c r="M32" i="264"/>
  <c r="L32" i="264"/>
  <c r="K32" i="264"/>
  <c r="J32" i="264"/>
  <c r="I32" i="264"/>
  <c r="H32" i="264"/>
  <c r="G32" i="264" s="1"/>
  <c r="BH31" i="264"/>
  <c r="I31" i="206" s="1"/>
  <c r="AB31" i="264"/>
  <c r="AC31" i="264"/>
  <c r="S31" i="264"/>
  <c r="G31" i="264"/>
  <c r="E31" i="264"/>
  <c r="BH30" i="264"/>
  <c r="I30" i="206" s="1"/>
  <c r="AC30" i="264"/>
  <c r="S30" i="264"/>
  <c r="G30" i="264"/>
  <c r="E30" i="264"/>
  <c r="BH29" i="264"/>
  <c r="I29" i="206" s="1"/>
  <c r="AC29" i="264"/>
  <c r="S29" i="264"/>
  <c r="G29" i="264"/>
  <c r="E29" i="264"/>
  <c r="BH28" i="264"/>
  <c r="I28" i="206" s="1"/>
  <c r="Y28" i="264"/>
  <c r="AC28" i="264"/>
  <c r="S28" i="264"/>
  <c r="G28" i="264"/>
  <c r="E28" i="264"/>
  <c r="BH27" i="264"/>
  <c r="I27" i="206" s="1"/>
  <c r="AC27" i="264"/>
  <c r="S27" i="264"/>
  <c r="G27" i="264"/>
  <c r="E27" i="264"/>
  <c r="BH26" i="264"/>
  <c r="I26" i="206" s="1"/>
  <c r="AC26" i="264"/>
  <c r="S26" i="264" s="1"/>
  <c r="G26" i="264"/>
  <c r="E26" i="264"/>
  <c r="BH25" i="264"/>
  <c r="I25" i="206" s="1"/>
  <c r="AC25" i="264"/>
  <c r="S25" i="264"/>
  <c r="G25" i="264"/>
  <c r="E25" i="264"/>
  <c r="BH24" i="264"/>
  <c r="I24" i="206" s="1"/>
  <c r="U24" i="264"/>
  <c r="AC24" i="264"/>
  <c r="S24" i="264"/>
  <c r="G24" i="264"/>
  <c r="E24" i="264"/>
  <c r="BH23" i="264"/>
  <c r="I23" i="206" s="1"/>
  <c r="AC23" i="264"/>
  <c r="G23" i="264"/>
  <c r="BG22" i="264"/>
  <c r="BF22" i="264"/>
  <c r="BE22" i="264"/>
  <c r="BD22" i="264"/>
  <c r="BC22" i="264"/>
  <c r="BB22" i="264"/>
  <c r="BA22" i="264"/>
  <c r="AZ22" i="264"/>
  <c r="AY22" i="264"/>
  <c r="AX22" i="264"/>
  <c r="J34" i="129" s="1"/>
  <c r="AW22" i="264"/>
  <c r="AV22" i="264"/>
  <c r="AU22" i="264"/>
  <c r="AT22" i="264"/>
  <c r="AS22" i="264"/>
  <c r="AR22" i="264"/>
  <c r="AQ22" i="264"/>
  <c r="AP22" i="264"/>
  <c r="AO22" i="264"/>
  <c r="AN22" i="264"/>
  <c r="AM22" i="264"/>
  <c r="AL22" i="264"/>
  <c r="AK22" i="264"/>
  <c r="AJ22" i="264"/>
  <c r="AI22" i="264"/>
  <c r="AH22" i="264"/>
  <c r="AG22" i="264"/>
  <c r="AF22" i="264"/>
  <c r="AE22" i="264"/>
  <c r="AB22" i="264"/>
  <c r="AA22" i="264"/>
  <c r="Z22" i="264"/>
  <c r="Y22" i="264"/>
  <c r="X22" i="264"/>
  <c r="W22" i="264"/>
  <c r="V22" i="264"/>
  <c r="U22" i="264"/>
  <c r="R22" i="264"/>
  <c r="Q22" i="264"/>
  <c r="P22" i="264"/>
  <c r="O22" i="264"/>
  <c r="N22" i="264"/>
  <c r="M22" i="264"/>
  <c r="L22" i="264"/>
  <c r="K22" i="264"/>
  <c r="J22" i="264"/>
  <c r="I22" i="264"/>
  <c r="H22" i="264"/>
  <c r="G22" i="264" s="1"/>
  <c r="BH21" i="264"/>
  <c r="I21" i="206" s="1"/>
  <c r="R21" i="264"/>
  <c r="AC21" i="264"/>
  <c r="S21" i="264"/>
  <c r="J21" i="129" s="1"/>
  <c r="G21" i="264"/>
  <c r="E21" i="264"/>
  <c r="BH20" i="264"/>
  <c r="I20" i="206" s="1"/>
  <c r="AC20" i="264"/>
  <c r="S20" i="264"/>
  <c r="J20" i="129" s="1"/>
  <c r="G20" i="264"/>
  <c r="E20" i="264"/>
  <c r="BH19" i="264"/>
  <c r="I19" i="206" s="1"/>
  <c r="AC19" i="264"/>
  <c r="G19" i="264"/>
  <c r="E19" i="264"/>
  <c r="BH18" i="264"/>
  <c r="I18" i="206" s="1"/>
  <c r="AC18" i="264"/>
  <c r="S18" i="264"/>
  <c r="J18" i="129" s="1"/>
  <c r="G18" i="264"/>
  <c r="J33" i="129" s="1"/>
  <c r="E18" i="264"/>
  <c r="BH17" i="264"/>
  <c r="N17" i="264"/>
  <c r="AC17" i="264"/>
  <c r="S17" i="264" s="1"/>
  <c r="G17" i="264"/>
  <c r="E17" i="264"/>
  <c r="BH16" i="264"/>
  <c r="I16" i="206" s="1"/>
  <c r="AC16" i="264"/>
  <c r="S16" i="264" s="1"/>
  <c r="J16" i="129" s="1"/>
  <c r="G16" i="264"/>
  <c r="E16" i="264"/>
  <c r="BH15" i="264"/>
  <c r="I15" i="206" s="1"/>
  <c r="L15" i="264"/>
  <c r="L64" i="264" s="1"/>
  <c r="BI15" i="264" s="1"/>
  <c r="M15" i="134" s="1"/>
  <c r="AC15" i="264"/>
  <c r="S15" i="264"/>
  <c r="G15" i="264"/>
  <c r="E15" i="264"/>
  <c r="BH14" i="264"/>
  <c r="K14" i="264" s="1"/>
  <c r="AC14" i="264"/>
  <c r="S14" i="264"/>
  <c r="G14" i="264"/>
  <c r="E14" i="264"/>
  <c r="AC13" i="264"/>
  <c r="G13" i="264"/>
  <c r="G8" i="264"/>
  <c r="E13" i="264"/>
  <c r="BH12" i="264"/>
  <c r="I12" i="206" s="1"/>
  <c r="AC12" i="264"/>
  <c r="S12" i="264" s="1"/>
  <c r="G12" i="264"/>
  <c r="E12" i="264"/>
  <c r="BH11" i="264"/>
  <c r="I11" i="206"/>
  <c r="AE63" i="264"/>
  <c r="AC11" i="264"/>
  <c r="S11" i="264"/>
  <c r="G11" i="264"/>
  <c r="E11" i="264"/>
  <c r="BG10" i="264"/>
  <c r="BF10" i="264"/>
  <c r="BE10" i="264"/>
  <c r="BD10" i="264"/>
  <c r="BC10" i="264"/>
  <c r="BB10" i="264"/>
  <c r="BA10" i="264"/>
  <c r="AZ10" i="264"/>
  <c r="AY10" i="264"/>
  <c r="AX10" i="264"/>
  <c r="AW10" i="264"/>
  <c r="AV10" i="264"/>
  <c r="AU10" i="264"/>
  <c r="AT10" i="264"/>
  <c r="AS10" i="264"/>
  <c r="AR10" i="264"/>
  <c r="AQ10" i="264"/>
  <c r="AP10" i="264"/>
  <c r="AO10" i="264"/>
  <c r="AN10" i="264"/>
  <c r="AM10" i="264"/>
  <c r="AL10" i="264"/>
  <c r="AK10" i="264"/>
  <c r="AJ10" i="264"/>
  <c r="AI10" i="264"/>
  <c r="AH10" i="264"/>
  <c r="AG10" i="264"/>
  <c r="AF10" i="264"/>
  <c r="AE10" i="264"/>
  <c r="AB10" i="264"/>
  <c r="AA10" i="264"/>
  <c r="Z10" i="264"/>
  <c r="Y10" i="264"/>
  <c r="X10" i="264"/>
  <c r="W10" i="264"/>
  <c r="V10" i="264"/>
  <c r="U10" i="264"/>
  <c r="R10" i="264"/>
  <c r="Q10" i="264"/>
  <c r="P10" i="264"/>
  <c r="O10" i="264"/>
  <c r="N10" i="264"/>
  <c r="M10" i="264"/>
  <c r="L10" i="264"/>
  <c r="K10" i="264"/>
  <c r="J10" i="264"/>
  <c r="I10" i="264"/>
  <c r="H10" i="264"/>
  <c r="BG8" i="264"/>
  <c r="BF8" i="264"/>
  <c r="BE8" i="264"/>
  <c r="BD8" i="264"/>
  <c r="BC8" i="264"/>
  <c r="BB8" i="264"/>
  <c r="BA8" i="264"/>
  <c r="AZ8" i="264"/>
  <c r="AY8" i="264"/>
  <c r="AX8" i="264"/>
  <c r="AW8" i="264"/>
  <c r="AV8" i="264"/>
  <c r="AU8" i="264"/>
  <c r="AT8" i="264"/>
  <c r="AS8" i="264"/>
  <c r="AR8" i="264"/>
  <c r="AQ8" i="264"/>
  <c r="AP8" i="264"/>
  <c r="AO8" i="264"/>
  <c r="AN8" i="264"/>
  <c r="AM8" i="264"/>
  <c r="AL8" i="264"/>
  <c r="AK8" i="264"/>
  <c r="AJ8" i="264"/>
  <c r="AI8" i="264"/>
  <c r="AH8" i="264"/>
  <c r="AG8" i="264"/>
  <c r="AF8" i="264"/>
  <c r="AD8" i="264"/>
  <c r="AB8" i="264"/>
  <c r="AA8" i="264"/>
  <c r="Z8" i="264"/>
  <c r="Y8" i="264"/>
  <c r="X8" i="264"/>
  <c r="W8" i="264"/>
  <c r="V8" i="264"/>
  <c r="U8" i="264"/>
  <c r="R8" i="264"/>
  <c r="Q8" i="264"/>
  <c r="P8" i="264"/>
  <c r="O8" i="264"/>
  <c r="N8" i="264"/>
  <c r="M8" i="264"/>
  <c r="L8" i="264"/>
  <c r="K8" i="264"/>
  <c r="J8" i="264"/>
  <c r="I8" i="264"/>
  <c r="H8" i="264"/>
  <c r="BG63" i="263"/>
  <c r="BF63" i="263"/>
  <c r="BE63" i="263"/>
  <c r="BD63" i="263"/>
  <c r="BC63" i="263"/>
  <c r="BB63" i="263"/>
  <c r="BA63" i="263"/>
  <c r="AZ63" i="263"/>
  <c r="AY63" i="263"/>
  <c r="AX63" i="263"/>
  <c r="AW63" i="263"/>
  <c r="AV63" i="263"/>
  <c r="AU63" i="263"/>
  <c r="AT63" i="263"/>
  <c r="AS63" i="263"/>
  <c r="AR63" i="263"/>
  <c r="AQ63" i="263"/>
  <c r="AP63" i="263"/>
  <c r="AO63" i="263"/>
  <c r="AN63" i="263"/>
  <c r="AM63" i="263"/>
  <c r="AL63" i="263"/>
  <c r="AK63" i="263"/>
  <c r="AJ63" i="263"/>
  <c r="AI63" i="263"/>
  <c r="AH63" i="263"/>
  <c r="AG63" i="263"/>
  <c r="AF63" i="263"/>
  <c r="AB63" i="263"/>
  <c r="AA63" i="263"/>
  <c r="Z63" i="263"/>
  <c r="Y63" i="263"/>
  <c r="X63" i="263"/>
  <c r="W63" i="263"/>
  <c r="V63" i="263"/>
  <c r="U63" i="263"/>
  <c r="R63" i="263"/>
  <c r="Q63" i="263"/>
  <c r="P63" i="263"/>
  <c r="O63" i="263"/>
  <c r="N63" i="263"/>
  <c r="M63" i="263"/>
  <c r="L63" i="263"/>
  <c r="K63" i="263"/>
  <c r="J63" i="263"/>
  <c r="I63" i="263"/>
  <c r="H63" i="263"/>
  <c r="G63" i="263" s="1"/>
  <c r="BH62" i="263"/>
  <c r="BG62" i="263" s="1"/>
  <c r="AC62" i="263"/>
  <c r="S62" i="263"/>
  <c r="G62" i="263"/>
  <c r="H10" i="294" s="1"/>
  <c r="E62" i="263"/>
  <c r="BH61" i="263"/>
  <c r="BF61" i="263" s="1"/>
  <c r="H61" i="206"/>
  <c r="AC61" i="263"/>
  <c r="S61" i="263"/>
  <c r="G61" i="263"/>
  <c r="E61" i="263"/>
  <c r="BH60" i="263"/>
  <c r="H60" i="206" s="1"/>
  <c r="AC60" i="263"/>
  <c r="S60" i="263"/>
  <c r="G60" i="263"/>
  <c r="E60" i="263"/>
  <c r="BH59" i="263"/>
  <c r="H59" i="206" s="1"/>
  <c r="BD59" i="263"/>
  <c r="BD64" i="263"/>
  <c r="BI59" i="263" s="1"/>
  <c r="K59" i="134" s="1"/>
  <c r="D8" i="336" s="1"/>
  <c r="AC59" i="263"/>
  <c r="S59" i="263"/>
  <c r="G59" i="263"/>
  <c r="E59" i="263"/>
  <c r="BH58" i="263"/>
  <c r="H58" i="206" s="1"/>
  <c r="AC58" i="263"/>
  <c r="S58" i="263"/>
  <c r="G58" i="263"/>
  <c r="E58" i="263"/>
  <c r="BH57" i="263"/>
  <c r="H57" i="206" s="1"/>
  <c r="BB57" i="263"/>
  <c r="BB64" i="263"/>
  <c r="AC57" i="263"/>
  <c r="S57" i="263"/>
  <c r="G57" i="263"/>
  <c r="E57" i="263"/>
  <c r="BH56" i="263"/>
  <c r="H56" i="206" s="1"/>
  <c r="AC56" i="263"/>
  <c r="S56" i="263"/>
  <c r="G56" i="263"/>
  <c r="E56" i="263"/>
  <c r="BH55" i="263"/>
  <c r="H55" i="206" s="1"/>
  <c r="AZ55" i="263"/>
  <c r="AC55" i="263"/>
  <c r="S55" i="263"/>
  <c r="G55" i="263"/>
  <c r="E55" i="263"/>
  <c r="BH54" i="263"/>
  <c r="H54" i="206" s="1"/>
  <c r="AY54" i="263"/>
  <c r="AC54" i="263"/>
  <c r="S54" i="263"/>
  <c r="G54" i="263"/>
  <c r="E54" i="263"/>
  <c r="BH53" i="263"/>
  <c r="H53" i="206" s="1"/>
  <c r="AC53" i="263"/>
  <c r="S53" i="263"/>
  <c r="G53" i="263"/>
  <c r="E53" i="263"/>
  <c r="BH52" i="263"/>
  <c r="AW52" i="263" s="1"/>
  <c r="AC52" i="263"/>
  <c r="S52" i="263"/>
  <c r="G52" i="263"/>
  <c r="E52" i="263"/>
  <c r="BH51" i="263"/>
  <c r="H51" i="206" s="1"/>
  <c r="AV51" i="263"/>
  <c r="AC51" i="263"/>
  <c r="S51" i="263"/>
  <c r="G51" i="263"/>
  <c r="E51" i="263"/>
  <c r="BH50" i="263"/>
  <c r="H50" i="206" s="1"/>
  <c r="AC50" i="263"/>
  <c r="S50" i="263"/>
  <c r="G50" i="263"/>
  <c r="E50" i="263"/>
  <c r="BH49" i="263"/>
  <c r="H49" i="206" s="1"/>
  <c r="AC49" i="263"/>
  <c r="S49" i="263"/>
  <c r="G49" i="263"/>
  <c r="E49" i="263"/>
  <c r="BH48" i="263"/>
  <c r="H48" i="206" s="1"/>
  <c r="AC48" i="263"/>
  <c r="S48" i="263"/>
  <c r="G48" i="263"/>
  <c r="E48" i="263"/>
  <c r="BH47" i="263"/>
  <c r="H47" i="206" s="1"/>
  <c r="AC47" i="263"/>
  <c r="S47" i="263"/>
  <c r="G47" i="263"/>
  <c r="E47" i="263"/>
  <c r="BH46" i="263"/>
  <c r="H46" i="206" s="1"/>
  <c r="AC46" i="263"/>
  <c r="S46" i="263"/>
  <c r="G46" i="263"/>
  <c r="E46" i="263"/>
  <c r="BH45" i="263"/>
  <c r="H45" i="206" s="1"/>
  <c r="AP45" i="263"/>
  <c r="AC45" i="263"/>
  <c r="S45" i="263"/>
  <c r="G45" i="263"/>
  <c r="E45" i="263"/>
  <c r="BH44" i="263"/>
  <c r="H44" i="206" s="1"/>
  <c r="AC44" i="263"/>
  <c r="S44" i="263"/>
  <c r="G44" i="263"/>
  <c r="E44" i="263"/>
  <c r="BH43" i="263"/>
  <c r="H43" i="206" s="1"/>
  <c r="AC43" i="263"/>
  <c r="S43" i="263"/>
  <c r="G43" i="263"/>
  <c r="E43" i="263"/>
  <c r="BH42" i="263"/>
  <c r="H42" i="206" s="1"/>
  <c r="AM42" i="263"/>
  <c r="AC42" i="263"/>
  <c r="S42" i="263"/>
  <c r="G42" i="263"/>
  <c r="E42" i="263"/>
  <c r="BH41" i="263"/>
  <c r="H41" i="206" s="1"/>
  <c r="AC41" i="263"/>
  <c r="S41" i="263"/>
  <c r="G41" i="263"/>
  <c r="E41" i="263"/>
  <c r="BH40" i="263"/>
  <c r="H40" i="206" s="1"/>
  <c r="AC40" i="263"/>
  <c r="S40" i="263"/>
  <c r="G40" i="263"/>
  <c r="E40" i="263"/>
  <c r="BH39" i="263"/>
  <c r="H39" i="206" s="1"/>
  <c r="AC39" i="263"/>
  <c r="S39" i="263"/>
  <c r="G39" i="263"/>
  <c r="E39" i="263"/>
  <c r="BH38" i="263"/>
  <c r="H38" i="206" s="1"/>
  <c r="AC38" i="263"/>
  <c r="S38" i="263"/>
  <c r="G38" i="263"/>
  <c r="E38" i="263"/>
  <c r="BH37" i="263"/>
  <c r="H37" i="206" s="1"/>
  <c r="AC37" i="263"/>
  <c r="S37" i="263"/>
  <c r="G37" i="263"/>
  <c r="E37" i="263"/>
  <c r="BH36" i="263"/>
  <c r="H36" i="206" s="1"/>
  <c r="AC36" i="263"/>
  <c r="S36" i="263"/>
  <c r="G36" i="263"/>
  <c r="E36" i="263"/>
  <c r="BH35" i="263"/>
  <c r="H35" i="206" s="1"/>
  <c r="AC35" i="263"/>
  <c r="S35" i="263"/>
  <c r="G35" i="263"/>
  <c r="E35" i="263"/>
  <c r="BH34" i="263"/>
  <c r="H34" i="206" s="1"/>
  <c r="AC34" i="263"/>
  <c r="S34" i="263"/>
  <c r="G34" i="263"/>
  <c r="E34" i="263"/>
  <c r="G33" i="263"/>
  <c r="E33" i="263"/>
  <c r="BG32" i="263"/>
  <c r="BF32" i="263"/>
  <c r="BE32" i="263"/>
  <c r="BD32" i="263"/>
  <c r="BC32" i="263"/>
  <c r="BB32" i="263"/>
  <c r="BA32" i="263"/>
  <c r="AZ32" i="263"/>
  <c r="AY32" i="263"/>
  <c r="AX32" i="263"/>
  <c r="AW32" i="263"/>
  <c r="AV32" i="263"/>
  <c r="AU32" i="263"/>
  <c r="AT32" i="263"/>
  <c r="AS32" i="263"/>
  <c r="AR32" i="263"/>
  <c r="AQ32" i="263"/>
  <c r="AP32" i="263"/>
  <c r="AO32" i="263"/>
  <c r="AN32" i="263"/>
  <c r="AM32" i="263"/>
  <c r="AL32" i="263"/>
  <c r="AK32" i="263"/>
  <c r="AJ32" i="263"/>
  <c r="AI32" i="263"/>
  <c r="AH32" i="263"/>
  <c r="AG32" i="263"/>
  <c r="AF32" i="263"/>
  <c r="AE32" i="263"/>
  <c r="AB32" i="263"/>
  <c r="AA32" i="263"/>
  <c r="Z32" i="263"/>
  <c r="Y32" i="263"/>
  <c r="X32" i="263"/>
  <c r="W32" i="263"/>
  <c r="V32" i="263"/>
  <c r="U32" i="263"/>
  <c r="R32" i="263"/>
  <c r="Q32" i="263"/>
  <c r="P32" i="263"/>
  <c r="O32" i="263"/>
  <c r="N32" i="263"/>
  <c r="M32" i="263"/>
  <c r="L32" i="263"/>
  <c r="K32" i="263"/>
  <c r="J32" i="263"/>
  <c r="I32" i="263"/>
  <c r="H32" i="263"/>
  <c r="G32" i="263" s="1"/>
  <c r="BH31" i="263"/>
  <c r="H31" i="206" s="1"/>
  <c r="AC31" i="263"/>
  <c r="S31" i="263"/>
  <c r="G31" i="263"/>
  <c r="E31" i="263"/>
  <c r="BH30" i="263"/>
  <c r="H30" i="206" s="1"/>
  <c r="AC30" i="263"/>
  <c r="S30" i="263" s="1"/>
  <c r="G30" i="263"/>
  <c r="E30" i="263"/>
  <c r="BH29" i="263"/>
  <c r="H29" i="206" s="1"/>
  <c r="AC29" i="263"/>
  <c r="S29" i="263" s="1"/>
  <c r="Z29" i="263"/>
  <c r="Z64" i="263" s="1"/>
  <c r="G29" i="263"/>
  <c r="E29" i="263"/>
  <c r="BH28" i="263"/>
  <c r="H28" i="206" s="1"/>
  <c r="Y28" i="263"/>
  <c r="AC28" i="263"/>
  <c r="S28" i="263"/>
  <c r="G28" i="263"/>
  <c r="E28" i="263"/>
  <c r="BH27" i="263"/>
  <c r="H27" i="206" s="1"/>
  <c r="X27" i="263"/>
  <c r="AC27" i="263"/>
  <c r="S27" i="263"/>
  <c r="G27" i="263"/>
  <c r="E27" i="263"/>
  <c r="BH26" i="263"/>
  <c r="H26" i="206" s="1"/>
  <c r="AC26" i="263"/>
  <c r="S26" i="263" s="1"/>
  <c r="G26" i="263"/>
  <c r="E26" i="263"/>
  <c r="BH25" i="263"/>
  <c r="H25" i="206" s="1"/>
  <c r="AC25" i="263"/>
  <c r="S25" i="263" s="1"/>
  <c r="V25" i="263"/>
  <c r="G25" i="263"/>
  <c r="E25" i="263"/>
  <c r="BH24" i="263"/>
  <c r="H24" i="206" s="1"/>
  <c r="U24" i="263"/>
  <c r="AC24" i="263"/>
  <c r="S24" i="263"/>
  <c r="G24" i="263"/>
  <c r="E24" i="263"/>
  <c r="BH23" i="263"/>
  <c r="H23" i="206" s="1"/>
  <c r="AC23" i="263"/>
  <c r="G23" i="263"/>
  <c r="BG22" i="263"/>
  <c r="BF22" i="263"/>
  <c r="BE22" i="263"/>
  <c r="BD22" i="263"/>
  <c r="BC22" i="263"/>
  <c r="BB22" i="263"/>
  <c r="BA22" i="263"/>
  <c r="AZ22" i="263"/>
  <c r="AY22" i="263"/>
  <c r="AX22" i="263"/>
  <c r="H34" i="129" s="1"/>
  <c r="AW22" i="263"/>
  <c r="AV22" i="263"/>
  <c r="AU22" i="263"/>
  <c r="AT22" i="263"/>
  <c r="AS22" i="263"/>
  <c r="AR22" i="263"/>
  <c r="AQ22" i="263"/>
  <c r="AP22" i="263"/>
  <c r="AO22" i="263"/>
  <c r="AN22" i="263"/>
  <c r="AM22" i="263"/>
  <c r="AL22" i="263"/>
  <c r="AK22" i="263"/>
  <c r="AJ22" i="263"/>
  <c r="AI22" i="263"/>
  <c r="AH22" i="263"/>
  <c r="AG22" i="263"/>
  <c r="AF22" i="263"/>
  <c r="AE22" i="263"/>
  <c r="AB22" i="263"/>
  <c r="AA22" i="263"/>
  <c r="Z22" i="263"/>
  <c r="Y22" i="263"/>
  <c r="X22" i="263"/>
  <c r="W22" i="263"/>
  <c r="V22" i="263"/>
  <c r="U22" i="263"/>
  <c r="R22" i="263"/>
  <c r="Q22" i="263"/>
  <c r="P22" i="263"/>
  <c r="O22" i="263"/>
  <c r="N22" i="263"/>
  <c r="M22" i="263"/>
  <c r="L22" i="263"/>
  <c r="K22" i="263"/>
  <c r="J22" i="263"/>
  <c r="I22" i="263"/>
  <c r="H22" i="263"/>
  <c r="E22" i="263" s="1"/>
  <c r="BH21" i="263"/>
  <c r="H21" i="206" s="1"/>
  <c r="AC21" i="263"/>
  <c r="S21" i="263"/>
  <c r="H21" i="129" s="1"/>
  <c r="G21" i="263"/>
  <c r="E21" i="263"/>
  <c r="BH20" i="263"/>
  <c r="H20" i="206" s="1"/>
  <c r="AC20" i="263"/>
  <c r="S20" i="263"/>
  <c r="H20" i="129" s="1"/>
  <c r="G20" i="263"/>
  <c r="E20" i="263"/>
  <c r="BH19" i="263"/>
  <c r="H19" i="206" s="1"/>
  <c r="AC19" i="263"/>
  <c r="S19" i="263"/>
  <c r="H19" i="129" s="1"/>
  <c r="G19" i="263"/>
  <c r="E19" i="263"/>
  <c r="BH18" i="263"/>
  <c r="H18" i="206" s="1"/>
  <c r="AC18" i="263"/>
  <c r="S18" i="263"/>
  <c r="H18" i="129" s="1"/>
  <c r="G18" i="263"/>
  <c r="H33" i="129" s="1"/>
  <c r="E18" i="263"/>
  <c r="BH17" i="263"/>
  <c r="H17" i="206" s="1"/>
  <c r="AC17" i="263"/>
  <c r="S17" i="263" s="1"/>
  <c r="G17" i="263"/>
  <c r="E17" i="263"/>
  <c r="BH16" i="263"/>
  <c r="H16" i="206" s="1"/>
  <c r="M16" i="263"/>
  <c r="AC16" i="263"/>
  <c r="S16" i="263"/>
  <c r="H16" i="129" s="1"/>
  <c r="G16" i="263"/>
  <c r="E16" i="263"/>
  <c r="BH15" i="263"/>
  <c r="H15" i="206" s="1"/>
  <c r="AC15" i="263"/>
  <c r="S15" i="263"/>
  <c r="H15" i="129" s="1"/>
  <c r="G15" i="263"/>
  <c r="E15" i="263"/>
  <c r="BH14" i="263"/>
  <c r="H14" i="206" s="1"/>
  <c r="AC14" i="263"/>
  <c r="S14" i="263" s="1"/>
  <c r="H14" i="129" s="1"/>
  <c r="G14" i="263"/>
  <c r="G8" i="263" s="1"/>
  <c r="E14" i="263"/>
  <c r="AC13" i="263"/>
  <c r="S13" i="263"/>
  <c r="G13" i="263"/>
  <c r="E13" i="263"/>
  <c r="BH12" i="263"/>
  <c r="H12" i="206" s="1"/>
  <c r="AC12" i="263"/>
  <c r="S12" i="263"/>
  <c r="G12" i="263"/>
  <c r="E12" i="263"/>
  <c r="BH11" i="263"/>
  <c r="H11" i="206" s="1"/>
  <c r="AE63" i="263"/>
  <c r="AC11" i="263"/>
  <c r="S11" i="263" s="1"/>
  <c r="G11" i="263"/>
  <c r="E11" i="263"/>
  <c r="BG10" i="263"/>
  <c r="BF10" i="263"/>
  <c r="BE10" i="263"/>
  <c r="BD10" i="263"/>
  <c r="BC10" i="263"/>
  <c r="BB10" i="263"/>
  <c r="BA10" i="263"/>
  <c r="AZ10" i="263"/>
  <c r="AY10" i="263"/>
  <c r="AX10" i="263"/>
  <c r="AW10" i="263"/>
  <c r="AV10" i="263"/>
  <c r="AU10" i="263"/>
  <c r="AT10" i="263"/>
  <c r="AS10" i="263"/>
  <c r="AR10" i="263"/>
  <c r="AQ10" i="263"/>
  <c r="AP10" i="263"/>
  <c r="AO10" i="263"/>
  <c r="AN10" i="263"/>
  <c r="AM10" i="263"/>
  <c r="AL10" i="263"/>
  <c r="AK10" i="263"/>
  <c r="AJ10" i="263"/>
  <c r="AI10" i="263"/>
  <c r="AH10" i="263"/>
  <c r="AG10" i="263"/>
  <c r="AF10" i="263"/>
  <c r="AE10" i="263"/>
  <c r="AB10" i="263"/>
  <c r="AA10" i="263"/>
  <c r="Z10" i="263"/>
  <c r="Y10" i="263"/>
  <c r="X10" i="263"/>
  <c r="W10" i="263"/>
  <c r="V10" i="263"/>
  <c r="U10" i="263"/>
  <c r="R10" i="263"/>
  <c r="Q10" i="263"/>
  <c r="P10" i="263"/>
  <c r="H26" i="129" s="1"/>
  <c r="O10" i="263"/>
  <c r="N10" i="263"/>
  <c r="M10" i="263"/>
  <c r="L10" i="263"/>
  <c r="E10" i="263" s="1"/>
  <c r="K10" i="263"/>
  <c r="J10" i="263"/>
  <c r="I10" i="263"/>
  <c r="H10" i="263"/>
  <c r="BG8" i="263"/>
  <c r="BF8" i="263"/>
  <c r="BE8" i="263"/>
  <c r="BD8" i="263"/>
  <c r="BC8" i="263"/>
  <c r="BB8" i="263"/>
  <c r="BA8" i="263"/>
  <c r="AZ8" i="263"/>
  <c r="AY8" i="263"/>
  <c r="AX8" i="263"/>
  <c r="AW8" i="263"/>
  <c r="AV8" i="263"/>
  <c r="AU8" i="263"/>
  <c r="AT8" i="263"/>
  <c r="AS8" i="263"/>
  <c r="AR8" i="263"/>
  <c r="AQ8" i="263"/>
  <c r="AP8" i="263"/>
  <c r="AO8" i="263"/>
  <c r="AN8" i="263"/>
  <c r="AM8" i="263"/>
  <c r="AL8" i="263"/>
  <c r="AK8" i="263"/>
  <c r="AJ8" i="263"/>
  <c r="AI8" i="263"/>
  <c r="AH8" i="263"/>
  <c r="AG8" i="263"/>
  <c r="AF8" i="263"/>
  <c r="AD8" i="263"/>
  <c r="AB8" i="263"/>
  <c r="AA8" i="263"/>
  <c r="Z8" i="263"/>
  <c r="Y8" i="263"/>
  <c r="X8" i="263"/>
  <c r="W8" i="263"/>
  <c r="V8" i="263"/>
  <c r="U8" i="263"/>
  <c r="R8" i="263"/>
  <c r="Q8" i="263"/>
  <c r="P8" i="263"/>
  <c r="O8" i="263"/>
  <c r="N8" i="263"/>
  <c r="M8" i="263"/>
  <c r="L8" i="263"/>
  <c r="K8" i="263"/>
  <c r="J8" i="263"/>
  <c r="I8" i="263"/>
  <c r="H8" i="263"/>
  <c r="BG63" i="262"/>
  <c r="BF63" i="262"/>
  <c r="BE63" i="262"/>
  <c r="BD63" i="262"/>
  <c r="BC63" i="262"/>
  <c r="BB63" i="262"/>
  <c r="BA63" i="262"/>
  <c r="AZ63" i="262"/>
  <c r="AY63" i="262"/>
  <c r="AX63" i="262"/>
  <c r="AW63" i="262"/>
  <c r="AV63" i="262"/>
  <c r="AU63" i="262"/>
  <c r="AT63" i="262"/>
  <c r="AS63" i="262"/>
  <c r="AR63" i="262"/>
  <c r="AQ63" i="262"/>
  <c r="AP63" i="262"/>
  <c r="AO63" i="262"/>
  <c r="AN63" i="262"/>
  <c r="AM63" i="262"/>
  <c r="AL63" i="262"/>
  <c r="AK63" i="262"/>
  <c r="AJ63" i="262"/>
  <c r="AI63" i="262"/>
  <c r="AH63" i="262"/>
  <c r="AG63" i="262"/>
  <c r="AF63" i="262"/>
  <c r="AB63" i="262"/>
  <c r="AA63" i="262"/>
  <c r="Z63" i="262"/>
  <c r="Y63" i="262"/>
  <c r="X63" i="262"/>
  <c r="W63" i="262"/>
  <c r="V63" i="262"/>
  <c r="U63" i="262"/>
  <c r="R63" i="262"/>
  <c r="Q63" i="262"/>
  <c r="P63" i="262"/>
  <c r="O63" i="262"/>
  <c r="N63" i="262"/>
  <c r="M63" i="262"/>
  <c r="L63" i="262"/>
  <c r="K63" i="262"/>
  <c r="J63" i="262"/>
  <c r="I63" i="262"/>
  <c r="H63" i="262"/>
  <c r="G63" i="262"/>
  <c r="BH62" i="262"/>
  <c r="BG62" i="262" s="1"/>
  <c r="AC62" i="262"/>
  <c r="S62" i="262"/>
  <c r="G22" i="294" s="1"/>
  <c r="G62" i="262"/>
  <c r="E62" i="262"/>
  <c r="BH61" i="262"/>
  <c r="G61" i="206" s="1"/>
  <c r="AC61" i="262"/>
  <c r="S61" i="262"/>
  <c r="G61" i="262"/>
  <c r="E61" i="262"/>
  <c r="BH60" i="262"/>
  <c r="G60" i="206" s="1"/>
  <c r="BE60" i="262"/>
  <c r="BE64" i="262" s="1"/>
  <c r="AC60" i="262"/>
  <c r="S60" i="262"/>
  <c r="G60" i="262"/>
  <c r="E60" i="262"/>
  <c r="BH59" i="262"/>
  <c r="G59" i="206" s="1"/>
  <c r="BD59" i="262"/>
  <c r="AC59" i="262"/>
  <c r="S59" i="262"/>
  <c r="G59" i="262"/>
  <c r="E59" i="262"/>
  <c r="BH58" i="262"/>
  <c r="G58" i="206" s="1"/>
  <c r="AC58" i="262"/>
  <c r="S58" i="262"/>
  <c r="G58" i="262"/>
  <c r="E58" i="262"/>
  <c r="BH57" i="262"/>
  <c r="G57" i="206" s="1"/>
  <c r="BB57" i="262"/>
  <c r="AC57" i="262"/>
  <c r="S57" i="262"/>
  <c r="G57" i="262"/>
  <c r="E57" i="262"/>
  <c r="BH56" i="262"/>
  <c r="G56" i="206" s="1"/>
  <c r="AC56" i="262"/>
  <c r="S56" i="262"/>
  <c r="G56" i="262"/>
  <c r="E56" i="262"/>
  <c r="BH55" i="262"/>
  <c r="G55" i="206" s="1"/>
  <c r="AC55" i="262"/>
  <c r="S55" i="262"/>
  <c r="G55" i="262"/>
  <c r="E55" i="262"/>
  <c r="BH54" i="262"/>
  <c r="G54" i="206" s="1"/>
  <c r="AC54" i="262"/>
  <c r="S54" i="262"/>
  <c r="G54" i="262"/>
  <c r="E54" i="262"/>
  <c r="BH53" i="262"/>
  <c r="G53" i="206" s="1"/>
  <c r="AX53" i="262"/>
  <c r="AC53" i="262"/>
  <c r="S53" i="262"/>
  <c r="G53" i="262"/>
  <c r="E53" i="262"/>
  <c r="BH52" i="262"/>
  <c r="G52" i="206" s="1"/>
  <c r="AC52" i="262"/>
  <c r="S52" i="262"/>
  <c r="G52" i="262"/>
  <c r="E52" i="262"/>
  <c r="BH51" i="262"/>
  <c r="G51" i="206" s="1"/>
  <c r="AC51" i="262"/>
  <c r="S51" i="262"/>
  <c r="G51" i="262"/>
  <c r="E51" i="262"/>
  <c r="BH50" i="262"/>
  <c r="G50" i="206" s="1"/>
  <c r="AU50" i="262"/>
  <c r="AC50" i="262"/>
  <c r="S50" i="262"/>
  <c r="G50" i="262"/>
  <c r="E50" i="262"/>
  <c r="BH49" i="262"/>
  <c r="G49" i="206" s="1"/>
  <c r="AC49" i="262"/>
  <c r="S49" i="262"/>
  <c r="G49" i="262"/>
  <c r="E49" i="262"/>
  <c r="BH48" i="262"/>
  <c r="G48" i="206" s="1"/>
  <c r="AS48" i="262"/>
  <c r="AS64" i="262"/>
  <c r="AC48" i="262"/>
  <c r="S48" i="262"/>
  <c r="G48" i="262"/>
  <c r="E48" i="262"/>
  <c r="BH47" i="262"/>
  <c r="G47" i="206" s="1"/>
  <c r="AC47" i="262"/>
  <c r="S47" i="262"/>
  <c r="G47" i="262"/>
  <c r="E47" i="262"/>
  <c r="BH46" i="262"/>
  <c r="G46" i="206" s="1"/>
  <c r="AC46" i="262"/>
  <c r="S46" i="262"/>
  <c r="G46" i="262"/>
  <c r="E46" i="262"/>
  <c r="BH45" i="262"/>
  <c r="G45" i="206" s="1"/>
  <c r="AC45" i="262"/>
  <c r="S45" i="262"/>
  <c r="G45" i="262"/>
  <c r="E45" i="262"/>
  <c r="BH44" i="262"/>
  <c r="G44" i="206" s="1"/>
  <c r="AO44" i="262"/>
  <c r="AC44" i="262"/>
  <c r="S44" i="262"/>
  <c r="G44" i="262"/>
  <c r="E44" i="262"/>
  <c r="BH43" i="262"/>
  <c r="G43" i="206" s="1"/>
  <c r="AC43" i="262"/>
  <c r="S43" i="262"/>
  <c r="G43" i="262"/>
  <c r="E43" i="262"/>
  <c r="BH42" i="262"/>
  <c r="G42" i="206" s="1"/>
  <c r="AC42" i="262"/>
  <c r="S42" i="262"/>
  <c r="G42" i="262"/>
  <c r="E42" i="262"/>
  <c r="BH41" i="262"/>
  <c r="G41" i="206" s="1"/>
  <c r="AL41" i="262"/>
  <c r="AC41" i="262"/>
  <c r="S41" i="262"/>
  <c r="G41" i="262"/>
  <c r="E41" i="262"/>
  <c r="BH40" i="262"/>
  <c r="G40" i="206" s="1"/>
  <c r="AC40" i="262"/>
  <c r="S40" i="262"/>
  <c r="G40" i="262"/>
  <c r="E40" i="262"/>
  <c r="BH39" i="262"/>
  <c r="G39" i="206"/>
  <c r="AC39" i="262"/>
  <c r="S39" i="262"/>
  <c r="G39" i="262"/>
  <c r="E39" i="262"/>
  <c r="BH38" i="262"/>
  <c r="G38" i="206" s="1"/>
  <c r="AI38" i="262"/>
  <c r="AC38" i="262"/>
  <c r="S38" i="262"/>
  <c r="G38" i="262"/>
  <c r="E38" i="262"/>
  <c r="BH37" i="262"/>
  <c r="AH37" i="262"/>
  <c r="AC37" i="262"/>
  <c r="S37" i="262"/>
  <c r="G37" i="262"/>
  <c r="E37" i="262"/>
  <c r="BH36" i="262"/>
  <c r="G36" i="206" s="1"/>
  <c r="AC36" i="262"/>
  <c r="S36" i="262"/>
  <c r="G36" i="262"/>
  <c r="E36" i="262"/>
  <c r="BH35" i="262"/>
  <c r="G35" i="206" s="1"/>
  <c r="AC35" i="262"/>
  <c r="S35" i="262"/>
  <c r="G35" i="262"/>
  <c r="E35" i="262"/>
  <c r="BH34" i="262"/>
  <c r="G34" i="206" s="1"/>
  <c r="AC34" i="262"/>
  <c r="S34" i="262"/>
  <c r="G34" i="262"/>
  <c r="E34" i="262"/>
  <c r="G33" i="262"/>
  <c r="E33" i="262"/>
  <c r="BG32" i="262"/>
  <c r="BF32" i="262"/>
  <c r="BE32" i="262"/>
  <c r="BD32" i="262"/>
  <c r="BC32" i="262"/>
  <c r="BB32" i="262"/>
  <c r="BA32" i="262"/>
  <c r="AZ32" i="262"/>
  <c r="AY32" i="262"/>
  <c r="AX32" i="262"/>
  <c r="AW32" i="262"/>
  <c r="AV32" i="262"/>
  <c r="AU32" i="262"/>
  <c r="AT32" i="262"/>
  <c r="AS32" i="262"/>
  <c r="AR32" i="262"/>
  <c r="AQ32" i="262"/>
  <c r="AP32" i="262"/>
  <c r="AO32" i="262"/>
  <c r="AN32" i="262"/>
  <c r="AM32" i="262"/>
  <c r="AL32" i="262"/>
  <c r="AK32" i="262"/>
  <c r="AJ32" i="262"/>
  <c r="AI32" i="262"/>
  <c r="AH32" i="262"/>
  <c r="AG32" i="262"/>
  <c r="AF32" i="262"/>
  <c r="AE32" i="262"/>
  <c r="AB32" i="262"/>
  <c r="AA32" i="262"/>
  <c r="Z32" i="262"/>
  <c r="Y32" i="262"/>
  <c r="X32" i="262"/>
  <c r="W32" i="262"/>
  <c r="V32" i="262"/>
  <c r="U32" i="262"/>
  <c r="S32" i="262" s="1"/>
  <c r="R32" i="262"/>
  <c r="Q32" i="262"/>
  <c r="P32" i="262"/>
  <c r="O32" i="262"/>
  <c r="N32" i="262"/>
  <c r="M32" i="262"/>
  <c r="L32" i="262"/>
  <c r="K32" i="262"/>
  <c r="J32" i="262"/>
  <c r="I32" i="262"/>
  <c r="H32" i="262"/>
  <c r="G32" i="262" s="1"/>
  <c r="BH31" i="262"/>
  <c r="G31" i="206" s="1"/>
  <c r="AB31" i="262"/>
  <c r="AC31" i="262"/>
  <c r="S31" i="262"/>
  <c r="G31" i="262"/>
  <c r="E31" i="262"/>
  <c r="BH30" i="262"/>
  <c r="G30" i="206" s="1"/>
  <c r="AC30" i="262"/>
  <c r="S30" i="262" s="1"/>
  <c r="G30" i="262"/>
  <c r="E30" i="262"/>
  <c r="BH29" i="262"/>
  <c r="G29" i="206" s="1"/>
  <c r="AC29" i="262"/>
  <c r="S29" i="262" s="1"/>
  <c r="G29" i="262"/>
  <c r="E29" i="262"/>
  <c r="BH28" i="262"/>
  <c r="G28" i="206" s="1"/>
  <c r="AC28" i="262"/>
  <c r="S28" i="262" s="1"/>
  <c r="G28" i="262"/>
  <c r="E28" i="262"/>
  <c r="BH27" i="262"/>
  <c r="G27" i="206" s="1"/>
  <c r="AC27" i="262"/>
  <c r="S27" i="262" s="1"/>
  <c r="G27" i="262"/>
  <c r="E27" i="262"/>
  <c r="BH26" i="262"/>
  <c r="G26" i="206" s="1"/>
  <c r="AC26" i="262"/>
  <c r="S26" i="262"/>
  <c r="G26" i="262"/>
  <c r="E26" i="262"/>
  <c r="BH25" i="262"/>
  <c r="G25" i="206" s="1"/>
  <c r="AC25" i="262"/>
  <c r="S25" i="262"/>
  <c r="G25" i="262"/>
  <c r="E25" i="262"/>
  <c r="BH24" i="262"/>
  <c r="G24" i="206" s="1"/>
  <c r="AC24" i="262"/>
  <c r="S24" i="262"/>
  <c r="G24" i="262"/>
  <c r="E24" i="262"/>
  <c r="BH23" i="262"/>
  <c r="G23" i="206" s="1"/>
  <c r="AC23" i="262"/>
  <c r="G23" i="262"/>
  <c r="BG22" i="262"/>
  <c r="BF22" i="262"/>
  <c r="BE22" i="262"/>
  <c r="BD22" i="262"/>
  <c r="BC22" i="262"/>
  <c r="BB22" i="262"/>
  <c r="BA22" i="262"/>
  <c r="AZ22" i="262"/>
  <c r="AY22" i="262"/>
  <c r="AX22" i="262"/>
  <c r="M34" i="129" s="1"/>
  <c r="AW22" i="262"/>
  <c r="AV22" i="262"/>
  <c r="AU22" i="262"/>
  <c r="AT22" i="262"/>
  <c r="AS22" i="262"/>
  <c r="AR22" i="262"/>
  <c r="AQ22" i="262"/>
  <c r="AP22" i="262"/>
  <c r="AO22" i="262"/>
  <c r="AN22" i="262"/>
  <c r="AM22" i="262"/>
  <c r="AL22" i="262"/>
  <c r="AK22" i="262"/>
  <c r="AJ22" i="262"/>
  <c r="AI22" i="262"/>
  <c r="AH22" i="262"/>
  <c r="AG22" i="262"/>
  <c r="AF22" i="262"/>
  <c r="AE22" i="262"/>
  <c r="AB22" i="262"/>
  <c r="AA22" i="262"/>
  <c r="Z22" i="262"/>
  <c r="Y22" i="262"/>
  <c r="X22" i="262"/>
  <c r="W22" i="262"/>
  <c r="V22" i="262"/>
  <c r="U22" i="262"/>
  <c r="R22" i="262"/>
  <c r="Q22" i="262"/>
  <c r="P22" i="262"/>
  <c r="O22" i="262"/>
  <c r="N22" i="262"/>
  <c r="M22" i="262"/>
  <c r="L22" i="262"/>
  <c r="K22" i="262"/>
  <c r="J22" i="262"/>
  <c r="I22" i="262"/>
  <c r="H22" i="262"/>
  <c r="E22" i="262" s="1"/>
  <c r="BH21" i="262"/>
  <c r="G21" i="206" s="1"/>
  <c r="AC21" i="262"/>
  <c r="S21" i="262" s="1"/>
  <c r="G21" i="262"/>
  <c r="E21" i="262"/>
  <c r="BH20" i="262"/>
  <c r="G20" i="206" s="1"/>
  <c r="AC20" i="262"/>
  <c r="S20" i="262" s="1"/>
  <c r="G20" i="129" s="1"/>
  <c r="G20" i="262"/>
  <c r="E20" i="262"/>
  <c r="BH19" i="262"/>
  <c r="G19" i="206" s="1"/>
  <c r="P19" i="262"/>
  <c r="AC19" i="262"/>
  <c r="S19" i="262" s="1"/>
  <c r="G19" i="262"/>
  <c r="E19" i="262"/>
  <c r="BH18" i="262"/>
  <c r="G18" i="206" s="1"/>
  <c r="AC18" i="262"/>
  <c r="S18" i="262"/>
  <c r="G18" i="262"/>
  <c r="G33" i="129" s="1"/>
  <c r="E18" i="262"/>
  <c r="BH17" i="262"/>
  <c r="G17" i="206" s="1"/>
  <c r="AC17" i="262"/>
  <c r="S17" i="262"/>
  <c r="G17" i="262"/>
  <c r="G8" i="262" s="1"/>
  <c r="E17" i="262"/>
  <c r="BH16" i="262"/>
  <c r="G16" i="206" s="1"/>
  <c r="AC16" i="262"/>
  <c r="S16" i="262"/>
  <c r="G16" i="262"/>
  <c r="E16" i="262"/>
  <c r="BH15" i="262"/>
  <c r="G15" i="206" s="1"/>
  <c r="L15" i="262"/>
  <c r="AC15" i="262"/>
  <c r="S15" i="262" s="1"/>
  <c r="G15" i="262"/>
  <c r="E15" i="262"/>
  <c r="BH14" i="262"/>
  <c r="K14" i="262" s="1"/>
  <c r="K64" i="262" s="1"/>
  <c r="AC14" i="262"/>
  <c r="S14" i="262" s="1"/>
  <c r="G14" i="262"/>
  <c r="E14" i="262"/>
  <c r="AC13" i="262"/>
  <c r="G13" i="262"/>
  <c r="E13" i="262"/>
  <c r="BH12" i="262"/>
  <c r="G12" i="206" s="1"/>
  <c r="AC12" i="262"/>
  <c r="S12" i="262" s="1"/>
  <c r="G12" i="129" s="1"/>
  <c r="G12" i="262"/>
  <c r="E12" i="262"/>
  <c r="BH11" i="262"/>
  <c r="G11" i="206" s="1"/>
  <c r="AC11" i="262"/>
  <c r="S11" i="262" s="1"/>
  <c r="G11" i="262"/>
  <c r="E11" i="262"/>
  <c r="BG10" i="262"/>
  <c r="BF10" i="262"/>
  <c r="BE10" i="262"/>
  <c r="BD10" i="262"/>
  <c r="BC10" i="262"/>
  <c r="BB10" i="262"/>
  <c r="BA10" i="262"/>
  <c r="AZ10" i="262"/>
  <c r="AY10" i="262"/>
  <c r="AX10" i="262"/>
  <c r="AW10" i="262"/>
  <c r="AV10" i="262"/>
  <c r="AU10" i="262"/>
  <c r="AT10" i="262"/>
  <c r="AS10" i="262"/>
  <c r="AR10" i="262"/>
  <c r="AQ10" i="262"/>
  <c r="AP10" i="262"/>
  <c r="AO10" i="262"/>
  <c r="AN10" i="262"/>
  <c r="AM10" i="262"/>
  <c r="AL10" i="262"/>
  <c r="AK10" i="262"/>
  <c r="AJ10" i="262"/>
  <c r="AI10" i="262"/>
  <c r="AH10" i="262"/>
  <c r="AG10" i="262"/>
  <c r="AF10" i="262"/>
  <c r="AE10" i="262"/>
  <c r="AB10" i="262"/>
  <c r="AA10" i="262"/>
  <c r="Z10" i="262"/>
  <c r="Y10" i="262"/>
  <c r="X10" i="262"/>
  <c r="W10" i="262"/>
  <c r="V10" i="262"/>
  <c r="U10" i="262"/>
  <c r="R10" i="262"/>
  <c r="Q10" i="262"/>
  <c r="P10" i="262"/>
  <c r="G26" i="129"/>
  <c r="O10" i="262"/>
  <c r="N10" i="262"/>
  <c r="M10" i="262"/>
  <c r="L10" i="262"/>
  <c r="K10" i="262"/>
  <c r="J10" i="262"/>
  <c r="I10" i="262"/>
  <c r="H10" i="262"/>
  <c r="BG8" i="262"/>
  <c r="BF8" i="262"/>
  <c r="BE8" i="262"/>
  <c r="BD8" i="262"/>
  <c r="BC8" i="262"/>
  <c r="BB8" i="262"/>
  <c r="BA8" i="262"/>
  <c r="AZ8" i="262"/>
  <c r="AY8" i="262"/>
  <c r="AX8" i="262"/>
  <c r="AW8" i="262"/>
  <c r="AV8" i="262"/>
  <c r="AU8" i="262"/>
  <c r="AT8" i="262"/>
  <c r="AS8" i="262"/>
  <c r="AR8" i="262"/>
  <c r="AQ8" i="262"/>
  <c r="AP8" i="262"/>
  <c r="AO8" i="262"/>
  <c r="AN8" i="262"/>
  <c r="AM8" i="262"/>
  <c r="AL8" i="262"/>
  <c r="AK8" i="262"/>
  <c r="AJ8" i="262"/>
  <c r="AI8" i="262"/>
  <c r="AH8" i="262"/>
  <c r="AG8" i="262"/>
  <c r="AF8" i="262"/>
  <c r="AD8" i="262"/>
  <c r="AB8" i="262"/>
  <c r="AA8" i="262"/>
  <c r="Z8" i="262"/>
  <c r="Y8" i="262"/>
  <c r="X8" i="262"/>
  <c r="W8" i="262"/>
  <c r="V8" i="262"/>
  <c r="U8" i="262"/>
  <c r="R8" i="262"/>
  <c r="Q8" i="262"/>
  <c r="P8" i="262"/>
  <c r="O8" i="262"/>
  <c r="N8" i="262"/>
  <c r="M8" i="262"/>
  <c r="L8" i="262"/>
  <c r="K8" i="262"/>
  <c r="J8" i="262"/>
  <c r="I8" i="262"/>
  <c r="H8" i="262"/>
  <c r="BG63" i="260"/>
  <c r="BF63" i="260"/>
  <c r="BE63" i="260"/>
  <c r="BD63" i="260"/>
  <c r="BC63" i="260"/>
  <c r="BB63" i="260"/>
  <c r="BA63" i="260"/>
  <c r="AZ63" i="260"/>
  <c r="AY63" i="260"/>
  <c r="AX63" i="260"/>
  <c r="AW63" i="260"/>
  <c r="AV63" i="260"/>
  <c r="AU63" i="260"/>
  <c r="AT63" i="260"/>
  <c r="AS63" i="260"/>
  <c r="AR63" i="260"/>
  <c r="AQ63" i="260"/>
  <c r="AP63" i="260"/>
  <c r="AO63" i="260"/>
  <c r="AN63" i="260"/>
  <c r="AM63" i="260"/>
  <c r="AL63" i="260"/>
  <c r="AK63" i="260"/>
  <c r="AJ63" i="260"/>
  <c r="AI63" i="260"/>
  <c r="AH63" i="260"/>
  <c r="AG63" i="260"/>
  <c r="AF63" i="260"/>
  <c r="AB63" i="260"/>
  <c r="AA63" i="260"/>
  <c r="Z63" i="260"/>
  <c r="Y63" i="260"/>
  <c r="X63" i="260"/>
  <c r="W63" i="260"/>
  <c r="V63" i="260"/>
  <c r="U63" i="260"/>
  <c r="R63" i="260"/>
  <c r="Q63" i="260"/>
  <c r="P63" i="260"/>
  <c r="O63" i="260"/>
  <c r="N63" i="260"/>
  <c r="M63" i="260"/>
  <c r="L63" i="260"/>
  <c r="K63" i="260"/>
  <c r="J63" i="260"/>
  <c r="I63" i="260"/>
  <c r="H63" i="260"/>
  <c r="BH62" i="260"/>
  <c r="BG62" i="260" s="1"/>
  <c r="AC62" i="260"/>
  <c r="S62" i="260"/>
  <c r="E22" i="294" s="1"/>
  <c r="G62" i="260"/>
  <c r="E10" i="294"/>
  <c r="E62" i="260"/>
  <c r="BH61" i="260"/>
  <c r="E61" i="206" s="1"/>
  <c r="AC61" i="260"/>
  <c r="S61" i="260"/>
  <c r="G61" i="260"/>
  <c r="E61" i="260"/>
  <c r="BH60" i="260"/>
  <c r="E60" i="206" s="1"/>
  <c r="AC60" i="260"/>
  <c r="S60" i="260"/>
  <c r="G60" i="260"/>
  <c r="E60" i="260"/>
  <c r="BH59" i="260"/>
  <c r="E59" i="206" s="1"/>
  <c r="BD59" i="260"/>
  <c r="AC59" i="260"/>
  <c r="S59" i="260"/>
  <c r="G59" i="260"/>
  <c r="E59" i="260"/>
  <c r="BH58" i="260"/>
  <c r="E58" i="206" s="1"/>
  <c r="AC58" i="260"/>
  <c r="S58" i="260"/>
  <c r="G58" i="260"/>
  <c r="E58" i="260"/>
  <c r="BH57" i="260"/>
  <c r="E57" i="206" s="1"/>
  <c r="AC57" i="260"/>
  <c r="S57" i="260"/>
  <c r="G57" i="260"/>
  <c r="E57" i="260"/>
  <c r="BH56" i="260"/>
  <c r="E56" i="206" s="1"/>
  <c r="AC56" i="260"/>
  <c r="S56" i="260"/>
  <c r="G56" i="260"/>
  <c r="E56" i="260"/>
  <c r="BH55" i="260"/>
  <c r="E55" i="206" s="1"/>
  <c r="D55" i="206" s="1"/>
  <c r="AC55" i="260"/>
  <c r="AC55" i="211" s="1"/>
  <c r="S55" i="260"/>
  <c r="G55" i="260"/>
  <c r="E55" i="260"/>
  <c r="BH54" i="260"/>
  <c r="AY54" i="260" s="1"/>
  <c r="AC54" i="260"/>
  <c r="S54" i="260"/>
  <c r="G54" i="260"/>
  <c r="E54" i="260"/>
  <c r="BH53" i="260"/>
  <c r="E53" i="206" s="1"/>
  <c r="AC53" i="260"/>
  <c r="AC53" i="211" s="1"/>
  <c r="S53" i="260"/>
  <c r="G53" i="260"/>
  <c r="E53" i="260"/>
  <c r="BH52" i="260"/>
  <c r="E52" i="206" s="1"/>
  <c r="AC52" i="260"/>
  <c r="S52" i="260"/>
  <c r="G52" i="260"/>
  <c r="E52" i="260"/>
  <c r="BH51" i="260"/>
  <c r="E51" i="206"/>
  <c r="AV51" i="260"/>
  <c r="AV64" i="260" s="1"/>
  <c r="AC51" i="260"/>
  <c r="S51" i="260"/>
  <c r="G51" i="260"/>
  <c r="E51" i="260"/>
  <c r="E51" i="211" s="1"/>
  <c r="BH50" i="260"/>
  <c r="E50" i="206" s="1"/>
  <c r="AU50" i="260"/>
  <c r="AU64" i="260" s="1"/>
  <c r="BI50" i="260" s="1"/>
  <c r="H50" i="134" s="1"/>
  <c r="AC50" i="260"/>
  <c r="S50" i="260"/>
  <c r="G50" i="260"/>
  <c r="E50" i="260"/>
  <c r="BH49" i="260"/>
  <c r="E49" i="206" s="1"/>
  <c r="AC49" i="260"/>
  <c r="AC49" i="211" s="1"/>
  <c r="S49" i="260"/>
  <c r="G49" i="260"/>
  <c r="E49" i="260"/>
  <c r="BH48" i="260"/>
  <c r="E48" i="206" s="1"/>
  <c r="AS48" i="260"/>
  <c r="AC48" i="260"/>
  <c r="S48" i="260"/>
  <c r="G48" i="260"/>
  <c r="E48" i="260"/>
  <c r="BH47" i="260"/>
  <c r="E47" i="206" s="1"/>
  <c r="AC47" i="260"/>
  <c r="S47" i="260"/>
  <c r="G47" i="260"/>
  <c r="E47" i="260"/>
  <c r="BH46" i="260"/>
  <c r="E46" i="206" s="1"/>
  <c r="D46" i="206" s="1"/>
  <c r="AC46" i="260"/>
  <c r="S46" i="260"/>
  <c r="G46" i="260"/>
  <c r="E46" i="260"/>
  <c r="BH45" i="260"/>
  <c r="E45" i="206" s="1"/>
  <c r="AC45" i="260"/>
  <c r="S45" i="260"/>
  <c r="G45" i="260"/>
  <c r="E45" i="260"/>
  <c r="BH44" i="260"/>
  <c r="E44" i="206" s="1"/>
  <c r="AC44" i="260"/>
  <c r="S44" i="260"/>
  <c r="G44" i="260"/>
  <c r="E44" i="260"/>
  <c r="BH43" i="260"/>
  <c r="E43" i="206" s="1"/>
  <c r="AC43" i="260"/>
  <c r="S43" i="260"/>
  <c r="G43" i="260"/>
  <c r="E43" i="260"/>
  <c r="BH42" i="260"/>
  <c r="E42" i="206" s="1"/>
  <c r="AC42" i="260"/>
  <c r="S42" i="260"/>
  <c r="G42" i="260"/>
  <c r="E42" i="260"/>
  <c r="BH41" i="260"/>
  <c r="E41" i="206" s="1"/>
  <c r="AC41" i="260"/>
  <c r="S41" i="260"/>
  <c r="G41" i="260"/>
  <c r="E41" i="260"/>
  <c r="BH40" i="260"/>
  <c r="E40" i="206" s="1"/>
  <c r="AK40" i="260"/>
  <c r="AC40" i="260"/>
  <c r="S40" i="260"/>
  <c r="G40" i="260"/>
  <c r="E40" i="260"/>
  <c r="BH39" i="260"/>
  <c r="E39" i="206"/>
  <c r="AC39" i="260"/>
  <c r="S39" i="260"/>
  <c r="G39" i="260"/>
  <c r="E39" i="260"/>
  <c r="BH38" i="260"/>
  <c r="E38" i="206" s="1"/>
  <c r="AC38" i="260"/>
  <c r="S38" i="260"/>
  <c r="G38" i="260"/>
  <c r="E38" i="260"/>
  <c r="BH37" i="260"/>
  <c r="E37" i="206" s="1"/>
  <c r="AC37" i="260"/>
  <c r="AC37" i="211" s="1"/>
  <c r="S37" i="260"/>
  <c r="G37" i="260"/>
  <c r="E37" i="260"/>
  <c r="BH36" i="260"/>
  <c r="E36" i="206" s="1"/>
  <c r="AC36" i="260"/>
  <c r="S36" i="260"/>
  <c r="G36" i="260"/>
  <c r="E36" i="260"/>
  <c r="BH35" i="260"/>
  <c r="E35" i="206" s="1"/>
  <c r="AC35" i="260"/>
  <c r="S35" i="260"/>
  <c r="G35" i="260"/>
  <c r="E35" i="260"/>
  <c r="BH34" i="260"/>
  <c r="E34" i="206" s="1"/>
  <c r="AC34" i="260"/>
  <c r="S34" i="260"/>
  <c r="G34" i="260"/>
  <c r="E34" i="260"/>
  <c r="G33" i="260"/>
  <c r="E33" i="260"/>
  <c r="BG32" i="260"/>
  <c r="BF32" i="260"/>
  <c r="BE32" i="260"/>
  <c r="BD32" i="260"/>
  <c r="BC32" i="260"/>
  <c r="BB32" i="260"/>
  <c r="BA32" i="260"/>
  <c r="AZ32" i="260"/>
  <c r="AY32" i="260"/>
  <c r="AX32" i="260"/>
  <c r="AW32" i="260"/>
  <c r="AV32" i="260"/>
  <c r="AU32" i="260"/>
  <c r="AT32" i="260"/>
  <c r="AS32" i="260"/>
  <c r="AR32" i="260"/>
  <c r="AQ32" i="260"/>
  <c r="AP32" i="260"/>
  <c r="AO32" i="260"/>
  <c r="AN32" i="260"/>
  <c r="AM32" i="260"/>
  <c r="AL32" i="260"/>
  <c r="AK32" i="260"/>
  <c r="AJ32" i="260"/>
  <c r="AI32" i="260"/>
  <c r="AH32" i="260"/>
  <c r="AG32" i="260"/>
  <c r="AF32" i="260"/>
  <c r="AE32" i="260"/>
  <c r="AB32" i="260"/>
  <c r="AA32" i="260"/>
  <c r="Z32" i="260"/>
  <c r="Y32" i="260"/>
  <c r="X32" i="260"/>
  <c r="W32" i="260"/>
  <c r="V32" i="260"/>
  <c r="U32" i="260"/>
  <c r="R32" i="260"/>
  <c r="Q32" i="260"/>
  <c r="P32" i="260"/>
  <c r="O32" i="260"/>
  <c r="N32" i="260"/>
  <c r="M32" i="260"/>
  <c r="L32" i="260"/>
  <c r="K32" i="260"/>
  <c r="J32" i="260"/>
  <c r="I32" i="260"/>
  <c r="H32" i="260"/>
  <c r="G32" i="260" s="1"/>
  <c r="BH31" i="260"/>
  <c r="E31" i="206" s="1"/>
  <c r="AB31" i="260"/>
  <c r="AC31" i="260"/>
  <c r="S31" i="260"/>
  <c r="G31" i="260"/>
  <c r="E31" i="260"/>
  <c r="BH30" i="260"/>
  <c r="E30" i="206" s="1"/>
  <c r="AC30" i="260"/>
  <c r="S30" i="260"/>
  <c r="G30" i="260"/>
  <c r="E30" i="260"/>
  <c r="BH29" i="260"/>
  <c r="AC29" i="260"/>
  <c r="S29" i="260" s="1"/>
  <c r="S29" i="211" s="1"/>
  <c r="Z29" i="260"/>
  <c r="G29" i="260"/>
  <c r="E29" i="260"/>
  <c r="BH28" i="260"/>
  <c r="E28" i="206" s="1"/>
  <c r="AC28" i="260"/>
  <c r="Y28" i="260"/>
  <c r="G28" i="260"/>
  <c r="E28" i="260"/>
  <c r="BH27" i="260"/>
  <c r="E27" i="206" s="1"/>
  <c r="X27" i="260"/>
  <c r="AC27" i="260"/>
  <c r="S27" i="260"/>
  <c r="G27" i="260"/>
  <c r="E27" i="260"/>
  <c r="BH26" i="260"/>
  <c r="E26" i="206" s="1"/>
  <c r="AC26" i="260"/>
  <c r="G26" i="260"/>
  <c r="E26" i="260"/>
  <c r="BH25" i="260"/>
  <c r="E25" i="206" s="1"/>
  <c r="AC25" i="260"/>
  <c r="S25" i="260"/>
  <c r="V25" i="260"/>
  <c r="G25" i="260"/>
  <c r="E25" i="260"/>
  <c r="BH24" i="260"/>
  <c r="E24" i="206" s="1"/>
  <c r="AC24" i="260"/>
  <c r="S24" i="260"/>
  <c r="G24" i="260"/>
  <c r="E24" i="260"/>
  <c r="BH23" i="260"/>
  <c r="E23" i="206" s="1"/>
  <c r="AC23" i="260"/>
  <c r="G23" i="260"/>
  <c r="BG22" i="260"/>
  <c r="BF22" i="260"/>
  <c r="BE22" i="260"/>
  <c r="BD22" i="260"/>
  <c r="BC22" i="260"/>
  <c r="BB22" i="260"/>
  <c r="BA22" i="260"/>
  <c r="BA22" i="211" s="1"/>
  <c r="AZ22" i="260"/>
  <c r="AY22" i="260"/>
  <c r="E34" i="129"/>
  <c r="AX22" i="260"/>
  <c r="AW22" i="260"/>
  <c r="AV22" i="260"/>
  <c r="AU22" i="260"/>
  <c r="AT22" i="260"/>
  <c r="AS22" i="260"/>
  <c r="AR22" i="260"/>
  <c r="AQ22" i="260"/>
  <c r="AP22" i="260"/>
  <c r="AO22" i="260"/>
  <c r="AN22" i="260"/>
  <c r="AM22" i="260"/>
  <c r="AL22" i="260"/>
  <c r="AK22" i="260"/>
  <c r="AJ22" i="260"/>
  <c r="AI22" i="260"/>
  <c r="AH22" i="260"/>
  <c r="AH22" i="211" s="1"/>
  <c r="AG22" i="260"/>
  <c r="AF22" i="260"/>
  <c r="AE22" i="260"/>
  <c r="AB22" i="260"/>
  <c r="AA22" i="260"/>
  <c r="Z22" i="260"/>
  <c r="Y22" i="260"/>
  <c r="X22" i="260"/>
  <c r="W22" i="260"/>
  <c r="V22" i="260"/>
  <c r="U22" i="260"/>
  <c r="U22" i="211" s="1"/>
  <c r="R22" i="260"/>
  <c r="Q22" i="260"/>
  <c r="P22" i="260"/>
  <c r="O22" i="260"/>
  <c r="N22" i="260"/>
  <c r="M22" i="260"/>
  <c r="L22" i="260"/>
  <c r="K22" i="260"/>
  <c r="J22" i="260"/>
  <c r="I22" i="260"/>
  <c r="H22" i="260"/>
  <c r="G22" i="260" s="1"/>
  <c r="BH21" i="260"/>
  <c r="E21" i="206" s="1"/>
  <c r="AC21" i="260"/>
  <c r="AC21" i="211" s="1"/>
  <c r="S21" i="260"/>
  <c r="E21" i="129"/>
  <c r="G21" i="260"/>
  <c r="E21" i="260"/>
  <c r="BH20" i="260"/>
  <c r="E20" i="206" s="1"/>
  <c r="Q20" i="260"/>
  <c r="AC20" i="260"/>
  <c r="S20" i="260" s="1"/>
  <c r="E20" i="129" s="1"/>
  <c r="G20" i="260"/>
  <c r="E20" i="260"/>
  <c r="BH19" i="260"/>
  <c r="E19" i="206" s="1"/>
  <c r="AC19" i="260"/>
  <c r="S19" i="260" s="1"/>
  <c r="E19" i="129" s="1"/>
  <c r="G19" i="260"/>
  <c r="E19" i="260"/>
  <c r="E19" i="211" s="1"/>
  <c r="BH18" i="260"/>
  <c r="E18" i="206" s="1"/>
  <c r="O18" i="260"/>
  <c r="O64" i="260" s="1"/>
  <c r="AC18" i="260"/>
  <c r="S18" i="260" s="1"/>
  <c r="E18" i="129" s="1"/>
  <c r="G18" i="260"/>
  <c r="E33" i="129"/>
  <c r="E18" i="260"/>
  <c r="BH17" i="260"/>
  <c r="E17" i="206" s="1"/>
  <c r="AC17" i="260"/>
  <c r="S17" i="260"/>
  <c r="E17" i="129" s="1"/>
  <c r="G17" i="260"/>
  <c r="E17" i="260"/>
  <c r="E17" i="211" s="1"/>
  <c r="BH16" i="260"/>
  <c r="E16" i="206" s="1"/>
  <c r="AC16" i="260"/>
  <c r="S16" i="260"/>
  <c r="E16" i="129" s="1"/>
  <c r="G16" i="260"/>
  <c r="E16" i="260"/>
  <c r="BH15" i="260"/>
  <c r="E15" i="206" s="1"/>
  <c r="L15" i="260"/>
  <c r="L64" i="260"/>
  <c r="AC15" i="260"/>
  <c r="S15" i="260"/>
  <c r="E15" i="129" s="1"/>
  <c r="G15" i="260"/>
  <c r="E15" i="260"/>
  <c r="BH14" i="260"/>
  <c r="E14" i="206" s="1"/>
  <c r="AC14" i="260"/>
  <c r="G14" i="260"/>
  <c r="E14" i="260"/>
  <c r="G13" i="260"/>
  <c r="E13" i="260"/>
  <c r="BH12" i="260"/>
  <c r="E12" i="206" s="1"/>
  <c r="AC12" i="260"/>
  <c r="S12" i="260"/>
  <c r="G12" i="260"/>
  <c r="E12" i="260"/>
  <c r="E12" i="211" s="1"/>
  <c r="BH11" i="260"/>
  <c r="E11" i="206"/>
  <c r="AC11" i="260"/>
  <c r="S11" i="260" s="1"/>
  <c r="G11" i="260"/>
  <c r="E11" i="260"/>
  <c r="BG10" i="260"/>
  <c r="BF10" i="260"/>
  <c r="BE10" i="260"/>
  <c r="BD10" i="260"/>
  <c r="BC10" i="260"/>
  <c r="BB10" i="260"/>
  <c r="BA10" i="260"/>
  <c r="AZ10" i="260"/>
  <c r="AY10" i="260"/>
  <c r="AX10" i="260"/>
  <c r="AW10" i="260"/>
  <c r="AV10" i="260"/>
  <c r="AU10" i="260"/>
  <c r="AT10" i="260"/>
  <c r="AS10" i="260"/>
  <c r="AR10" i="260"/>
  <c r="AQ10" i="260"/>
  <c r="AP10" i="260"/>
  <c r="AO10" i="260"/>
  <c r="AN10" i="260"/>
  <c r="AM10" i="260"/>
  <c r="AL10" i="260"/>
  <c r="AK10" i="260"/>
  <c r="AJ10" i="260"/>
  <c r="AI10" i="260"/>
  <c r="AH10" i="260"/>
  <c r="AG10" i="260"/>
  <c r="AF10" i="260"/>
  <c r="AE10" i="260"/>
  <c r="AB10" i="260"/>
  <c r="AA10" i="260"/>
  <c r="Z10" i="260"/>
  <c r="Y10" i="260"/>
  <c r="X10" i="260"/>
  <c r="W10" i="260"/>
  <c r="V10" i="260"/>
  <c r="U10" i="260"/>
  <c r="R10" i="260"/>
  <c r="Q10" i="260"/>
  <c r="P10" i="260"/>
  <c r="O10" i="260"/>
  <c r="N10" i="260"/>
  <c r="M10" i="260"/>
  <c r="L10" i="260"/>
  <c r="K10" i="260"/>
  <c r="E10" i="260" s="1"/>
  <c r="J10" i="260"/>
  <c r="I10" i="260"/>
  <c r="H10" i="260"/>
  <c r="BG8" i="260"/>
  <c r="BF8" i="260"/>
  <c r="BE8" i="260"/>
  <c r="BD8" i="260"/>
  <c r="BC8" i="260"/>
  <c r="BB8" i="260"/>
  <c r="BA8" i="260"/>
  <c r="AZ8" i="260"/>
  <c r="AY8" i="260"/>
  <c r="AX8" i="260"/>
  <c r="AX8" i="211" s="1"/>
  <c r="AW8" i="260"/>
  <c r="AV8" i="260"/>
  <c r="AU8" i="260"/>
  <c r="AU8" i="211" s="1"/>
  <c r="AT8" i="260"/>
  <c r="AS8" i="260"/>
  <c r="AR8" i="260"/>
  <c r="AQ8" i="260"/>
  <c r="AP8" i="260"/>
  <c r="AO8" i="260"/>
  <c r="AN8" i="260"/>
  <c r="AM8" i="260"/>
  <c r="AL8" i="260"/>
  <c r="AK8" i="260"/>
  <c r="AJ8" i="260"/>
  <c r="AI8" i="260"/>
  <c r="AH8" i="260"/>
  <c r="AG8" i="260"/>
  <c r="AF8" i="260"/>
  <c r="AD8" i="260"/>
  <c r="AB8" i="260"/>
  <c r="AB8" i="211" s="1"/>
  <c r="AA8" i="260"/>
  <c r="Z8" i="260"/>
  <c r="Y8" i="260"/>
  <c r="X8" i="260"/>
  <c r="W8" i="260"/>
  <c r="V8" i="260"/>
  <c r="U8" i="260"/>
  <c r="R8" i="260"/>
  <c r="Q8" i="260"/>
  <c r="P8" i="260"/>
  <c r="O8" i="260"/>
  <c r="N8" i="260"/>
  <c r="M8" i="260"/>
  <c r="L8" i="260"/>
  <c r="P8" i="134" s="1"/>
  <c r="K8" i="260"/>
  <c r="J8" i="260"/>
  <c r="I8" i="260"/>
  <c r="H8" i="260"/>
  <c r="E11" i="261"/>
  <c r="E12" i="261"/>
  <c r="E13" i="261"/>
  <c r="E14" i="261"/>
  <c r="E15" i="261"/>
  <c r="E33" i="261"/>
  <c r="E34" i="261"/>
  <c r="E35" i="261"/>
  <c r="E35" i="211" s="1"/>
  <c r="E36" i="261"/>
  <c r="E37" i="261"/>
  <c r="E38" i="261"/>
  <c r="E39" i="261"/>
  <c r="E40" i="261"/>
  <c r="E41" i="261"/>
  <c r="E42" i="261"/>
  <c r="E43" i="261"/>
  <c r="E44" i="261"/>
  <c r="E45" i="261"/>
  <c r="E46" i="261"/>
  <c r="E47" i="261"/>
  <c r="E48" i="261"/>
  <c r="E49" i="261"/>
  <c r="E50" i="261"/>
  <c r="E51" i="261"/>
  <c r="E52" i="261"/>
  <c r="E53" i="261"/>
  <c r="E54" i="261"/>
  <c r="E55" i="261"/>
  <c r="E56" i="261"/>
  <c r="E57" i="261"/>
  <c r="E58" i="261"/>
  <c r="E59" i="261"/>
  <c r="E59" i="211" s="1"/>
  <c r="E60" i="261"/>
  <c r="E61" i="261"/>
  <c r="E31" i="261"/>
  <c r="E25" i="261"/>
  <c r="E26" i="261"/>
  <c r="E27" i="261"/>
  <c r="E27" i="211" s="1"/>
  <c r="E28" i="261"/>
  <c r="E29" i="261"/>
  <c r="E30" i="261"/>
  <c r="E24" i="261"/>
  <c r="E21" i="261"/>
  <c r="E20" i="261"/>
  <c r="E19" i="261"/>
  <c r="E18" i="261"/>
  <c r="E17" i="261"/>
  <c r="E16" i="261"/>
  <c r="BH21" i="261"/>
  <c r="F21" i="206" s="1"/>
  <c r="BH20" i="261"/>
  <c r="F20" i="206"/>
  <c r="D20" i="206" s="1"/>
  <c r="BH19" i="261"/>
  <c r="F19" i="206" s="1"/>
  <c r="W63" i="261"/>
  <c r="Y32" i="261"/>
  <c r="U22" i="261"/>
  <c r="U8" i="261"/>
  <c r="R8" i="261"/>
  <c r="J63" i="261"/>
  <c r="AB22" i="261"/>
  <c r="AB22" i="211" s="1"/>
  <c r="BH23" i="261"/>
  <c r="F23" i="206" s="1"/>
  <c r="S55" i="261"/>
  <c r="S56" i="261"/>
  <c r="S57" i="261"/>
  <c r="S58" i="261"/>
  <c r="S59" i="261"/>
  <c r="S60" i="261"/>
  <c r="S61" i="261"/>
  <c r="S62" i="261"/>
  <c r="S54" i="261"/>
  <c r="S53" i="261"/>
  <c r="S52" i="261"/>
  <c r="S51" i="261"/>
  <c r="S50" i="261"/>
  <c r="S49" i="261"/>
  <c r="S48" i="261"/>
  <c r="S47" i="261"/>
  <c r="AC48" i="261"/>
  <c r="S46" i="261"/>
  <c r="S45" i="261"/>
  <c r="S38" i="261"/>
  <c r="AC38" i="261"/>
  <c r="AC38" i="211"/>
  <c r="S40" i="261"/>
  <c r="AC40" i="261"/>
  <c r="AC44" i="261"/>
  <c r="AC45" i="261"/>
  <c r="S44" i="261"/>
  <c r="S43" i="261"/>
  <c r="S42" i="261"/>
  <c r="S41" i="261"/>
  <c r="S39" i="261"/>
  <c r="S37" i="261"/>
  <c r="S36" i="261"/>
  <c r="S35" i="261"/>
  <c r="S34" i="261"/>
  <c r="BH61" i="261"/>
  <c r="F61" i="206" s="1"/>
  <c r="BH60" i="261"/>
  <c r="F60" i="206" s="1"/>
  <c r="D60" i="206" s="1"/>
  <c r="BH59" i="261"/>
  <c r="F59" i="206" s="1"/>
  <c r="BH58" i="261"/>
  <c r="F58" i="206" s="1"/>
  <c r="BH57" i="261"/>
  <c r="F57" i="206"/>
  <c r="BH56" i="261"/>
  <c r="F56" i="206" s="1"/>
  <c r="BH55" i="261"/>
  <c r="F55" i="206" s="1"/>
  <c r="BH54" i="261"/>
  <c r="F54" i="206" s="1"/>
  <c r="BH53" i="261"/>
  <c r="F53" i="206" s="1"/>
  <c r="BH52" i="261"/>
  <c r="F52" i="206" s="1"/>
  <c r="BH51" i="261"/>
  <c r="F51" i="206" s="1"/>
  <c r="BH50" i="261"/>
  <c r="F50" i="206" s="1"/>
  <c r="BH49" i="261"/>
  <c r="F49" i="206" s="1"/>
  <c r="BH48" i="261"/>
  <c r="F48" i="206" s="1"/>
  <c r="BH47" i="261"/>
  <c r="F47" i="206" s="1"/>
  <c r="BH46" i="261"/>
  <c r="F46" i="206" s="1"/>
  <c r="BH45" i="261"/>
  <c r="F45" i="206"/>
  <c r="D45" i="206" s="1"/>
  <c r="BH44" i="261"/>
  <c r="F44" i="206" s="1"/>
  <c r="BH43" i="261"/>
  <c r="F43" i="206" s="1"/>
  <c r="BH42" i="261"/>
  <c r="F42" i="206" s="1"/>
  <c r="BH41" i="261"/>
  <c r="F41" i="206" s="1"/>
  <c r="AL41" i="261"/>
  <c r="BH40" i="261"/>
  <c r="F40" i="206" s="1"/>
  <c r="BH39" i="261"/>
  <c r="F39" i="206" s="1"/>
  <c r="BH38" i="261"/>
  <c r="F38" i="206" s="1"/>
  <c r="BH37" i="261"/>
  <c r="F37" i="206" s="1"/>
  <c r="BH36" i="261"/>
  <c r="F36" i="206" s="1"/>
  <c r="BH35" i="261"/>
  <c r="F35" i="206" s="1"/>
  <c r="BH34" i="261"/>
  <c r="F34" i="206"/>
  <c r="AE34" i="261"/>
  <c r="BH31" i="261"/>
  <c r="F31" i="206" s="1"/>
  <c r="BH30" i="261"/>
  <c r="F30" i="206" s="1"/>
  <c r="BH29" i="261"/>
  <c r="F29" i="206" s="1"/>
  <c r="BH28" i="261"/>
  <c r="F28" i="206" s="1"/>
  <c r="BH27" i="261"/>
  <c r="F27" i="206" s="1"/>
  <c r="BH26" i="261"/>
  <c r="F26" i="206" s="1"/>
  <c r="BH25" i="261"/>
  <c r="F25" i="206" s="1"/>
  <c r="BH33" i="211"/>
  <c r="BH24" i="261"/>
  <c r="F24" i="206" s="1"/>
  <c r="BH18" i="261"/>
  <c r="F18" i="206" s="1"/>
  <c r="O18" i="261"/>
  <c r="BH17" i="261"/>
  <c r="F17" i="206"/>
  <c r="BH16" i="261"/>
  <c r="F16" i="206" s="1"/>
  <c r="BH15" i="261"/>
  <c r="F15" i="206" s="1"/>
  <c r="BH14" i="261"/>
  <c r="F14" i="206" s="1"/>
  <c r="BH13" i="261"/>
  <c r="F13" i="206"/>
  <c r="BH12" i="261"/>
  <c r="F12" i="206" s="1"/>
  <c r="BH11" i="261"/>
  <c r="F11" i="206"/>
  <c r="AC61" i="261"/>
  <c r="AC62" i="261"/>
  <c r="AC51" i="261"/>
  <c r="AC47" i="261"/>
  <c r="AC54" i="261"/>
  <c r="AC54" i="211" s="1"/>
  <c r="AC52" i="261"/>
  <c r="AC50" i="261"/>
  <c r="AC49" i="261"/>
  <c r="AC53" i="261"/>
  <c r="AC55" i="261"/>
  <c r="AC56" i="261"/>
  <c r="AC57" i="261"/>
  <c r="AC58" i="261"/>
  <c r="AC59" i="261"/>
  <c r="AC59" i="211"/>
  <c r="AC60" i="261"/>
  <c r="AC46" i="261"/>
  <c r="AC46" i="211" s="1"/>
  <c r="AC43" i="261"/>
  <c r="AC42" i="261"/>
  <c r="AC41" i="261"/>
  <c r="BH23" i="211"/>
  <c r="AX32" i="261"/>
  <c r="AW32" i="261"/>
  <c r="AV32" i="261"/>
  <c r="AU32" i="261"/>
  <c r="AY32" i="261"/>
  <c r="AZ32" i="261"/>
  <c r="BA32" i="261"/>
  <c r="BB32" i="261"/>
  <c r="BC32" i="261"/>
  <c r="BC32" i="211" s="1"/>
  <c r="BD32" i="261"/>
  <c r="BE32" i="261"/>
  <c r="BF32" i="261"/>
  <c r="BG32" i="261"/>
  <c r="BG32" i="211" s="1"/>
  <c r="AT32" i="261"/>
  <c r="AS32" i="261"/>
  <c r="BF32" i="211"/>
  <c r="AR32" i="261"/>
  <c r="AQ32" i="261"/>
  <c r="AP32" i="261"/>
  <c r="AO32" i="261"/>
  <c r="AN32" i="261"/>
  <c r="AM32" i="261"/>
  <c r="AL32" i="261"/>
  <c r="AK32" i="261"/>
  <c r="AJ32" i="261"/>
  <c r="AI32" i="261"/>
  <c r="AH32" i="261"/>
  <c r="AG32" i="261"/>
  <c r="AF32" i="261"/>
  <c r="AE32" i="261"/>
  <c r="V32" i="261"/>
  <c r="W32" i="261"/>
  <c r="X32" i="261"/>
  <c r="Z32" i="261"/>
  <c r="Z32" i="211"/>
  <c r="AA32" i="261"/>
  <c r="AB32" i="261"/>
  <c r="U32" i="261"/>
  <c r="I32" i="261"/>
  <c r="J32" i="261"/>
  <c r="K32" i="261"/>
  <c r="L32" i="261"/>
  <c r="M32" i="261"/>
  <c r="N32" i="261"/>
  <c r="O32" i="261"/>
  <c r="P32" i="261"/>
  <c r="P32" i="211"/>
  <c r="Q32" i="261"/>
  <c r="R32" i="261"/>
  <c r="H32" i="261"/>
  <c r="E32" i="261" s="1"/>
  <c r="BH62" i="261"/>
  <c r="BG62" i="261" s="1"/>
  <c r="H63" i="261"/>
  <c r="AC39" i="261"/>
  <c r="AC39" i="211" s="1"/>
  <c r="AC37" i="261"/>
  <c r="AC36" i="261"/>
  <c r="AC35" i="261"/>
  <c r="AC34" i="261"/>
  <c r="AC24" i="261"/>
  <c r="AC25" i="261"/>
  <c r="AC26" i="261"/>
  <c r="AC27" i="261"/>
  <c r="S27" i="261"/>
  <c r="AC28" i="261"/>
  <c r="AC29" i="261"/>
  <c r="AC30" i="261"/>
  <c r="AC31" i="261"/>
  <c r="AC23" i="261"/>
  <c r="AC18" i="261"/>
  <c r="S18" i="261"/>
  <c r="AC19" i="261"/>
  <c r="AC19" i="211" s="1"/>
  <c r="AC20" i="261"/>
  <c r="S20" i="261"/>
  <c r="AC21" i="261"/>
  <c r="AC12" i="261"/>
  <c r="AC12" i="211"/>
  <c r="AC13" i="261"/>
  <c r="AC14" i="261"/>
  <c r="S14" i="261" s="1"/>
  <c r="AC15" i="261"/>
  <c r="AC15" i="211"/>
  <c r="AC16" i="261"/>
  <c r="AC16" i="211" s="1"/>
  <c r="AC17" i="261"/>
  <c r="AC17" i="211" s="1"/>
  <c r="AC11" i="261"/>
  <c r="E62" i="261"/>
  <c r="X22" i="261"/>
  <c r="L22" i="261"/>
  <c r="I22" i="261"/>
  <c r="V8" i="261"/>
  <c r="W8" i="261"/>
  <c r="X8" i="261"/>
  <c r="Y8" i="261"/>
  <c r="Z8" i="261"/>
  <c r="AA8" i="261"/>
  <c r="AB8" i="261"/>
  <c r="AD8" i="261"/>
  <c r="AE8" i="261"/>
  <c r="AF8" i="261"/>
  <c r="AG8" i="261"/>
  <c r="AH8" i="261"/>
  <c r="AI8" i="261"/>
  <c r="AJ8" i="261"/>
  <c r="AK8" i="261"/>
  <c r="AL8" i="261"/>
  <c r="AM8" i="261"/>
  <c r="AN8" i="261"/>
  <c r="AO8" i="261"/>
  <c r="AP8" i="261"/>
  <c r="AQ8" i="261"/>
  <c r="AR8" i="261"/>
  <c r="AS8" i="261"/>
  <c r="AT8" i="261"/>
  <c r="AU8" i="261"/>
  <c r="AV8" i="261"/>
  <c r="AW8" i="261"/>
  <c r="AX8" i="261"/>
  <c r="AY8" i="261"/>
  <c r="AZ8" i="261"/>
  <c r="BA8" i="261"/>
  <c r="BB8" i="261"/>
  <c r="BC8" i="261"/>
  <c r="BD8" i="261"/>
  <c r="BE8" i="261"/>
  <c r="BF8" i="261"/>
  <c r="BG8" i="261"/>
  <c r="Q8" i="261"/>
  <c r="O10" i="261"/>
  <c r="O8" i="261"/>
  <c r="O8" i="211" s="1"/>
  <c r="AM33" i="134"/>
  <c r="AJ20" i="129"/>
  <c r="AJ31" i="129"/>
  <c r="AJ15" i="129"/>
  <c r="AL33" i="134"/>
  <c r="AI31" i="129"/>
  <c r="AI15" i="129"/>
  <c r="AK33" i="134"/>
  <c r="AH31" i="129"/>
  <c r="AJ33" i="134"/>
  <c r="AG31" i="129"/>
  <c r="AI33" i="134"/>
  <c r="AF31" i="129"/>
  <c r="AF25" i="129"/>
  <c r="AH33" i="134"/>
  <c r="AE20" i="129"/>
  <c r="AE31" i="129"/>
  <c r="AD31" i="129"/>
  <c r="AD15" i="129"/>
  <c r="AF33" i="134"/>
  <c r="AC31" i="129"/>
  <c r="AE33" i="134"/>
  <c r="AB20" i="129"/>
  <c r="AB15" i="129"/>
  <c r="AD33" i="134"/>
  <c r="AA31" i="129"/>
  <c r="Z31" i="129"/>
  <c r="Z15" i="129"/>
  <c r="Z25" i="129"/>
  <c r="AB33" i="134"/>
  <c r="Y31" i="129"/>
  <c r="Y15" i="129"/>
  <c r="Y11" i="129"/>
  <c r="Y25" i="129"/>
  <c r="X8" i="294"/>
  <c r="X18" i="129"/>
  <c r="X17" i="129"/>
  <c r="X26" i="129"/>
  <c r="Z9" i="134"/>
  <c r="Z23" i="134"/>
  <c r="Z33" i="134"/>
  <c r="Z63" i="134"/>
  <c r="Z64" i="134"/>
  <c r="Z65" i="134"/>
  <c r="Z66" i="134"/>
  <c r="Z67" i="134"/>
  <c r="Z68" i="134"/>
  <c r="Z69" i="134"/>
  <c r="Z70" i="134"/>
  <c r="Z71" i="134"/>
  <c r="Z72" i="134"/>
  <c r="Z73" i="134"/>
  <c r="Z74" i="134"/>
  <c r="Z75" i="134"/>
  <c r="Z76" i="134"/>
  <c r="Y9" i="134"/>
  <c r="Y23" i="134"/>
  <c r="Y33" i="134"/>
  <c r="Y63" i="134"/>
  <c r="Y64" i="134"/>
  <c r="Y65" i="134"/>
  <c r="Y66" i="134"/>
  <c r="Y67" i="134"/>
  <c r="Y68" i="134"/>
  <c r="Y69" i="134"/>
  <c r="Y70" i="134"/>
  <c r="Y71" i="134"/>
  <c r="Y72" i="134"/>
  <c r="Y73" i="134"/>
  <c r="Y74" i="134"/>
  <c r="Y75" i="134"/>
  <c r="Y76" i="134"/>
  <c r="X9" i="134"/>
  <c r="X23" i="134"/>
  <c r="X33" i="134"/>
  <c r="X63" i="134"/>
  <c r="X64" i="134"/>
  <c r="X65" i="134"/>
  <c r="X66" i="134"/>
  <c r="X67" i="134"/>
  <c r="X68" i="134"/>
  <c r="X69" i="134"/>
  <c r="X70" i="134"/>
  <c r="X71" i="134"/>
  <c r="X72" i="134"/>
  <c r="X73" i="134"/>
  <c r="X74" i="134"/>
  <c r="X75" i="134"/>
  <c r="X76" i="134"/>
  <c r="W9" i="134"/>
  <c r="W23" i="134"/>
  <c r="W33" i="134"/>
  <c r="W63" i="134"/>
  <c r="W64" i="134"/>
  <c r="W65" i="134"/>
  <c r="W66" i="134"/>
  <c r="W67" i="134"/>
  <c r="W68" i="134"/>
  <c r="W69" i="134"/>
  <c r="W70" i="134"/>
  <c r="W71" i="134"/>
  <c r="W72" i="134"/>
  <c r="W73" i="134"/>
  <c r="W74" i="134"/>
  <c r="W75" i="134"/>
  <c r="W76" i="134"/>
  <c r="V9" i="134"/>
  <c r="V23" i="134"/>
  <c r="V33" i="134"/>
  <c r="V63" i="134"/>
  <c r="V64" i="134"/>
  <c r="V65" i="134"/>
  <c r="V66" i="134"/>
  <c r="V67" i="134"/>
  <c r="V68" i="134"/>
  <c r="V69" i="134"/>
  <c r="V70" i="134"/>
  <c r="V71" i="134"/>
  <c r="V72" i="134"/>
  <c r="V73" i="134"/>
  <c r="V74" i="134"/>
  <c r="V75" i="134"/>
  <c r="V76" i="134"/>
  <c r="U9" i="134"/>
  <c r="U23" i="134"/>
  <c r="U33" i="134"/>
  <c r="U63" i="134"/>
  <c r="U64" i="134"/>
  <c r="U65" i="134"/>
  <c r="U66" i="134"/>
  <c r="U67" i="134"/>
  <c r="U68" i="134"/>
  <c r="U69" i="134"/>
  <c r="U70" i="134"/>
  <c r="U71" i="134"/>
  <c r="U72" i="134"/>
  <c r="U73" i="134"/>
  <c r="U74" i="134"/>
  <c r="U75" i="134"/>
  <c r="U76" i="134"/>
  <c r="T9" i="134"/>
  <c r="T23" i="134"/>
  <c r="T33" i="134"/>
  <c r="T63" i="134"/>
  <c r="T64" i="134"/>
  <c r="T65" i="134"/>
  <c r="T66" i="134"/>
  <c r="T67" i="134"/>
  <c r="T68" i="134"/>
  <c r="T69" i="134"/>
  <c r="T70" i="134"/>
  <c r="T71" i="134"/>
  <c r="T72" i="134"/>
  <c r="T73" i="134"/>
  <c r="T74" i="134"/>
  <c r="T75" i="134"/>
  <c r="T76" i="134"/>
  <c r="S9" i="134"/>
  <c r="S23" i="134"/>
  <c r="S33" i="134"/>
  <c r="S63" i="134"/>
  <c r="S64" i="134"/>
  <c r="S65" i="134"/>
  <c r="S66" i="134"/>
  <c r="S67" i="134"/>
  <c r="S68" i="134"/>
  <c r="S69" i="134"/>
  <c r="S70" i="134"/>
  <c r="S71" i="134"/>
  <c r="S72" i="134"/>
  <c r="S73" i="134"/>
  <c r="S74" i="134"/>
  <c r="S75" i="134"/>
  <c r="S76" i="134"/>
  <c r="R9" i="134"/>
  <c r="R23" i="134"/>
  <c r="R33" i="134"/>
  <c r="R63" i="134"/>
  <c r="R64" i="134"/>
  <c r="R65" i="134"/>
  <c r="R66" i="134"/>
  <c r="R67" i="134"/>
  <c r="R68" i="134"/>
  <c r="R69" i="134"/>
  <c r="R70" i="134"/>
  <c r="R71" i="134"/>
  <c r="R72" i="134"/>
  <c r="R73" i="134"/>
  <c r="R74" i="134"/>
  <c r="R75" i="134"/>
  <c r="R76" i="134"/>
  <c r="Q9" i="134"/>
  <c r="Q23" i="134"/>
  <c r="Q33" i="134"/>
  <c r="Q63" i="134"/>
  <c r="Q64" i="134"/>
  <c r="Q65" i="134"/>
  <c r="Q66" i="134"/>
  <c r="Q67" i="134"/>
  <c r="Q68" i="134"/>
  <c r="Q69" i="134"/>
  <c r="Q70" i="134"/>
  <c r="Q71" i="134"/>
  <c r="Q72" i="134"/>
  <c r="Q73" i="134"/>
  <c r="Q74" i="134"/>
  <c r="Q75" i="134"/>
  <c r="Q76" i="134"/>
  <c r="O9" i="134"/>
  <c r="O23" i="134"/>
  <c r="O33" i="134"/>
  <c r="O63" i="134"/>
  <c r="O64" i="134"/>
  <c r="O65" i="134"/>
  <c r="O66" i="134"/>
  <c r="O67" i="134"/>
  <c r="O68" i="134"/>
  <c r="O69" i="134"/>
  <c r="O70" i="134"/>
  <c r="O71" i="134"/>
  <c r="O72" i="134"/>
  <c r="O73" i="134"/>
  <c r="O74" i="134"/>
  <c r="O75" i="134"/>
  <c r="O76" i="134"/>
  <c r="N9" i="134"/>
  <c r="N23" i="134"/>
  <c r="F23" i="134" s="1"/>
  <c r="N33" i="134"/>
  <c r="N63" i="134"/>
  <c r="N64" i="134"/>
  <c r="N65" i="134"/>
  <c r="N66" i="134"/>
  <c r="N67" i="134"/>
  <c r="N68" i="134"/>
  <c r="N69" i="134"/>
  <c r="N70" i="134"/>
  <c r="N71" i="134"/>
  <c r="N72" i="134"/>
  <c r="N73" i="134"/>
  <c r="N74" i="134"/>
  <c r="N75" i="134"/>
  <c r="N76" i="134"/>
  <c r="M9" i="134"/>
  <c r="F9" i="134" s="1"/>
  <c r="M23" i="134"/>
  <c r="M33" i="134"/>
  <c r="M63" i="134"/>
  <c r="M64" i="134"/>
  <c r="M65" i="134"/>
  <c r="M66" i="134"/>
  <c r="M67" i="134"/>
  <c r="M68" i="134"/>
  <c r="M69" i="134"/>
  <c r="M70" i="134"/>
  <c r="M71" i="134"/>
  <c r="M72" i="134"/>
  <c r="M73" i="134"/>
  <c r="M74" i="134"/>
  <c r="M75" i="134"/>
  <c r="M76" i="134"/>
  <c r="K9" i="134"/>
  <c r="K23" i="134"/>
  <c r="K33" i="134"/>
  <c r="K63" i="134"/>
  <c r="K64" i="134"/>
  <c r="K65" i="134"/>
  <c r="K66" i="134"/>
  <c r="K67" i="134"/>
  <c r="K68" i="134"/>
  <c r="K69" i="134"/>
  <c r="K70" i="134"/>
  <c r="K71" i="134"/>
  <c r="K72" i="134"/>
  <c r="K73" i="134"/>
  <c r="K74" i="134"/>
  <c r="K75" i="134"/>
  <c r="K76" i="134"/>
  <c r="J9" i="134"/>
  <c r="J23" i="134"/>
  <c r="J33" i="134"/>
  <c r="J63" i="134"/>
  <c r="J64" i="134"/>
  <c r="J65" i="134"/>
  <c r="J66" i="134"/>
  <c r="J67" i="134"/>
  <c r="J68" i="134"/>
  <c r="J69" i="134"/>
  <c r="J70" i="134"/>
  <c r="J71" i="134"/>
  <c r="J72" i="134"/>
  <c r="J73" i="134"/>
  <c r="J74" i="134"/>
  <c r="J75" i="134"/>
  <c r="J76" i="134"/>
  <c r="I9" i="134"/>
  <c r="I23" i="134"/>
  <c r="I33" i="134"/>
  <c r="I63" i="134"/>
  <c r="I64" i="134"/>
  <c r="I65" i="134"/>
  <c r="I66" i="134"/>
  <c r="I67" i="134"/>
  <c r="I68" i="134"/>
  <c r="I69" i="134"/>
  <c r="I70" i="134"/>
  <c r="I71" i="134"/>
  <c r="I72" i="134"/>
  <c r="I73" i="134"/>
  <c r="I74" i="134"/>
  <c r="I75" i="134"/>
  <c r="I76" i="134"/>
  <c r="H9" i="134"/>
  <c r="G9" i="134" s="1"/>
  <c r="H23" i="134"/>
  <c r="G23" i="134" s="1"/>
  <c r="H33" i="134"/>
  <c r="G33" i="134" s="1"/>
  <c r="H63" i="134"/>
  <c r="H64" i="134"/>
  <c r="H65" i="134"/>
  <c r="H66" i="134"/>
  <c r="H67" i="134"/>
  <c r="H68" i="134"/>
  <c r="F68" i="134"/>
  <c r="H69" i="134"/>
  <c r="H70" i="134"/>
  <c r="H71" i="134"/>
  <c r="H72" i="134"/>
  <c r="H73" i="134"/>
  <c r="H74" i="134"/>
  <c r="H75" i="134"/>
  <c r="H76" i="134"/>
  <c r="W27" i="129"/>
  <c r="V8" i="294"/>
  <c r="V32" i="129"/>
  <c r="V25" i="129"/>
  <c r="D7" i="211"/>
  <c r="S8" i="294"/>
  <c r="Q22" i="294"/>
  <c r="Q8" i="294"/>
  <c r="P22" i="294"/>
  <c r="P8" i="294"/>
  <c r="O8" i="294"/>
  <c r="O27" i="129"/>
  <c r="O26" i="129"/>
  <c r="M32" i="63"/>
  <c r="C11" i="315"/>
  <c r="L31" i="129"/>
  <c r="K32" i="129"/>
  <c r="J10" i="294"/>
  <c r="J30" i="129"/>
  <c r="J27" i="129"/>
  <c r="G8" i="294"/>
  <c r="BG63" i="261"/>
  <c r="BF63" i="261"/>
  <c r="BE63" i="261"/>
  <c r="BD63" i="261"/>
  <c r="BC63" i="261"/>
  <c r="BB63" i="261"/>
  <c r="BA63" i="261"/>
  <c r="AZ63" i="261"/>
  <c r="AY63" i="261"/>
  <c r="AX63" i="261"/>
  <c r="AW63" i="261"/>
  <c r="AV63" i="261"/>
  <c r="AU63" i="261"/>
  <c r="AT63" i="261"/>
  <c r="AS63" i="261"/>
  <c r="AR63" i="261"/>
  <c r="AQ63" i="261"/>
  <c r="AP63" i="261"/>
  <c r="AO63" i="261"/>
  <c r="AN63" i="261"/>
  <c r="AM63" i="261"/>
  <c r="AL63" i="261"/>
  <c r="AL64" i="261"/>
  <c r="AK63" i="261"/>
  <c r="AJ63" i="261"/>
  <c r="AI63" i="261"/>
  <c r="AH63" i="261"/>
  <c r="AG63" i="261"/>
  <c r="AF63" i="261"/>
  <c r="AB63" i="261"/>
  <c r="AA63" i="261"/>
  <c r="Z63" i="261"/>
  <c r="Y63" i="261"/>
  <c r="X63" i="261"/>
  <c r="V63" i="261"/>
  <c r="U63" i="261"/>
  <c r="R63" i="261"/>
  <c r="Q63" i="261"/>
  <c r="P63" i="261"/>
  <c r="O63" i="261"/>
  <c r="N63" i="261"/>
  <c r="N63" i="211"/>
  <c r="M63" i="261"/>
  <c r="L63" i="261"/>
  <c r="K63" i="261"/>
  <c r="I63" i="261"/>
  <c r="G62" i="261"/>
  <c r="G61" i="261"/>
  <c r="G60" i="261"/>
  <c r="G59" i="261"/>
  <c r="G58" i="261"/>
  <c r="E58" i="211"/>
  <c r="G57" i="261"/>
  <c r="G56" i="261"/>
  <c r="E56" i="211"/>
  <c r="G55" i="261"/>
  <c r="G54" i="261"/>
  <c r="E54" i="211"/>
  <c r="G53" i="261"/>
  <c r="G52" i="261"/>
  <c r="E52" i="211"/>
  <c r="G51" i="261"/>
  <c r="G50" i="261"/>
  <c r="E50" i="211"/>
  <c r="G49" i="261"/>
  <c r="G48" i="261"/>
  <c r="E48" i="211"/>
  <c r="G47" i="261"/>
  <c r="G46" i="261"/>
  <c r="G45" i="261"/>
  <c r="G44" i="261"/>
  <c r="E44" i="211"/>
  <c r="G43" i="261"/>
  <c r="G42" i="261"/>
  <c r="E42" i="211"/>
  <c r="G41" i="261"/>
  <c r="G40" i="261"/>
  <c r="G39" i="261"/>
  <c r="E39" i="211"/>
  <c r="G38" i="261"/>
  <c r="G37" i="261"/>
  <c r="G36" i="261"/>
  <c r="G35" i="261"/>
  <c r="G34" i="261"/>
  <c r="G33" i="261"/>
  <c r="G32" i="261"/>
  <c r="G31" i="261"/>
  <c r="S30" i="261"/>
  <c r="G30" i="261"/>
  <c r="S29" i="261"/>
  <c r="G29" i="261"/>
  <c r="S28" i="261"/>
  <c r="G28" i="261"/>
  <c r="G27" i="261"/>
  <c r="S26" i="261"/>
  <c r="G26" i="261"/>
  <c r="S25" i="261"/>
  <c r="G25" i="261"/>
  <c r="S24" i="261"/>
  <c r="G24" i="261"/>
  <c r="G23" i="261"/>
  <c r="BG22" i="261"/>
  <c r="BF22" i="261"/>
  <c r="BF22" i="211" s="1"/>
  <c r="BE22" i="261"/>
  <c r="BD22" i="261"/>
  <c r="BC22" i="261"/>
  <c r="BB22" i="261"/>
  <c r="BA22" i="261"/>
  <c r="AZ22" i="261"/>
  <c r="AY22" i="261"/>
  <c r="AX22" i="261"/>
  <c r="F34" i="129" s="1"/>
  <c r="AW22" i="261"/>
  <c r="AV22" i="261"/>
  <c r="AU22" i="261"/>
  <c r="AT22" i="261"/>
  <c r="AS22" i="261"/>
  <c r="AR22" i="261"/>
  <c r="AQ22" i="261"/>
  <c r="AP22" i="261"/>
  <c r="AP22" i="211" s="1"/>
  <c r="AO22" i="261"/>
  <c r="AN22" i="261"/>
  <c r="AM22" i="261"/>
  <c r="AL22" i="261"/>
  <c r="AK22" i="261"/>
  <c r="AJ22" i="261"/>
  <c r="AI22" i="261"/>
  <c r="AH22" i="261"/>
  <c r="AG22" i="261"/>
  <c r="AF22" i="261"/>
  <c r="AE22" i="261"/>
  <c r="AA22" i="261"/>
  <c r="Z22" i="261"/>
  <c r="Y22" i="261"/>
  <c r="W22" i="261"/>
  <c r="V22" i="261"/>
  <c r="R22" i="261"/>
  <c r="Q22" i="261"/>
  <c r="P22" i="261"/>
  <c r="O22" i="261"/>
  <c r="N22" i="261"/>
  <c r="N22" i="211"/>
  <c r="M22" i="261"/>
  <c r="K22" i="261"/>
  <c r="J22" i="261"/>
  <c r="H22" i="261"/>
  <c r="G22" i="261" s="1"/>
  <c r="S21" i="261"/>
  <c r="F21" i="129" s="1"/>
  <c r="G21" i="261"/>
  <c r="G21" i="211" s="1"/>
  <c r="G20" i="261"/>
  <c r="G20" i="211"/>
  <c r="E20" i="211"/>
  <c r="S19" i="261"/>
  <c r="G19" i="261"/>
  <c r="G18" i="261"/>
  <c r="S17" i="261"/>
  <c r="G17" i="261"/>
  <c r="G17" i="211" s="1"/>
  <c r="G16" i="261"/>
  <c r="G16" i="211"/>
  <c r="G15" i="261"/>
  <c r="E15" i="211"/>
  <c r="G14" i="261"/>
  <c r="S13" i="261"/>
  <c r="F13" i="129" s="1"/>
  <c r="G13" i="261"/>
  <c r="G12" i="261"/>
  <c r="H11" i="261"/>
  <c r="G11" i="261"/>
  <c r="BG10" i="261"/>
  <c r="BF10" i="261"/>
  <c r="BE10" i="261"/>
  <c r="BD10" i="261"/>
  <c r="BC10" i="261"/>
  <c r="BB10" i="261"/>
  <c r="BA10" i="261"/>
  <c r="AZ10" i="261"/>
  <c r="AY10" i="261"/>
  <c r="AX10" i="261"/>
  <c r="AW10" i="261"/>
  <c r="AV10" i="261"/>
  <c r="AU10" i="261"/>
  <c r="AT10" i="261"/>
  <c r="AS10" i="261"/>
  <c r="AR10" i="261"/>
  <c r="AQ10" i="261"/>
  <c r="AP10" i="261"/>
  <c r="AO10" i="261"/>
  <c r="AN10" i="261"/>
  <c r="AM10" i="261"/>
  <c r="AL10" i="261"/>
  <c r="AK10" i="261"/>
  <c r="AJ10" i="261"/>
  <c r="AI10" i="261"/>
  <c r="AH10" i="261"/>
  <c r="AG10" i="261"/>
  <c r="AF10" i="261"/>
  <c r="AB10" i="261"/>
  <c r="AA10" i="261"/>
  <c r="Z10" i="261"/>
  <c r="Y10" i="261"/>
  <c r="X10" i="261"/>
  <c r="W10" i="261"/>
  <c r="V10" i="261"/>
  <c r="U10" i="261"/>
  <c r="R10" i="261"/>
  <c r="Q10" i="261"/>
  <c r="P10" i="261"/>
  <c r="N10" i="261"/>
  <c r="M10" i="261"/>
  <c r="L10" i="261"/>
  <c r="F25" i="129" s="1"/>
  <c r="K10" i="261"/>
  <c r="J10" i="261"/>
  <c r="E10" i="261" s="1"/>
  <c r="I10" i="261"/>
  <c r="H10" i="261"/>
  <c r="P8" i="261"/>
  <c r="N8" i="261"/>
  <c r="M8" i="261"/>
  <c r="L8" i="261"/>
  <c r="K8" i="261"/>
  <c r="J8" i="261"/>
  <c r="I8" i="261"/>
  <c r="H8" i="261"/>
  <c r="E8" i="294"/>
  <c r="AM9" i="134"/>
  <c r="AM23" i="134"/>
  <c r="AM63" i="134"/>
  <c r="AM64" i="134"/>
  <c r="AM65" i="134"/>
  <c r="AM66" i="134"/>
  <c r="AM67" i="134"/>
  <c r="AM68" i="134"/>
  <c r="AM69" i="134"/>
  <c r="AM70" i="134"/>
  <c r="AM71" i="134"/>
  <c r="AM72" i="134"/>
  <c r="AM73" i="134"/>
  <c r="AM74" i="134"/>
  <c r="AM75" i="134"/>
  <c r="AM76" i="134"/>
  <c r="AL9" i="134"/>
  <c r="AL23" i="134"/>
  <c r="AL63" i="134"/>
  <c r="AL64" i="134"/>
  <c r="AL65" i="134"/>
  <c r="AL66" i="134"/>
  <c r="AL67" i="134"/>
  <c r="AL68" i="134"/>
  <c r="AL69" i="134"/>
  <c r="AL70" i="134"/>
  <c r="AL71" i="134"/>
  <c r="AL72" i="134"/>
  <c r="AL73" i="134"/>
  <c r="AL74" i="134"/>
  <c r="AL75" i="134"/>
  <c r="AL76" i="134"/>
  <c r="AK9" i="134"/>
  <c r="AK23" i="134"/>
  <c r="AK63" i="134"/>
  <c r="AK64" i="134"/>
  <c r="AK65" i="134"/>
  <c r="AK66" i="134"/>
  <c r="AK67" i="134"/>
  <c r="AK68" i="134"/>
  <c r="AK69" i="134"/>
  <c r="AK70" i="134"/>
  <c r="AK71" i="134"/>
  <c r="AK72" i="134"/>
  <c r="AK73" i="134"/>
  <c r="AK74" i="134"/>
  <c r="AK75" i="134"/>
  <c r="AK76" i="134"/>
  <c r="AJ9" i="134"/>
  <c r="AJ23" i="134"/>
  <c r="AJ63" i="134"/>
  <c r="AJ64" i="134"/>
  <c r="AJ65" i="134"/>
  <c r="AJ66" i="134"/>
  <c r="AJ67" i="134"/>
  <c r="AJ68" i="134"/>
  <c r="AJ69" i="134"/>
  <c r="AJ70" i="134"/>
  <c r="AJ71" i="134"/>
  <c r="AJ72" i="134"/>
  <c r="AJ73" i="134"/>
  <c r="AJ74" i="134"/>
  <c r="AJ75" i="134"/>
  <c r="AJ76" i="134"/>
  <c r="AI9" i="134"/>
  <c r="AI23" i="134"/>
  <c r="AI63" i="134"/>
  <c r="AI64" i="134"/>
  <c r="AI65" i="134"/>
  <c r="AI66" i="134"/>
  <c r="AI67" i="134"/>
  <c r="AI68" i="134"/>
  <c r="AI69" i="134"/>
  <c r="AI70" i="134"/>
  <c r="AI71" i="134"/>
  <c r="AI72" i="134"/>
  <c r="AI73" i="134"/>
  <c r="AI74" i="134"/>
  <c r="AI75" i="134"/>
  <c r="AI76" i="134"/>
  <c r="AH9" i="134"/>
  <c r="AH23" i="134"/>
  <c r="AH63" i="134"/>
  <c r="AH64" i="134"/>
  <c r="AH65" i="134"/>
  <c r="AH66" i="134"/>
  <c r="AH67" i="134"/>
  <c r="AH68" i="134"/>
  <c r="AH69" i="134"/>
  <c r="AH70" i="134"/>
  <c r="AH71" i="134"/>
  <c r="AH72" i="134"/>
  <c r="AH73" i="134"/>
  <c r="AH74" i="134"/>
  <c r="AH75" i="134"/>
  <c r="AH76" i="134"/>
  <c r="AG9" i="134"/>
  <c r="AG23" i="134"/>
  <c r="AG33" i="134"/>
  <c r="AG63" i="134"/>
  <c r="AG64" i="134"/>
  <c r="AG65" i="134"/>
  <c r="AG66" i="134"/>
  <c r="AG67" i="134"/>
  <c r="AG68" i="134"/>
  <c r="AG69" i="134"/>
  <c r="AG70" i="134"/>
  <c r="AG71" i="134"/>
  <c r="AG72" i="134"/>
  <c r="AG73" i="134"/>
  <c r="AG74" i="134"/>
  <c r="AG75" i="134"/>
  <c r="AG76" i="134"/>
  <c r="AF9" i="134"/>
  <c r="AF23" i="134"/>
  <c r="AF63" i="134"/>
  <c r="AF64" i="134"/>
  <c r="AF65" i="134"/>
  <c r="AF66" i="134"/>
  <c r="AF67" i="134"/>
  <c r="AF68" i="134"/>
  <c r="AF69" i="134"/>
  <c r="AF70" i="134"/>
  <c r="AF71" i="134"/>
  <c r="AF72" i="134"/>
  <c r="AF73" i="134"/>
  <c r="AF74" i="134"/>
  <c r="AF75" i="134"/>
  <c r="AF76" i="134"/>
  <c r="AE9" i="134"/>
  <c r="AE23" i="134"/>
  <c r="AE63" i="134"/>
  <c r="AE64" i="134"/>
  <c r="AE65" i="134"/>
  <c r="AE66" i="134"/>
  <c r="AE67" i="134"/>
  <c r="AE68" i="134"/>
  <c r="AE69" i="134"/>
  <c r="AE70" i="134"/>
  <c r="AE71" i="134"/>
  <c r="AE72" i="134"/>
  <c r="AE73" i="134"/>
  <c r="AE74" i="134"/>
  <c r="AE75" i="134"/>
  <c r="AE76" i="134"/>
  <c r="AD9" i="134"/>
  <c r="AD23" i="134"/>
  <c r="AD63" i="134"/>
  <c r="AD64" i="134"/>
  <c r="AD65" i="134"/>
  <c r="AD66" i="134"/>
  <c r="AD67" i="134"/>
  <c r="AD68" i="134"/>
  <c r="AD69" i="134"/>
  <c r="AD70" i="134"/>
  <c r="AD71" i="134"/>
  <c r="AD72" i="134"/>
  <c r="AD73" i="134"/>
  <c r="AD74" i="134"/>
  <c r="AD75" i="134"/>
  <c r="AD76" i="134"/>
  <c r="AC9" i="134"/>
  <c r="AC23" i="134"/>
  <c r="AC33" i="134"/>
  <c r="AC63" i="134"/>
  <c r="AC64" i="134"/>
  <c r="AC65" i="134"/>
  <c r="AC66" i="134"/>
  <c r="AC67" i="134"/>
  <c r="AC68" i="134"/>
  <c r="AC69" i="134"/>
  <c r="AC70" i="134"/>
  <c r="AC71" i="134"/>
  <c r="AC72" i="134"/>
  <c r="AC73" i="134"/>
  <c r="AC74" i="134"/>
  <c r="AC75" i="134"/>
  <c r="AC76" i="134"/>
  <c r="AB9" i="134"/>
  <c r="AB23" i="134"/>
  <c r="AB63" i="134"/>
  <c r="AB64" i="134"/>
  <c r="AB65" i="134"/>
  <c r="AB66" i="134"/>
  <c r="AB67" i="134"/>
  <c r="AB68" i="134"/>
  <c r="AB69" i="134"/>
  <c r="AB70" i="134"/>
  <c r="AB71" i="134"/>
  <c r="AB72" i="134"/>
  <c r="AB73" i="134"/>
  <c r="AB74" i="134"/>
  <c r="AB75" i="134"/>
  <c r="AB76" i="134"/>
  <c r="AA9" i="134"/>
  <c r="AA23" i="134"/>
  <c r="AA33" i="134"/>
  <c r="AA63" i="134"/>
  <c r="AA64" i="134"/>
  <c r="AA65" i="134"/>
  <c r="AA66" i="134"/>
  <c r="AA67" i="134"/>
  <c r="AA68" i="134"/>
  <c r="AA69" i="134"/>
  <c r="AA70" i="134"/>
  <c r="AA71" i="134"/>
  <c r="AA72" i="134"/>
  <c r="AA73" i="134"/>
  <c r="AA74" i="134"/>
  <c r="AA75" i="134"/>
  <c r="AA76" i="134"/>
  <c r="O6" i="289"/>
  <c r="K6" i="289"/>
  <c r="Q6" i="289"/>
  <c r="Q7" i="289"/>
  <c r="Q8" i="289"/>
  <c r="Q9" i="289"/>
  <c r="Q10" i="289"/>
  <c r="Q11" i="289"/>
  <c r="Q12" i="289"/>
  <c r="Q13" i="289"/>
  <c r="Q14" i="289"/>
  <c r="Q15" i="289"/>
  <c r="Q16" i="289"/>
  <c r="Q17" i="289"/>
  <c r="Q18" i="289"/>
  <c r="Q19" i="289"/>
  <c r="Q20" i="289"/>
  <c r="Q21" i="289"/>
  <c r="Q22" i="289"/>
  <c r="Q23" i="289"/>
  <c r="Q24" i="289"/>
  <c r="Q25" i="289"/>
  <c r="Q26" i="289"/>
  <c r="Q27" i="289"/>
  <c r="Q28" i="289"/>
  <c r="Q29" i="289"/>
  <c r="Q30" i="289"/>
  <c r="Q31" i="289"/>
  <c r="Q32" i="289"/>
  <c r="Q33" i="289"/>
  <c r="Q34" i="289"/>
  <c r="Q35" i="289"/>
  <c r="Q36" i="289"/>
  <c r="Q37" i="289"/>
  <c r="Q38" i="289"/>
  <c r="Q39" i="289"/>
  <c r="Q40" i="289"/>
  <c r="Q41" i="289"/>
  <c r="Q42" i="289"/>
  <c r="Q43" i="289"/>
  <c r="Q44" i="289"/>
  <c r="Q45" i="289"/>
  <c r="Q46" i="289"/>
  <c r="Q47" i="289"/>
  <c r="Q48" i="289"/>
  <c r="Q49" i="289"/>
  <c r="Q50" i="289"/>
  <c r="Q51" i="289"/>
  <c r="Q52" i="289"/>
  <c r="Q53" i="289"/>
  <c r="Q54" i="289"/>
  <c r="Q55" i="289"/>
  <c r="Q56" i="289"/>
  <c r="Q57" i="289"/>
  <c r="Q58" i="289"/>
  <c r="Q59" i="289"/>
  <c r="Q60" i="289"/>
  <c r="M6" i="289"/>
  <c r="R6" i="289"/>
  <c r="S6" i="289" s="1"/>
  <c r="V6" i="289"/>
  <c r="W6" i="289" s="1"/>
  <c r="X6" i="289"/>
  <c r="Y6" i="289" s="1"/>
  <c r="Z6" i="289"/>
  <c r="AA6" i="289" s="1"/>
  <c r="AB6" i="289"/>
  <c r="AC6" i="289" s="1"/>
  <c r="M8" i="289"/>
  <c r="M10" i="289"/>
  <c r="K8" i="289"/>
  <c r="K10" i="289"/>
  <c r="K14" i="289"/>
  <c r="K20" i="289"/>
  <c r="K22" i="289"/>
  <c r="K28" i="289"/>
  <c r="K30" i="289"/>
  <c r="K34" i="289"/>
  <c r="K36" i="289"/>
  <c r="K38" i="289"/>
  <c r="K40" i="289"/>
  <c r="K42" i="289"/>
  <c r="AC45" i="289"/>
  <c r="AA45" i="289"/>
  <c r="Y45" i="289"/>
  <c r="W45" i="289"/>
  <c r="T45" i="289"/>
  <c r="U45" i="289" s="1"/>
  <c r="S45" i="289"/>
  <c r="O45" i="289"/>
  <c r="K45" i="289"/>
  <c r="AC44" i="289"/>
  <c r="AA44" i="289"/>
  <c r="Y44" i="289"/>
  <c r="W44" i="289"/>
  <c r="U44" i="289"/>
  <c r="S44" i="289"/>
  <c r="O44" i="289"/>
  <c r="K44" i="289"/>
  <c r="AC43" i="289"/>
  <c r="AA43" i="289"/>
  <c r="Y43" i="289"/>
  <c r="W43" i="289"/>
  <c r="U43" i="289"/>
  <c r="S43" i="289"/>
  <c r="O43" i="289"/>
  <c r="K43" i="289"/>
  <c r="AC42" i="289"/>
  <c r="AA42" i="289"/>
  <c r="Y42" i="289"/>
  <c r="W42" i="289"/>
  <c r="T42" i="289"/>
  <c r="S42" i="289"/>
  <c r="O42" i="289"/>
  <c r="AC41" i="289"/>
  <c r="AA41" i="289"/>
  <c r="Y41" i="289"/>
  <c r="W41" i="289"/>
  <c r="U41" i="289"/>
  <c r="S41" i="289"/>
  <c r="O41" i="289"/>
  <c r="K41" i="289"/>
  <c r="AC40" i="289"/>
  <c r="AA40" i="289"/>
  <c r="Y40" i="289"/>
  <c r="W40" i="289"/>
  <c r="U40" i="289"/>
  <c r="S40" i="289"/>
  <c r="O40" i="289"/>
  <c r="AC39" i="289"/>
  <c r="AA39" i="289"/>
  <c r="Y39" i="289"/>
  <c r="W39" i="289"/>
  <c r="U39" i="289"/>
  <c r="S39" i="289"/>
  <c r="O39" i="289"/>
  <c r="K39" i="289"/>
  <c r="AC38" i="289"/>
  <c r="AA38" i="289"/>
  <c r="Y38" i="289"/>
  <c r="W38" i="289"/>
  <c r="T38" i="289"/>
  <c r="U38" i="289" s="1"/>
  <c r="S38" i="289"/>
  <c r="O38" i="289"/>
  <c r="AC37" i="289"/>
  <c r="AA37" i="289"/>
  <c r="Y37" i="289"/>
  <c r="W37" i="289"/>
  <c r="T37" i="289"/>
  <c r="U37" i="289" s="1"/>
  <c r="S37" i="289"/>
  <c r="O37" i="289"/>
  <c r="K37" i="289"/>
  <c r="AC36" i="289"/>
  <c r="AA36" i="289"/>
  <c r="Y36" i="289"/>
  <c r="W36" i="289"/>
  <c r="U36" i="289"/>
  <c r="S36" i="289"/>
  <c r="O36" i="289"/>
  <c r="AC35" i="289"/>
  <c r="AA35" i="289"/>
  <c r="Y35" i="289"/>
  <c r="W35" i="289"/>
  <c r="U35" i="289"/>
  <c r="S35" i="289"/>
  <c r="O35" i="289"/>
  <c r="K35" i="289"/>
  <c r="AC34" i="289"/>
  <c r="AA34" i="289"/>
  <c r="Y34" i="289"/>
  <c r="W34" i="289"/>
  <c r="U34" i="289"/>
  <c r="S34" i="289"/>
  <c r="O34" i="289"/>
  <c r="AC33" i="289"/>
  <c r="AA33" i="289"/>
  <c r="Y33" i="289"/>
  <c r="W33" i="289"/>
  <c r="U33" i="289"/>
  <c r="S33" i="289"/>
  <c r="O33" i="289"/>
  <c r="K33" i="289"/>
  <c r="AC32" i="289"/>
  <c r="AA32" i="289"/>
  <c r="Y32" i="289"/>
  <c r="W32" i="289"/>
  <c r="U32" i="289"/>
  <c r="S32" i="289"/>
  <c r="O32" i="289"/>
  <c r="AC31" i="289"/>
  <c r="AA31" i="289"/>
  <c r="Y31" i="289"/>
  <c r="W31" i="289"/>
  <c r="U31" i="289"/>
  <c r="S31" i="289"/>
  <c r="O31" i="289"/>
  <c r="K31" i="289"/>
  <c r="AC30" i="289"/>
  <c r="AA30" i="289"/>
  <c r="Y30" i="289"/>
  <c r="W30" i="289"/>
  <c r="U30" i="289"/>
  <c r="S30" i="289"/>
  <c r="O30" i="289"/>
  <c r="AC29" i="289"/>
  <c r="AA29" i="289"/>
  <c r="Y29" i="289"/>
  <c r="W29" i="289"/>
  <c r="U29" i="289"/>
  <c r="S29" i="289"/>
  <c r="O29" i="289"/>
  <c r="K29" i="289"/>
  <c r="AC28" i="289"/>
  <c r="AA28" i="289"/>
  <c r="Y28" i="289"/>
  <c r="W28" i="289"/>
  <c r="U28" i="289"/>
  <c r="S28" i="289"/>
  <c r="O28" i="289"/>
  <c r="AC27" i="289"/>
  <c r="AA27" i="289"/>
  <c r="Y27" i="289"/>
  <c r="W27" i="289"/>
  <c r="T27" i="289"/>
  <c r="U27" i="289" s="1"/>
  <c r="S27" i="289"/>
  <c r="O27" i="289"/>
  <c r="K27" i="289"/>
  <c r="AC26" i="289"/>
  <c r="AA26" i="289"/>
  <c r="Y26" i="289"/>
  <c r="W26" i="289"/>
  <c r="U26" i="289"/>
  <c r="S26" i="289"/>
  <c r="O26" i="289"/>
  <c r="K26" i="289"/>
  <c r="AC25" i="289"/>
  <c r="AA25" i="289"/>
  <c r="Y25" i="289"/>
  <c r="W25" i="289"/>
  <c r="U25" i="289"/>
  <c r="S25" i="289"/>
  <c r="O25" i="289"/>
  <c r="K25" i="289"/>
  <c r="AC24" i="289"/>
  <c r="AA24" i="289"/>
  <c r="Y24" i="289"/>
  <c r="W24" i="289"/>
  <c r="U24" i="289"/>
  <c r="S24" i="289"/>
  <c r="O24" i="289"/>
  <c r="K24" i="289"/>
  <c r="AC23" i="289"/>
  <c r="AA23" i="289"/>
  <c r="Y23" i="289"/>
  <c r="V23" i="289"/>
  <c r="V18" i="289" s="1"/>
  <c r="W18" i="289" s="1"/>
  <c r="U23" i="289"/>
  <c r="S23" i="289"/>
  <c r="O23" i="289"/>
  <c r="K23" i="289"/>
  <c r="AC22" i="289"/>
  <c r="AA22" i="289"/>
  <c r="Y22" i="289"/>
  <c r="W22" i="289"/>
  <c r="U22" i="289"/>
  <c r="S22" i="289"/>
  <c r="O22" i="289"/>
  <c r="AC21" i="289"/>
  <c r="AA21" i="289"/>
  <c r="Y21" i="289"/>
  <c r="W21" i="289"/>
  <c r="U21" i="289"/>
  <c r="S21" i="289"/>
  <c r="O21" i="289"/>
  <c r="K21" i="289"/>
  <c r="AC20" i="289"/>
  <c r="AA20" i="289"/>
  <c r="Y20" i="289"/>
  <c r="W20" i="289"/>
  <c r="U20" i="289"/>
  <c r="S20" i="289"/>
  <c r="O20" i="289"/>
  <c r="AC19" i="289"/>
  <c r="AA19" i="289"/>
  <c r="Y19" i="289"/>
  <c r="W19" i="289"/>
  <c r="U19" i="289"/>
  <c r="S19" i="289"/>
  <c r="O19" i="289"/>
  <c r="K19" i="289"/>
  <c r="AB18" i="289"/>
  <c r="AC18" i="289" s="1"/>
  <c r="Z18" i="289"/>
  <c r="AA18" i="289" s="1"/>
  <c r="X18" i="289"/>
  <c r="Y18" i="289" s="1"/>
  <c r="R18" i="289"/>
  <c r="S18" i="289" s="1"/>
  <c r="N18" i="289"/>
  <c r="O18" i="289" s="1"/>
  <c r="AC17" i="289"/>
  <c r="AA17" i="289"/>
  <c r="Y17" i="289"/>
  <c r="W17" i="289"/>
  <c r="U17" i="289"/>
  <c r="S17" i="289"/>
  <c r="O17" i="289"/>
  <c r="K17" i="289"/>
  <c r="AC16" i="289"/>
  <c r="AA16" i="289"/>
  <c r="Y16" i="289"/>
  <c r="W16" i="289"/>
  <c r="U16" i="289"/>
  <c r="S16" i="289"/>
  <c r="O16" i="289"/>
  <c r="K16" i="289"/>
  <c r="AC15" i="289"/>
  <c r="AA15" i="289"/>
  <c r="Y15" i="289"/>
  <c r="W15" i="289"/>
  <c r="U15" i="289"/>
  <c r="S15" i="289"/>
  <c r="O15" i="289"/>
  <c r="K15" i="289"/>
  <c r="AC14" i="289"/>
  <c r="AA14" i="289"/>
  <c r="Y14" i="289"/>
  <c r="W14" i="289"/>
  <c r="T14" i="289"/>
  <c r="U14" i="289"/>
  <c r="S14" i="289"/>
  <c r="O14" i="289"/>
  <c r="AC13" i="289"/>
  <c r="AA13" i="289"/>
  <c r="Y13" i="289"/>
  <c r="W13" i="289"/>
  <c r="U13" i="289"/>
  <c r="S13" i="289"/>
  <c r="O13" i="289"/>
  <c r="K13" i="289"/>
  <c r="AC12" i="289"/>
  <c r="AA12" i="289"/>
  <c r="Y12" i="289"/>
  <c r="W12" i="289"/>
  <c r="U12" i="289"/>
  <c r="S12" i="289"/>
  <c r="K12" i="289"/>
  <c r="AC11" i="289"/>
  <c r="AA11" i="289"/>
  <c r="Y11" i="289"/>
  <c r="W11" i="289"/>
  <c r="T11" i="289"/>
  <c r="U11" i="289"/>
  <c r="S11" i="289"/>
  <c r="O11" i="289"/>
  <c r="K11" i="289"/>
  <c r="AC10" i="289"/>
  <c r="AA10" i="289"/>
  <c r="Y10" i="289"/>
  <c r="W10" i="289"/>
  <c r="T10" i="289"/>
  <c r="T6" i="289" s="1"/>
  <c r="U6" i="289" s="1"/>
  <c r="S10" i="289"/>
  <c r="O10" i="289"/>
  <c r="AC8" i="289"/>
  <c r="AA8" i="289"/>
  <c r="Y8" i="289"/>
  <c r="W8" i="289"/>
  <c r="U8" i="289"/>
  <c r="S8" i="289"/>
  <c r="O8" i="289"/>
  <c r="AC7" i="289"/>
  <c r="AA7" i="289"/>
  <c r="Y7" i="289"/>
  <c r="W7" i="289"/>
  <c r="U7" i="289"/>
  <c r="S7" i="289"/>
  <c r="O7" i="289"/>
  <c r="M7" i="289"/>
  <c r="AJ61" i="294"/>
  <c r="AI61" i="294"/>
  <c r="AH61" i="294"/>
  <c r="AG61" i="294"/>
  <c r="AF61" i="294"/>
  <c r="AE61" i="294"/>
  <c r="AD61" i="294"/>
  <c r="AC61" i="294"/>
  <c r="AB61" i="294"/>
  <c r="AA61" i="294"/>
  <c r="Z61" i="294"/>
  <c r="Y61" i="294"/>
  <c r="X61" i="294"/>
  <c r="W61" i="294"/>
  <c r="V61" i="294"/>
  <c r="U61" i="294"/>
  <c r="T61" i="294"/>
  <c r="S61" i="294"/>
  <c r="R61" i="294"/>
  <c r="Q61" i="294"/>
  <c r="P61" i="294"/>
  <c r="O61" i="294"/>
  <c r="N61" i="294"/>
  <c r="L61" i="294"/>
  <c r="K61" i="294"/>
  <c r="J61" i="294"/>
  <c r="H61" i="294"/>
  <c r="G61" i="294"/>
  <c r="F61" i="294"/>
  <c r="E61" i="294"/>
  <c r="AJ60" i="294"/>
  <c r="AI60" i="294"/>
  <c r="AH60" i="294"/>
  <c r="AG60" i="294"/>
  <c r="AF60" i="294"/>
  <c r="AE60" i="294"/>
  <c r="AD60" i="294"/>
  <c r="AC60" i="294"/>
  <c r="AB60" i="294"/>
  <c r="AA60" i="294"/>
  <c r="Z60" i="294"/>
  <c r="Y60" i="294"/>
  <c r="X60" i="294"/>
  <c r="W60" i="294"/>
  <c r="V60" i="294"/>
  <c r="U60" i="294"/>
  <c r="T60" i="294"/>
  <c r="S60" i="294"/>
  <c r="R60" i="294"/>
  <c r="Q60" i="294"/>
  <c r="P60" i="294"/>
  <c r="O60" i="294"/>
  <c r="N60" i="294"/>
  <c r="L60" i="294"/>
  <c r="K60" i="294"/>
  <c r="J60" i="294"/>
  <c r="H60" i="294"/>
  <c r="G60" i="294"/>
  <c r="F60" i="294"/>
  <c r="E60" i="294"/>
  <c r="AJ59" i="294"/>
  <c r="AI59" i="294"/>
  <c r="AH59" i="294"/>
  <c r="AG59" i="294"/>
  <c r="AF59" i="294"/>
  <c r="AE59" i="294"/>
  <c r="AD59" i="294"/>
  <c r="AC59" i="294"/>
  <c r="AB59" i="294"/>
  <c r="AA59" i="294"/>
  <c r="Z59" i="294"/>
  <c r="Y59" i="294"/>
  <c r="X59" i="294"/>
  <c r="W59" i="294"/>
  <c r="V59" i="294"/>
  <c r="U59" i="294"/>
  <c r="T59" i="294"/>
  <c r="S59" i="294"/>
  <c r="R59" i="294"/>
  <c r="Q59" i="294"/>
  <c r="P59" i="294"/>
  <c r="O59" i="294"/>
  <c r="N59" i="294"/>
  <c r="L59" i="294"/>
  <c r="K59" i="294"/>
  <c r="J59" i="294"/>
  <c r="H59" i="294"/>
  <c r="G59" i="294"/>
  <c r="F59" i="294"/>
  <c r="E59" i="294"/>
  <c r="AJ58" i="294"/>
  <c r="AI58" i="294"/>
  <c r="AH58" i="294"/>
  <c r="AG58" i="294"/>
  <c r="AF58" i="294"/>
  <c r="AE58" i="294"/>
  <c r="AD58" i="294"/>
  <c r="AC58" i="294"/>
  <c r="AB58" i="294"/>
  <c r="AA58" i="294"/>
  <c r="Z58" i="294"/>
  <c r="Y58" i="294"/>
  <c r="X58" i="294"/>
  <c r="W58" i="294"/>
  <c r="V58" i="294"/>
  <c r="U58" i="294"/>
  <c r="T58" i="294"/>
  <c r="S58" i="294"/>
  <c r="R58" i="294"/>
  <c r="Q58" i="294"/>
  <c r="P58" i="294"/>
  <c r="O58" i="294"/>
  <c r="N58" i="294"/>
  <c r="L58" i="294"/>
  <c r="K58" i="294"/>
  <c r="J58" i="294"/>
  <c r="H58" i="294"/>
  <c r="G58" i="294"/>
  <c r="F58" i="294"/>
  <c r="E58" i="294"/>
  <c r="AJ57" i="294"/>
  <c r="AI57" i="294"/>
  <c r="AH57" i="294"/>
  <c r="AG57" i="294"/>
  <c r="AF57" i="294"/>
  <c r="AE57" i="294"/>
  <c r="AD57" i="294"/>
  <c r="AC57" i="294"/>
  <c r="AB57" i="294"/>
  <c r="AA57" i="294"/>
  <c r="Z57" i="294"/>
  <c r="Y57" i="294"/>
  <c r="X57" i="294"/>
  <c r="W57" i="294"/>
  <c r="V57" i="294"/>
  <c r="U57" i="294"/>
  <c r="T57" i="294"/>
  <c r="S57" i="294"/>
  <c r="R57" i="294"/>
  <c r="Q57" i="294"/>
  <c r="P57" i="294"/>
  <c r="O57" i="294"/>
  <c r="N57" i="294"/>
  <c r="L57" i="294"/>
  <c r="K57" i="294"/>
  <c r="J57" i="294"/>
  <c r="H57" i="294"/>
  <c r="G57" i="294"/>
  <c r="F57" i="294"/>
  <c r="E57" i="294"/>
  <c r="AJ56" i="294"/>
  <c r="AI56" i="294"/>
  <c r="AH56" i="294"/>
  <c r="AG56" i="294"/>
  <c r="AF56" i="294"/>
  <c r="AE56" i="294"/>
  <c r="AD56" i="294"/>
  <c r="AC56" i="294"/>
  <c r="AB56" i="294"/>
  <c r="AA56" i="294"/>
  <c r="Z56" i="294"/>
  <c r="Y56" i="294"/>
  <c r="X56" i="294"/>
  <c r="W56" i="294"/>
  <c r="V56" i="294"/>
  <c r="U56" i="294"/>
  <c r="T56" i="294"/>
  <c r="S56" i="294"/>
  <c r="R56" i="294"/>
  <c r="Q56" i="294"/>
  <c r="P56" i="294"/>
  <c r="O56" i="294"/>
  <c r="N56" i="294"/>
  <c r="L56" i="294"/>
  <c r="K56" i="294"/>
  <c r="J56" i="294"/>
  <c r="H56" i="294"/>
  <c r="G56" i="294"/>
  <c r="F56" i="294"/>
  <c r="E56" i="294"/>
  <c r="AJ55" i="294"/>
  <c r="AI55" i="294"/>
  <c r="AH55" i="294"/>
  <c r="AG55" i="294"/>
  <c r="AF55" i="294"/>
  <c r="AE55" i="294"/>
  <c r="AD55" i="294"/>
  <c r="AC55" i="294"/>
  <c r="AB55" i="294"/>
  <c r="AA55" i="294"/>
  <c r="Z55" i="294"/>
  <c r="Y55" i="294"/>
  <c r="X55" i="294"/>
  <c r="W55" i="294"/>
  <c r="V55" i="294"/>
  <c r="U55" i="294"/>
  <c r="T55" i="294"/>
  <c r="S55" i="294"/>
  <c r="R55" i="294"/>
  <c r="Q55" i="294"/>
  <c r="P55" i="294"/>
  <c r="O55" i="294"/>
  <c r="N55" i="294"/>
  <c r="L55" i="294"/>
  <c r="K55" i="294"/>
  <c r="J55" i="294"/>
  <c r="H55" i="294"/>
  <c r="G55" i="294"/>
  <c r="F55" i="294"/>
  <c r="E55" i="294"/>
  <c r="AJ54" i="294"/>
  <c r="AI54" i="294"/>
  <c r="AH54" i="294"/>
  <c r="AG54" i="294"/>
  <c r="AF54" i="294"/>
  <c r="AE54" i="294"/>
  <c r="AD54" i="294"/>
  <c r="AC54" i="294"/>
  <c r="AB54" i="294"/>
  <c r="AA54" i="294"/>
  <c r="Z54" i="294"/>
  <c r="Y54" i="294"/>
  <c r="X54" i="294"/>
  <c r="W54" i="294"/>
  <c r="V54" i="294"/>
  <c r="U54" i="294"/>
  <c r="T54" i="294"/>
  <c r="S54" i="294"/>
  <c r="R54" i="294"/>
  <c r="Q54" i="294"/>
  <c r="P54" i="294"/>
  <c r="O54" i="294"/>
  <c r="N54" i="294"/>
  <c r="L54" i="294"/>
  <c r="K54" i="294"/>
  <c r="J54" i="294"/>
  <c r="H54" i="294"/>
  <c r="G54" i="294"/>
  <c r="F54" i="294"/>
  <c r="E54" i="294"/>
  <c r="AJ53" i="294"/>
  <c r="AI53" i="294"/>
  <c r="AH53" i="294"/>
  <c r="AG53" i="294"/>
  <c r="AF53" i="294"/>
  <c r="AE53" i="294"/>
  <c r="AD53" i="294"/>
  <c r="AC53" i="294"/>
  <c r="AB53" i="294"/>
  <c r="AA53" i="294"/>
  <c r="Z53" i="294"/>
  <c r="Y53" i="294"/>
  <c r="X53" i="294"/>
  <c r="W53" i="294"/>
  <c r="V53" i="294"/>
  <c r="U53" i="294"/>
  <c r="T53" i="294"/>
  <c r="S53" i="294"/>
  <c r="R53" i="294"/>
  <c r="Q53" i="294"/>
  <c r="P53" i="294"/>
  <c r="O53" i="294"/>
  <c r="N53" i="294"/>
  <c r="L53" i="294"/>
  <c r="K53" i="294"/>
  <c r="J53" i="294"/>
  <c r="H53" i="294"/>
  <c r="G53" i="294"/>
  <c r="F53" i="294"/>
  <c r="E53" i="294"/>
  <c r="AJ52" i="294"/>
  <c r="AI52" i="294"/>
  <c r="AH52" i="294"/>
  <c r="AG52" i="294"/>
  <c r="AF52" i="294"/>
  <c r="AE52" i="294"/>
  <c r="AD52" i="294"/>
  <c r="AC52" i="294"/>
  <c r="AB52" i="294"/>
  <c r="AA52" i="294"/>
  <c r="Z52" i="294"/>
  <c r="Y52" i="294"/>
  <c r="X52" i="294"/>
  <c r="W52" i="294"/>
  <c r="V52" i="294"/>
  <c r="U52" i="294"/>
  <c r="T52" i="294"/>
  <c r="S52" i="294"/>
  <c r="R52" i="294"/>
  <c r="Q52" i="294"/>
  <c r="P52" i="294"/>
  <c r="O52" i="294"/>
  <c r="N52" i="294"/>
  <c r="L52" i="294"/>
  <c r="K52" i="294"/>
  <c r="J52" i="294"/>
  <c r="H52" i="294"/>
  <c r="G52" i="294"/>
  <c r="F52" i="294"/>
  <c r="E52" i="294"/>
  <c r="AJ51" i="294"/>
  <c r="AI51" i="294"/>
  <c r="AH51" i="294"/>
  <c r="AG51" i="294"/>
  <c r="AF51" i="294"/>
  <c r="AE51" i="294"/>
  <c r="AD51" i="294"/>
  <c r="AC51" i="294"/>
  <c r="AB51" i="294"/>
  <c r="AA51" i="294"/>
  <c r="Z51" i="294"/>
  <c r="Y51" i="294"/>
  <c r="X51" i="294"/>
  <c r="W51" i="294"/>
  <c r="V51" i="294"/>
  <c r="U51" i="294"/>
  <c r="T51" i="294"/>
  <c r="S51" i="294"/>
  <c r="R51" i="294"/>
  <c r="Q51" i="294"/>
  <c r="P51" i="294"/>
  <c r="O51" i="294"/>
  <c r="N51" i="294"/>
  <c r="L51" i="294"/>
  <c r="K51" i="294"/>
  <c r="J51" i="294"/>
  <c r="H51" i="294"/>
  <c r="G51" i="294"/>
  <c r="F51" i="294"/>
  <c r="E51" i="294"/>
  <c r="AJ50" i="294"/>
  <c r="AI50" i="294"/>
  <c r="AH50" i="294"/>
  <c r="AG50" i="294"/>
  <c r="AF50" i="294"/>
  <c r="AE50" i="294"/>
  <c r="AD50" i="294"/>
  <c r="AC50" i="294"/>
  <c r="AB50" i="294"/>
  <c r="AA50" i="294"/>
  <c r="Z50" i="294"/>
  <c r="Y50" i="294"/>
  <c r="X50" i="294"/>
  <c r="W50" i="294"/>
  <c r="V50" i="294"/>
  <c r="U50" i="294"/>
  <c r="T50" i="294"/>
  <c r="S50" i="294"/>
  <c r="R50" i="294"/>
  <c r="Q50" i="294"/>
  <c r="P50" i="294"/>
  <c r="O50" i="294"/>
  <c r="N50" i="294"/>
  <c r="L50" i="294"/>
  <c r="K50" i="294"/>
  <c r="J50" i="294"/>
  <c r="H50" i="294"/>
  <c r="G50" i="294"/>
  <c r="F50" i="294"/>
  <c r="E50" i="294"/>
  <c r="AJ49" i="294"/>
  <c r="AI49" i="294"/>
  <c r="AH49" i="294"/>
  <c r="AG49" i="294"/>
  <c r="AF49" i="294"/>
  <c r="AE49" i="294"/>
  <c r="AD49" i="294"/>
  <c r="AC49" i="294"/>
  <c r="AB49" i="294"/>
  <c r="AA49" i="294"/>
  <c r="Z49" i="294"/>
  <c r="Y49" i="294"/>
  <c r="X49" i="294"/>
  <c r="W49" i="294"/>
  <c r="V49" i="294"/>
  <c r="U49" i="294"/>
  <c r="T49" i="294"/>
  <c r="S49" i="294"/>
  <c r="R49" i="294"/>
  <c r="Q49" i="294"/>
  <c r="P49" i="294"/>
  <c r="O49" i="294"/>
  <c r="N49" i="294"/>
  <c r="L49" i="294"/>
  <c r="K49" i="294"/>
  <c r="J49" i="294"/>
  <c r="H49" i="294"/>
  <c r="G49" i="294"/>
  <c r="F49" i="294"/>
  <c r="E49" i="294"/>
  <c r="AJ48" i="294"/>
  <c r="AI48" i="294"/>
  <c r="AH48" i="294"/>
  <c r="AG48" i="294"/>
  <c r="AF48" i="294"/>
  <c r="AE48" i="294"/>
  <c r="AD48" i="294"/>
  <c r="AC48" i="294"/>
  <c r="AB48" i="294"/>
  <c r="AA48" i="294"/>
  <c r="Z48" i="294"/>
  <c r="Y48" i="294"/>
  <c r="X48" i="294"/>
  <c r="W48" i="294"/>
  <c r="V48" i="294"/>
  <c r="U48" i="294"/>
  <c r="T48" i="294"/>
  <c r="S48" i="294"/>
  <c r="R48" i="294"/>
  <c r="Q48" i="294"/>
  <c r="P48" i="294"/>
  <c r="O48" i="294"/>
  <c r="N48" i="294"/>
  <c r="L48" i="294"/>
  <c r="K48" i="294"/>
  <c r="J48" i="294"/>
  <c r="H48" i="294"/>
  <c r="G48" i="294"/>
  <c r="F48" i="294"/>
  <c r="E48" i="294"/>
  <c r="AJ47" i="294"/>
  <c r="AI47" i="294"/>
  <c r="AH47" i="294"/>
  <c r="AG47" i="294"/>
  <c r="AF47" i="294"/>
  <c r="AE47" i="294"/>
  <c r="AD47" i="294"/>
  <c r="AC47" i="294"/>
  <c r="AB47" i="294"/>
  <c r="AA47" i="294"/>
  <c r="Z47" i="294"/>
  <c r="Y47" i="294"/>
  <c r="X47" i="294"/>
  <c r="W47" i="294"/>
  <c r="V47" i="294"/>
  <c r="U47" i="294"/>
  <c r="T47" i="294"/>
  <c r="S47" i="294"/>
  <c r="R47" i="294"/>
  <c r="Q47" i="294"/>
  <c r="P47" i="294"/>
  <c r="O47" i="294"/>
  <c r="N47" i="294"/>
  <c r="L47" i="294"/>
  <c r="K47" i="294"/>
  <c r="J47" i="294"/>
  <c r="H47" i="294"/>
  <c r="G47" i="294"/>
  <c r="F47" i="294"/>
  <c r="E47" i="294"/>
  <c r="AJ46" i="294"/>
  <c r="AI46" i="294"/>
  <c r="AH46" i="294"/>
  <c r="AG46" i="294"/>
  <c r="AF46" i="294"/>
  <c r="AE46" i="294"/>
  <c r="AD46" i="294"/>
  <c r="AC46" i="294"/>
  <c r="AB46" i="294"/>
  <c r="AA46" i="294"/>
  <c r="Z46" i="294"/>
  <c r="Y46" i="294"/>
  <c r="X46" i="294"/>
  <c r="W46" i="294"/>
  <c r="V46" i="294"/>
  <c r="U46" i="294"/>
  <c r="T46" i="294"/>
  <c r="S46" i="294"/>
  <c r="R46" i="294"/>
  <c r="Q46" i="294"/>
  <c r="P46" i="294"/>
  <c r="O46" i="294"/>
  <c r="N46" i="294"/>
  <c r="L46" i="294"/>
  <c r="K46" i="294"/>
  <c r="J46" i="294"/>
  <c r="H46" i="294"/>
  <c r="G46" i="294"/>
  <c r="F46" i="294"/>
  <c r="E46" i="294"/>
  <c r="AJ45" i="294"/>
  <c r="AI45" i="294"/>
  <c r="AH45" i="294"/>
  <c r="AG45" i="294"/>
  <c r="AF45" i="294"/>
  <c r="AE45" i="294"/>
  <c r="AD45" i="294"/>
  <c r="AC45" i="294"/>
  <c r="AB45" i="294"/>
  <c r="AA45" i="294"/>
  <c r="Z45" i="294"/>
  <c r="Y45" i="294"/>
  <c r="X45" i="294"/>
  <c r="W45" i="294"/>
  <c r="V45" i="294"/>
  <c r="U45" i="294"/>
  <c r="T45" i="294"/>
  <c r="S45" i="294"/>
  <c r="R45" i="294"/>
  <c r="Q45" i="294"/>
  <c r="P45" i="294"/>
  <c r="O45" i="294"/>
  <c r="N45" i="294"/>
  <c r="L45" i="294"/>
  <c r="K45" i="294"/>
  <c r="J45" i="294"/>
  <c r="H45" i="294"/>
  <c r="G45" i="294"/>
  <c r="F45" i="294"/>
  <c r="E45" i="294"/>
  <c r="AJ44" i="294"/>
  <c r="AI44" i="294"/>
  <c r="AH44" i="294"/>
  <c r="AG44" i="294"/>
  <c r="AF44" i="294"/>
  <c r="AE44" i="294"/>
  <c r="AD44" i="294"/>
  <c r="AC44" i="294"/>
  <c r="AB44" i="294"/>
  <c r="AA44" i="294"/>
  <c r="Z44" i="294"/>
  <c r="Y44" i="294"/>
  <c r="X44" i="294"/>
  <c r="W44" i="294"/>
  <c r="V44" i="294"/>
  <c r="U44" i="294"/>
  <c r="T44" i="294"/>
  <c r="S44" i="294"/>
  <c r="R44" i="294"/>
  <c r="Q44" i="294"/>
  <c r="P44" i="294"/>
  <c r="O44" i="294"/>
  <c r="N44" i="294"/>
  <c r="L44" i="294"/>
  <c r="K44" i="294"/>
  <c r="J44" i="294"/>
  <c r="H44" i="294"/>
  <c r="G44" i="294"/>
  <c r="F44" i="294"/>
  <c r="E44" i="294"/>
  <c r="AJ43" i="294"/>
  <c r="AI43" i="294"/>
  <c r="AH43" i="294"/>
  <c r="AG43" i="294"/>
  <c r="AF43" i="294"/>
  <c r="AE43" i="294"/>
  <c r="AD43" i="294"/>
  <c r="AC43" i="294"/>
  <c r="AB43" i="294"/>
  <c r="AA43" i="294"/>
  <c r="Z43" i="294"/>
  <c r="Y43" i="294"/>
  <c r="X43" i="294"/>
  <c r="W43" i="294"/>
  <c r="V43" i="294"/>
  <c r="U43" i="294"/>
  <c r="T43" i="294"/>
  <c r="S43" i="294"/>
  <c r="R43" i="294"/>
  <c r="Q43" i="294"/>
  <c r="P43" i="294"/>
  <c r="O43" i="294"/>
  <c r="N43" i="294"/>
  <c r="L43" i="294"/>
  <c r="K43" i="294"/>
  <c r="J43" i="294"/>
  <c r="H43" i="294"/>
  <c r="G43" i="294"/>
  <c r="F43" i="294"/>
  <c r="E43" i="294"/>
  <c r="AJ42" i="294"/>
  <c r="AI42" i="294"/>
  <c r="AH42" i="294"/>
  <c r="AG42" i="294"/>
  <c r="AF42" i="294"/>
  <c r="AE42" i="294"/>
  <c r="AD42" i="294"/>
  <c r="AC42" i="294"/>
  <c r="AB42" i="294"/>
  <c r="AA42" i="294"/>
  <c r="Z42" i="294"/>
  <c r="Y42" i="294"/>
  <c r="X42" i="294"/>
  <c r="W42" i="294"/>
  <c r="V42" i="294"/>
  <c r="U42" i="294"/>
  <c r="T42" i="294"/>
  <c r="S42" i="294"/>
  <c r="R42" i="294"/>
  <c r="Q42" i="294"/>
  <c r="P42" i="294"/>
  <c r="O42" i="294"/>
  <c r="N42" i="294"/>
  <c r="L42" i="294"/>
  <c r="K42" i="294"/>
  <c r="J42" i="294"/>
  <c r="H42" i="294"/>
  <c r="G42" i="294"/>
  <c r="F42" i="294"/>
  <c r="E42" i="294"/>
  <c r="AJ41" i="294"/>
  <c r="AI41" i="294"/>
  <c r="AH41" i="294"/>
  <c r="AG41" i="294"/>
  <c r="AF41" i="294"/>
  <c r="AE41" i="294"/>
  <c r="AD41" i="294"/>
  <c r="AC41" i="294"/>
  <c r="AB41" i="294"/>
  <c r="AA41" i="294"/>
  <c r="Z41" i="294"/>
  <c r="Y41" i="294"/>
  <c r="X41" i="294"/>
  <c r="W41" i="294"/>
  <c r="V41" i="294"/>
  <c r="U41" i="294"/>
  <c r="T41" i="294"/>
  <c r="S41" i="294"/>
  <c r="R41" i="294"/>
  <c r="Q41" i="294"/>
  <c r="P41" i="294"/>
  <c r="O41" i="294"/>
  <c r="N41" i="294"/>
  <c r="L41" i="294"/>
  <c r="K41" i="294"/>
  <c r="J41" i="294"/>
  <c r="H41" i="294"/>
  <c r="G41" i="294"/>
  <c r="F41" i="294"/>
  <c r="E41" i="294"/>
  <c r="AJ40" i="294"/>
  <c r="AI40" i="294"/>
  <c r="AH40" i="294"/>
  <c r="AG40" i="294"/>
  <c r="AF40" i="294"/>
  <c r="AE40" i="294"/>
  <c r="AD40" i="294"/>
  <c r="AC40" i="294"/>
  <c r="AB40" i="294"/>
  <c r="AA40" i="294"/>
  <c r="Z40" i="294"/>
  <c r="Y40" i="294"/>
  <c r="X40" i="294"/>
  <c r="W40" i="294"/>
  <c r="V40" i="294"/>
  <c r="U40" i="294"/>
  <c r="T40" i="294"/>
  <c r="S40" i="294"/>
  <c r="R40" i="294"/>
  <c r="Q40" i="294"/>
  <c r="P40" i="294"/>
  <c r="O40" i="294"/>
  <c r="N40" i="294"/>
  <c r="L40" i="294"/>
  <c r="K40" i="294"/>
  <c r="J40" i="294"/>
  <c r="H40" i="294"/>
  <c r="G40" i="294"/>
  <c r="F40" i="294"/>
  <c r="E40" i="294"/>
  <c r="AJ39" i="294"/>
  <c r="AI39" i="294"/>
  <c r="AH39" i="294"/>
  <c r="AG39" i="294"/>
  <c r="AF39" i="294"/>
  <c r="AE39" i="294"/>
  <c r="AD39" i="294"/>
  <c r="AC39" i="294"/>
  <c r="AB39" i="294"/>
  <c r="AA39" i="294"/>
  <c r="Z39" i="294"/>
  <c r="Y39" i="294"/>
  <c r="X39" i="294"/>
  <c r="W39" i="294"/>
  <c r="V39" i="294"/>
  <c r="U39" i="294"/>
  <c r="T39" i="294"/>
  <c r="S39" i="294"/>
  <c r="R39" i="294"/>
  <c r="Q39" i="294"/>
  <c r="P39" i="294"/>
  <c r="O39" i="294"/>
  <c r="N39" i="294"/>
  <c r="L39" i="294"/>
  <c r="K39" i="294"/>
  <c r="J39" i="294"/>
  <c r="H39" i="294"/>
  <c r="G39" i="294"/>
  <c r="F39" i="294"/>
  <c r="E39" i="294"/>
  <c r="AJ38" i="294"/>
  <c r="AI38" i="294"/>
  <c r="AH38" i="294"/>
  <c r="AG38" i="294"/>
  <c r="AF38" i="294"/>
  <c r="AE38" i="294"/>
  <c r="AD38" i="294"/>
  <c r="AC38" i="294"/>
  <c r="AB38" i="294"/>
  <c r="AA38" i="294"/>
  <c r="Z38" i="294"/>
  <c r="Y38" i="294"/>
  <c r="X38" i="294"/>
  <c r="W38" i="294"/>
  <c r="V38" i="294"/>
  <c r="U38" i="294"/>
  <c r="T38" i="294"/>
  <c r="S38" i="294"/>
  <c r="R38" i="294"/>
  <c r="Q38" i="294"/>
  <c r="P38" i="294"/>
  <c r="O38" i="294"/>
  <c r="N38" i="294"/>
  <c r="L38" i="294"/>
  <c r="K38" i="294"/>
  <c r="J38" i="294"/>
  <c r="H38" i="294"/>
  <c r="G38" i="294"/>
  <c r="F38" i="294"/>
  <c r="E38" i="294"/>
  <c r="AJ37" i="294"/>
  <c r="AI37" i="294"/>
  <c r="AH37" i="294"/>
  <c r="AG37" i="294"/>
  <c r="AF37" i="294"/>
  <c r="AE37" i="294"/>
  <c r="AD37" i="294"/>
  <c r="AC37" i="294"/>
  <c r="AB37" i="294"/>
  <c r="AA37" i="294"/>
  <c r="Z37" i="294"/>
  <c r="Y37" i="294"/>
  <c r="X37" i="294"/>
  <c r="W37" i="294"/>
  <c r="V37" i="294"/>
  <c r="U37" i="294"/>
  <c r="T37" i="294"/>
  <c r="S37" i="294"/>
  <c r="R37" i="294"/>
  <c r="Q37" i="294"/>
  <c r="P37" i="294"/>
  <c r="O37" i="294"/>
  <c r="N37" i="294"/>
  <c r="L37" i="294"/>
  <c r="K37" i="294"/>
  <c r="J37" i="294"/>
  <c r="H37" i="294"/>
  <c r="G37" i="294"/>
  <c r="F37" i="294"/>
  <c r="E37" i="294"/>
  <c r="AJ36" i="294"/>
  <c r="AI36" i="294"/>
  <c r="AH36" i="294"/>
  <c r="AG36" i="294"/>
  <c r="AF36" i="294"/>
  <c r="AE36" i="294"/>
  <c r="AD36" i="294"/>
  <c r="AC36" i="294"/>
  <c r="AB36" i="294"/>
  <c r="AA36" i="294"/>
  <c r="Z36" i="294"/>
  <c r="Y36" i="294"/>
  <c r="X36" i="294"/>
  <c r="W36" i="294"/>
  <c r="V36" i="294"/>
  <c r="U36" i="294"/>
  <c r="T36" i="294"/>
  <c r="S36" i="294"/>
  <c r="R36" i="294"/>
  <c r="Q36" i="294"/>
  <c r="P36" i="294"/>
  <c r="O36" i="294"/>
  <c r="N36" i="294"/>
  <c r="L36" i="294"/>
  <c r="K36" i="294"/>
  <c r="J36" i="294"/>
  <c r="H36" i="294"/>
  <c r="G36" i="294"/>
  <c r="F36" i="294"/>
  <c r="E36" i="294"/>
  <c r="AJ35" i="294"/>
  <c r="AI35" i="294"/>
  <c r="AH35" i="294"/>
  <c r="AG35" i="294"/>
  <c r="AF35" i="294"/>
  <c r="AE35" i="294"/>
  <c r="AD35" i="294"/>
  <c r="AC35" i="294"/>
  <c r="AB35" i="294"/>
  <c r="AA35" i="294"/>
  <c r="Z35" i="294"/>
  <c r="Y35" i="294"/>
  <c r="X35" i="294"/>
  <c r="W35" i="294"/>
  <c r="V35" i="294"/>
  <c r="U35" i="294"/>
  <c r="T35" i="294"/>
  <c r="S35" i="294"/>
  <c r="R35" i="294"/>
  <c r="Q35" i="294"/>
  <c r="P35" i="294"/>
  <c r="O35" i="294"/>
  <c r="N35" i="294"/>
  <c r="L35" i="294"/>
  <c r="K35" i="294"/>
  <c r="J35" i="294"/>
  <c r="H35" i="294"/>
  <c r="G35" i="294"/>
  <c r="F35" i="294"/>
  <c r="E35" i="294"/>
  <c r="AJ34" i="294"/>
  <c r="AI34" i="294"/>
  <c r="AH34" i="294"/>
  <c r="AG34" i="294"/>
  <c r="AF34" i="294"/>
  <c r="AE34" i="294"/>
  <c r="AD34" i="294"/>
  <c r="AC34" i="294"/>
  <c r="AB34" i="294"/>
  <c r="AA34" i="294"/>
  <c r="Z34" i="294"/>
  <c r="Y34" i="294"/>
  <c r="X34" i="294"/>
  <c r="W34" i="294"/>
  <c r="V34" i="294"/>
  <c r="U34" i="294"/>
  <c r="T34" i="294"/>
  <c r="S34" i="294"/>
  <c r="R34" i="294"/>
  <c r="Q34" i="294"/>
  <c r="P34" i="294"/>
  <c r="O34" i="294"/>
  <c r="N34" i="294"/>
  <c r="L34" i="294"/>
  <c r="K34" i="294"/>
  <c r="J34" i="294"/>
  <c r="H34" i="294"/>
  <c r="G34" i="294"/>
  <c r="F34" i="294"/>
  <c r="E34" i="294"/>
  <c r="AJ31" i="294"/>
  <c r="AI31" i="294"/>
  <c r="AH31" i="294"/>
  <c r="AG31" i="294"/>
  <c r="AF31" i="294"/>
  <c r="AE31" i="294"/>
  <c r="AD31" i="294"/>
  <c r="AC31" i="294"/>
  <c r="AB31" i="294"/>
  <c r="AA31" i="294"/>
  <c r="Z31" i="294"/>
  <c r="Y31" i="294"/>
  <c r="X31" i="294"/>
  <c r="W31" i="294"/>
  <c r="V31" i="294"/>
  <c r="U31" i="294"/>
  <c r="T31" i="294"/>
  <c r="S31" i="294"/>
  <c r="R31" i="294"/>
  <c r="Q31" i="294"/>
  <c r="P31" i="294"/>
  <c r="O31" i="294"/>
  <c r="N31" i="294"/>
  <c r="L31" i="294"/>
  <c r="K31" i="294"/>
  <c r="J31" i="294"/>
  <c r="H31" i="294"/>
  <c r="G31" i="294"/>
  <c r="F31" i="294"/>
  <c r="E31" i="294"/>
  <c r="AJ30" i="294"/>
  <c r="AI30" i="294"/>
  <c r="AH30" i="294"/>
  <c r="AG30" i="294"/>
  <c r="AF30" i="294"/>
  <c r="AE30" i="294"/>
  <c r="AD30" i="294"/>
  <c r="AC30" i="294"/>
  <c r="AB30" i="294"/>
  <c r="AA30" i="294"/>
  <c r="Z30" i="294"/>
  <c r="Y30" i="294"/>
  <c r="X30" i="294"/>
  <c r="W30" i="294"/>
  <c r="V30" i="294"/>
  <c r="U30" i="294"/>
  <c r="T30" i="294"/>
  <c r="S30" i="294"/>
  <c r="R30" i="294"/>
  <c r="Q30" i="294"/>
  <c r="P30" i="294"/>
  <c r="O30" i="294"/>
  <c r="N30" i="294"/>
  <c r="L30" i="294"/>
  <c r="K30" i="294"/>
  <c r="J30" i="294"/>
  <c r="H30" i="294"/>
  <c r="G30" i="294"/>
  <c r="F30" i="294"/>
  <c r="E30" i="294"/>
  <c r="AJ29" i="294"/>
  <c r="AI29" i="294"/>
  <c r="AH29" i="294"/>
  <c r="AG29" i="294"/>
  <c r="AF29" i="294"/>
  <c r="AE29" i="294"/>
  <c r="AD29" i="294"/>
  <c r="AC29" i="294"/>
  <c r="AB29" i="294"/>
  <c r="AA29" i="294"/>
  <c r="Z29" i="294"/>
  <c r="Y29" i="294"/>
  <c r="X29" i="294"/>
  <c r="W29" i="294"/>
  <c r="V29" i="294"/>
  <c r="U29" i="294"/>
  <c r="T29" i="294"/>
  <c r="S29" i="294"/>
  <c r="R29" i="294"/>
  <c r="Q29" i="294"/>
  <c r="P29" i="294"/>
  <c r="O29" i="294"/>
  <c r="N29" i="294"/>
  <c r="L29" i="294"/>
  <c r="K29" i="294"/>
  <c r="J29" i="294"/>
  <c r="H29" i="294"/>
  <c r="G29" i="294"/>
  <c r="F29" i="294"/>
  <c r="E29" i="294"/>
  <c r="AJ28" i="294"/>
  <c r="AI28" i="294"/>
  <c r="AH28" i="294"/>
  <c r="AG28" i="294"/>
  <c r="AF28" i="294"/>
  <c r="AE28" i="294"/>
  <c r="AD28" i="294"/>
  <c r="AC28" i="294"/>
  <c r="AB28" i="294"/>
  <c r="AA28" i="294"/>
  <c r="Z28" i="294"/>
  <c r="Y28" i="294"/>
  <c r="X28" i="294"/>
  <c r="W28" i="294"/>
  <c r="V28" i="294"/>
  <c r="U28" i="294"/>
  <c r="T28" i="294"/>
  <c r="S28" i="294"/>
  <c r="R28" i="294"/>
  <c r="Q28" i="294"/>
  <c r="P28" i="294"/>
  <c r="O28" i="294"/>
  <c r="N28" i="294"/>
  <c r="L28" i="294"/>
  <c r="K28" i="294"/>
  <c r="J28" i="294"/>
  <c r="H28" i="294"/>
  <c r="G28" i="294"/>
  <c r="F28" i="294"/>
  <c r="E28" i="294"/>
  <c r="AJ27" i="294"/>
  <c r="AI27" i="294"/>
  <c r="AH27" i="294"/>
  <c r="AG27" i="294"/>
  <c r="AF27" i="294"/>
  <c r="AE27" i="294"/>
  <c r="AD27" i="294"/>
  <c r="AC27" i="294"/>
  <c r="AB27" i="294"/>
  <c r="AA27" i="294"/>
  <c r="Z27" i="294"/>
  <c r="Y27" i="294"/>
  <c r="X27" i="294"/>
  <c r="W27" i="294"/>
  <c r="V27" i="294"/>
  <c r="U27" i="294"/>
  <c r="T27" i="294"/>
  <c r="S27" i="294"/>
  <c r="R27" i="294"/>
  <c r="Q27" i="294"/>
  <c r="P27" i="294"/>
  <c r="O27" i="294"/>
  <c r="N27" i="294"/>
  <c r="L27" i="294"/>
  <c r="K27" i="294"/>
  <c r="J27" i="294"/>
  <c r="H27" i="294"/>
  <c r="G27" i="294"/>
  <c r="F27" i="294"/>
  <c r="E27" i="294"/>
  <c r="AJ26" i="294"/>
  <c r="AI26" i="294"/>
  <c r="AH26" i="294"/>
  <c r="AG26" i="294"/>
  <c r="AF26" i="294"/>
  <c r="AE26" i="294"/>
  <c r="AD26" i="294"/>
  <c r="AC26" i="294"/>
  <c r="AB26" i="294"/>
  <c r="AA26" i="294"/>
  <c r="Z26" i="294"/>
  <c r="Y26" i="294"/>
  <c r="X26" i="294"/>
  <c r="W26" i="294"/>
  <c r="V26" i="294"/>
  <c r="U26" i="294"/>
  <c r="T26" i="294"/>
  <c r="S26" i="294"/>
  <c r="R26" i="294"/>
  <c r="Q26" i="294"/>
  <c r="P26" i="294"/>
  <c r="O26" i="294"/>
  <c r="N26" i="294"/>
  <c r="L26" i="294"/>
  <c r="K26" i="294"/>
  <c r="J26" i="294"/>
  <c r="H26" i="294"/>
  <c r="G26" i="294"/>
  <c r="F26" i="294"/>
  <c r="E26" i="294"/>
  <c r="AJ25" i="294"/>
  <c r="AI25" i="294"/>
  <c r="AH25" i="294"/>
  <c r="AG25" i="294"/>
  <c r="AF25" i="294"/>
  <c r="AE25" i="294"/>
  <c r="AD25" i="294"/>
  <c r="AC25" i="294"/>
  <c r="AB25" i="294"/>
  <c r="AA25" i="294"/>
  <c r="Z25" i="294"/>
  <c r="Y25" i="294"/>
  <c r="X25" i="294"/>
  <c r="W25" i="294"/>
  <c r="V25" i="294"/>
  <c r="U25" i="294"/>
  <c r="T25" i="294"/>
  <c r="S25" i="294"/>
  <c r="R25" i="294"/>
  <c r="Q25" i="294"/>
  <c r="P25" i="294"/>
  <c r="O25" i="294"/>
  <c r="N25" i="294"/>
  <c r="L25" i="294"/>
  <c r="K25" i="294"/>
  <c r="J25" i="294"/>
  <c r="H25" i="294"/>
  <c r="G25" i="294"/>
  <c r="F25" i="294"/>
  <c r="E25" i="294"/>
  <c r="AJ24" i="294"/>
  <c r="AI24" i="294"/>
  <c r="AH24" i="294"/>
  <c r="AG24" i="294"/>
  <c r="AF24" i="294"/>
  <c r="AE24" i="294"/>
  <c r="AD24" i="294"/>
  <c r="AC24" i="294"/>
  <c r="AB24" i="294"/>
  <c r="AA24" i="294"/>
  <c r="Z24" i="294"/>
  <c r="Y24" i="294"/>
  <c r="X24" i="294"/>
  <c r="W24" i="294"/>
  <c r="V24" i="294"/>
  <c r="U24" i="294"/>
  <c r="T24" i="294"/>
  <c r="S24" i="294"/>
  <c r="R24" i="294"/>
  <c r="Q24" i="294"/>
  <c r="P24" i="294"/>
  <c r="O24" i="294"/>
  <c r="N24" i="294"/>
  <c r="L24" i="294"/>
  <c r="K24" i="294"/>
  <c r="J24" i="294"/>
  <c r="H24" i="294"/>
  <c r="G24" i="294"/>
  <c r="F24" i="294"/>
  <c r="E24" i="294"/>
  <c r="AJ22" i="294"/>
  <c r="AI22" i="294"/>
  <c r="AH22" i="294"/>
  <c r="AG22" i="294"/>
  <c r="AF22" i="294"/>
  <c r="AE22" i="294"/>
  <c r="AD22" i="294"/>
  <c r="AC22" i="294"/>
  <c r="AB22" i="294"/>
  <c r="AA22" i="294"/>
  <c r="Y22" i="294"/>
  <c r="X22" i="294"/>
  <c r="U22" i="294"/>
  <c r="R22" i="294"/>
  <c r="N22" i="294"/>
  <c r="H22" i="294"/>
  <c r="F22" i="294"/>
  <c r="AJ21" i="294"/>
  <c r="AI21" i="294"/>
  <c r="AH21" i="294"/>
  <c r="AG21" i="294"/>
  <c r="AF21" i="294"/>
  <c r="AE21" i="294"/>
  <c r="AD21" i="294"/>
  <c r="AC21" i="294"/>
  <c r="AB21" i="294"/>
  <c r="AA21" i="294"/>
  <c r="Z21" i="294"/>
  <c r="Y21" i="294"/>
  <c r="X21" i="294"/>
  <c r="W21" i="294"/>
  <c r="V21" i="294"/>
  <c r="U21" i="294"/>
  <c r="T21" i="294"/>
  <c r="S21" i="294"/>
  <c r="R21" i="294"/>
  <c r="Q21" i="294"/>
  <c r="P21" i="294"/>
  <c r="O21" i="294"/>
  <c r="N21" i="294"/>
  <c r="L21" i="294"/>
  <c r="K21" i="294"/>
  <c r="J21" i="294"/>
  <c r="H21" i="294"/>
  <c r="G21" i="294"/>
  <c r="F21" i="294"/>
  <c r="E21" i="294"/>
  <c r="AJ20" i="294"/>
  <c r="AI20" i="294"/>
  <c r="AH20" i="294"/>
  <c r="AG20" i="294"/>
  <c r="AF20" i="294"/>
  <c r="AE20" i="294"/>
  <c r="AD20" i="294"/>
  <c r="AC20" i="294"/>
  <c r="AB20" i="294"/>
  <c r="AA20" i="294"/>
  <c r="Z20" i="294"/>
  <c r="Y20" i="294"/>
  <c r="X20" i="294"/>
  <c r="W20" i="294"/>
  <c r="V20" i="294"/>
  <c r="U20" i="294"/>
  <c r="T20" i="294"/>
  <c r="S20" i="294"/>
  <c r="R20" i="294"/>
  <c r="Q20" i="294"/>
  <c r="P20" i="294"/>
  <c r="O20" i="294"/>
  <c r="N20" i="294"/>
  <c r="L20" i="294"/>
  <c r="K20" i="294"/>
  <c r="J20" i="294"/>
  <c r="H20" i="294"/>
  <c r="G20" i="294"/>
  <c r="F20" i="294"/>
  <c r="E20" i="294"/>
  <c r="AJ19" i="294"/>
  <c r="AI19" i="294"/>
  <c r="AH19" i="294"/>
  <c r="AG19" i="294"/>
  <c r="AF19" i="294"/>
  <c r="AE19" i="294"/>
  <c r="AD19" i="294"/>
  <c r="AC19" i="294"/>
  <c r="AB19" i="294"/>
  <c r="AA19" i="294"/>
  <c r="Z19" i="294"/>
  <c r="Y19" i="294"/>
  <c r="X19" i="294"/>
  <c r="W19" i="294"/>
  <c r="V19" i="294"/>
  <c r="U19" i="294"/>
  <c r="T19" i="294"/>
  <c r="S19" i="294"/>
  <c r="R19" i="294"/>
  <c r="Q19" i="294"/>
  <c r="P19" i="294"/>
  <c r="O19" i="294"/>
  <c r="N19" i="294"/>
  <c r="L19" i="294"/>
  <c r="K19" i="294"/>
  <c r="J19" i="294"/>
  <c r="H19" i="294"/>
  <c r="G19" i="294"/>
  <c r="F19" i="294"/>
  <c r="E19" i="294"/>
  <c r="AJ18" i="294"/>
  <c r="AI18" i="294"/>
  <c r="AH18" i="294"/>
  <c r="AG18" i="294"/>
  <c r="AF18" i="294"/>
  <c r="AE18" i="294"/>
  <c r="AD18" i="294"/>
  <c r="AC18" i="294"/>
  <c r="AB18" i="294"/>
  <c r="AA18" i="294"/>
  <c r="Z18" i="294"/>
  <c r="Y18" i="294"/>
  <c r="X18" i="294"/>
  <c r="W18" i="294"/>
  <c r="V18" i="294"/>
  <c r="U18" i="294"/>
  <c r="T18" i="294"/>
  <c r="S18" i="294"/>
  <c r="R18" i="294"/>
  <c r="Q18" i="294"/>
  <c r="P18" i="294"/>
  <c r="O18" i="294"/>
  <c r="N18" i="294"/>
  <c r="L18" i="294"/>
  <c r="K18" i="294"/>
  <c r="J18" i="294"/>
  <c r="H18" i="294"/>
  <c r="G18" i="294"/>
  <c r="F18" i="294"/>
  <c r="E18" i="294"/>
  <c r="AJ17" i="294"/>
  <c r="AI17" i="294"/>
  <c r="AH17" i="294"/>
  <c r="AG17" i="294"/>
  <c r="AF17" i="294"/>
  <c r="AE17" i="294"/>
  <c r="AD17" i="294"/>
  <c r="AC17" i="294"/>
  <c r="AB17" i="294"/>
  <c r="AA17" i="294"/>
  <c r="Z17" i="294"/>
  <c r="Y17" i="294"/>
  <c r="X17" i="294"/>
  <c r="W17" i="294"/>
  <c r="V17" i="294"/>
  <c r="U17" i="294"/>
  <c r="T17" i="294"/>
  <c r="S17" i="294"/>
  <c r="R17" i="294"/>
  <c r="Q17" i="294"/>
  <c r="P17" i="294"/>
  <c r="O17" i="294"/>
  <c r="N17" i="294"/>
  <c r="L17" i="294"/>
  <c r="K17" i="294"/>
  <c r="J17" i="294"/>
  <c r="H17" i="294"/>
  <c r="G17" i="294"/>
  <c r="F17" i="294"/>
  <c r="E17" i="294"/>
  <c r="AJ16" i="294"/>
  <c r="AI16" i="294"/>
  <c r="AH16" i="294"/>
  <c r="AG16" i="294"/>
  <c r="AF16" i="294"/>
  <c r="AE16" i="294"/>
  <c r="AD16" i="294"/>
  <c r="AC16" i="294"/>
  <c r="AB16" i="294"/>
  <c r="AA16" i="294"/>
  <c r="Z16" i="294"/>
  <c r="Y16" i="294"/>
  <c r="X16" i="294"/>
  <c r="W16" i="294"/>
  <c r="V16" i="294"/>
  <c r="U16" i="294"/>
  <c r="T16" i="294"/>
  <c r="S16" i="294"/>
  <c r="R16" i="294"/>
  <c r="Q16" i="294"/>
  <c r="P16" i="294"/>
  <c r="O16" i="294"/>
  <c r="N16" i="294"/>
  <c r="L16" i="294"/>
  <c r="K16" i="294"/>
  <c r="J16" i="294"/>
  <c r="H16" i="294"/>
  <c r="G16" i="294"/>
  <c r="F16" i="294"/>
  <c r="E16" i="294"/>
  <c r="AJ15" i="294"/>
  <c r="AI15" i="294"/>
  <c r="AH15" i="294"/>
  <c r="AG15" i="294"/>
  <c r="AF15" i="294"/>
  <c r="AE15" i="294"/>
  <c r="AD15" i="294"/>
  <c r="AC15" i="294"/>
  <c r="AB15" i="294"/>
  <c r="AA15" i="294"/>
  <c r="Z15" i="294"/>
  <c r="Y15" i="294"/>
  <c r="X15" i="294"/>
  <c r="W15" i="294"/>
  <c r="V15" i="294"/>
  <c r="U15" i="294"/>
  <c r="T15" i="294"/>
  <c r="S15" i="294"/>
  <c r="R15" i="294"/>
  <c r="Q15" i="294"/>
  <c r="P15" i="294"/>
  <c r="O15" i="294"/>
  <c r="N15" i="294"/>
  <c r="L15" i="294"/>
  <c r="K15" i="294"/>
  <c r="J15" i="294"/>
  <c r="H15" i="294"/>
  <c r="G15" i="294"/>
  <c r="F15" i="294"/>
  <c r="E15" i="294"/>
  <c r="AJ14" i="294"/>
  <c r="AI14" i="294"/>
  <c r="AH14" i="294"/>
  <c r="AG14" i="294"/>
  <c r="AF14" i="294"/>
  <c r="AE14" i="294"/>
  <c r="AD14" i="294"/>
  <c r="AC14" i="294"/>
  <c r="AB14" i="294"/>
  <c r="AA14" i="294"/>
  <c r="Z14" i="294"/>
  <c r="Y14" i="294"/>
  <c r="X14" i="294"/>
  <c r="W14" i="294"/>
  <c r="V14" i="294"/>
  <c r="U14" i="294"/>
  <c r="T14" i="294"/>
  <c r="S14" i="294"/>
  <c r="R14" i="294"/>
  <c r="Q14" i="294"/>
  <c r="P14" i="294"/>
  <c r="O14" i="294"/>
  <c r="N14" i="294"/>
  <c r="L14" i="294"/>
  <c r="K14" i="294"/>
  <c r="J14" i="294"/>
  <c r="H14" i="294"/>
  <c r="G14" i="294"/>
  <c r="F14" i="294"/>
  <c r="E14" i="294"/>
  <c r="AJ13" i="294"/>
  <c r="AI13" i="294"/>
  <c r="AH13" i="294"/>
  <c r="AG13" i="294"/>
  <c r="AF13" i="294"/>
  <c r="AE13" i="294"/>
  <c r="AD13" i="294"/>
  <c r="AC13" i="294"/>
  <c r="AB13" i="294"/>
  <c r="AA13" i="294"/>
  <c r="Z13" i="294"/>
  <c r="Y13" i="294"/>
  <c r="X13" i="294"/>
  <c r="W13" i="294"/>
  <c r="V13" i="294"/>
  <c r="U13" i="294"/>
  <c r="T13" i="294"/>
  <c r="S13" i="294"/>
  <c r="R13" i="294"/>
  <c r="Q13" i="294"/>
  <c r="P13" i="294"/>
  <c r="O13" i="294"/>
  <c r="N13" i="294"/>
  <c r="L13" i="294"/>
  <c r="K13" i="294"/>
  <c r="J13" i="294"/>
  <c r="H13" i="294"/>
  <c r="G13" i="294"/>
  <c r="F13" i="294"/>
  <c r="E13" i="294"/>
  <c r="AJ12" i="294"/>
  <c r="AI12" i="294"/>
  <c r="AH12" i="294"/>
  <c r="AG12" i="294"/>
  <c r="AF12" i="294"/>
  <c r="AE12" i="294"/>
  <c r="AD12" i="294"/>
  <c r="AC12" i="294"/>
  <c r="AB12" i="294"/>
  <c r="AA12" i="294"/>
  <c r="Z12" i="294"/>
  <c r="Y12" i="294"/>
  <c r="X12" i="294"/>
  <c r="W12" i="294"/>
  <c r="V12" i="294"/>
  <c r="U12" i="294"/>
  <c r="T12" i="294"/>
  <c r="S12" i="294"/>
  <c r="R12" i="294"/>
  <c r="Q12" i="294"/>
  <c r="P12" i="294"/>
  <c r="O12" i="294"/>
  <c r="N12" i="294"/>
  <c r="L12" i="294"/>
  <c r="K12" i="294"/>
  <c r="J12" i="294"/>
  <c r="H12" i="294"/>
  <c r="G12" i="294"/>
  <c r="F12" i="294"/>
  <c r="E12" i="294"/>
  <c r="AJ11" i="294"/>
  <c r="AI11" i="294"/>
  <c r="AH11" i="294"/>
  <c r="AG11" i="294"/>
  <c r="AF11" i="294"/>
  <c r="AE11" i="294"/>
  <c r="AD11" i="294"/>
  <c r="AC11" i="294"/>
  <c r="AB11" i="294"/>
  <c r="AA11" i="294"/>
  <c r="Z11" i="294"/>
  <c r="Y11" i="294"/>
  <c r="X11" i="294"/>
  <c r="W11" i="294"/>
  <c r="V11" i="294"/>
  <c r="U11" i="294"/>
  <c r="T11" i="294"/>
  <c r="S11" i="294"/>
  <c r="R11" i="294"/>
  <c r="Q11" i="294"/>
  <c r="P11" i="294"/>
  <c r="O11" i="294"/>
  <c r="N11" i="294"/>
  <c r="L11" i="294"/>
  <c r="K11" i="294"/>
  <c r="J11" i="294"/>
  <c r="H11" i="294"/>
  <c r="G11" i="294"/>
  <c r="F11" i="294"/>
  <c r="E11" i="294"/>
  <c r="AI10" i="294"/>
  <c r="AG10" i="294"/>
  <c r="AE10" i="294"/>
  <c r="Z10" i="294"/>
  <c r="X10" i="294"/>
  <c r="W10" i="294"/>
  <c r="T10" i="294"/>
  <c r="O10" i="294"/>
  <c r="G10" i="294"/>
  <c r="F10" i="294"/>
  <c r="AJ8" i="294"/>
  <c r="AI8" i="294"/>
  <c r="AH8" i="294"/>
  <c r="AG8" i="294"/>
  <c r="AF8" i="294"/>
  <c r="AE8" i="294"/>
  <c r="AD8" i="294"/>
  <c r="AC8" i="294"/>
  <c r="AB8" i="294"/>
  <c r="AA8" i="294"/>
  <c r="Z8" i="294"/>
  <c r="Y8" i="294"/>
  <c r="U8" i="294"/>
  <c r="T8" i="294"/>
  <c r="R8" i="294"/>
  <c r="N8" i="294"/>
  <c r="L8" i="294"/>
  <c r="K8" i="294"/>
  <c r="J8" i="294"/>
  <c r="F8" i="294"/>
  <c r="AJ32" i="129"/>
  <c r="AJ30" i="129"/>
  <c r="AJ29" i="129"/>
  <c r="AJ28" i="129"/>
  <c r="AJ27" i="129"/>
  <c r="AJ26" i="129"/>
  <c r="AJ24" i="129"/>
  <c r="AJ14" i="129"/>
  <c r="AJ18" i="129"/>
  <c r="AJ19" i="129"/>
  <c r="AI32" i="129"/>
  <c r="AI30" i="129"/>
  <c r="AI29" i="129"/>
  <c r="AI28" i="129"/>
  <c r="AI27" i="129"/>
  <c r="AI26" i="129"/>
  <c r="AI24" i="129"/>
  <c r="AI19" i="129"/>
  <c r="AI20" i="129"/>
  <c r="AH33" i="129"/>
  <c r="AH32" i="129"/>
  <c r="AH30" i="129"/>
  <c r="AH29" i="129"/>
  <c r="AH28" i="129"/>
  <c r="AH27" i="129"/>
  <c r="AH26" i="129"/>
  <c r="AH24" i="129"/>
  <c r="AH14" i="129"/>
  <c r="AH16" i="129"/>
  <c r="AH18" i="129"/>
  <c r="AG32" i="129"/>
  <c r="AG30" i="129"/>
  <c r="AG29" i="129"/>
  <c r="AG28" i="129"/>
  <c r="AG27" i="129"/>
  <c r="AG26" i="129"/>
  <c r="AG24" i="129"/>
  <c r="AG14" i="129"/>
  <c r="AG18" i="129"/>
  <c r="AF32" i="129"/>
  <c r="AF30" i="129"/>
  <c r="AF29" i="129"/>
  <c r="AF28" i="129"/>
  <c r="AF27" i="129"/>
  <c r="AF26" i="129"/>
  <c r="AF24" i="129"/>
  <c r="AE33" i="129"/>
  <c r="AE32" i="129"/>
  <c r="AE30" i="129"/>
  <c r="AE29" i="129"/>
  <c r="AE28" i="129"/>
  <c r="AE27" i="129"/>
  <c r="AE26" i="129"/>
  <c r="AE24" i="129"/>
  <c r="AF11" i="129"/>
  <c r="AF12" i="129"/>
  <c r="AF15" i="129"/>
  <c r="AF19" i="129"/>
  <c r="AE18" i="129"/>
  <c r="AE16" i="129"/>
  <c r="AE14" i="129"/>
  <c r="AD33" i="129"/>
  <c r="AD32" i="129"/>
  <c r="AD30" i="129"/>
  <c r="AD29" i="129"/>
  <c r="AD28" i="129"/>
  <c r="AD27" i="129"/>
  <c r="AD26" i="129"/>
  <c r="AD24" i="129"/>
  <c r="AD19" i="129"/>
  <c r="AC32" i="129"/>
  <c r="AC30" i="129"/>
  <c r="AC29" i="129"/>
  <c r="AC28" i="129"/>
  <c r="AC27" i="129"/>
  <c r="AC26" i="129"/>
  <c r="AC25" i="129"/>
  <c r="AC24" i="129"/>
  <c r="AC19" i="129"/>
  <c r="AB32" i="129"/>
  <c r="AB31" i="129"/>
  <c r="AB30" i="129"/>
  <c r="AB29" i="129"/>
  <c r="AB28" i="129"/>
  <c r="AB27" i="129"/>
  <c r="AB26" i="129"/>
  <c r="AB24" i="129"/>
  <c r="AB19" i="129"/>
  <c r="AA33" i="129"/>
  <c r="AA32" i="129"/>
  <c r="AA30" i="129"/>
  <c r="AA29" i="129"/>
  <c r="AA28" i="129"/>
  <c r="AA27" i="129"/>
  <c r="AA26" i="129"/>
  <c r="AA24" i="129"/>
  <c r="AA19" i="129"/>
  <c r="AA18" i="129"/>
  <c r="AA16" i="129"/>
  <c r="Z32" i="129"/>
  <c r="Z30" i="129"/>
  <c r="Z29" i="129"/>
  <c r="Z28" i="129"/>
  <c r="Z27" i="129"/>
  <c r="Z26" i="129"/>
  <c r="Z24" i="129"/>
  <c r="Z12" i="129"/>
  <c r="Y32" i="129"/>
  <c r="Y30" i="129"/>
  <c r="Y29" i="129"/>
  <c r="Y28" i="129"/>
  <c r="Y27" i="129"/>
  <c r="Y26" i="129"/>
  <c r="Y24" i="129"/>
  <c r="Y20" i="129"/>
  <c r="Y19" i="129"/>
  <c r="X32" i="129"/>
  <c r="X31" i="129"/>
  <c r="X33" i="129"/>
  <c r="X30" i="129"/>
  <c r="X29" i="129"/>
  <c r="X28" i="129"/>
  <c r="X27" i="129"/>
  <c r="X25" i="129"/>
  <c r="X24" i="129"/>
  <c r="X21" i="129"/>
  <c r="X13" i="129"/>
  <c r="AK9" i="63"/>
  <c r="AK10" i="63"/>
  <c r="AK11" i="63"/>
  <c r="AK12" i="63"/>
  <c r="AK13" i="63"/>
  <c r="AK14" i="63"/>
  <c r="AK15" i="63"/>
  <c r="AK16" i="63"/>
  <c r="AK17" i="63"/>
  <c r="AK18" i="63"/>
  <c r="AK19" i="63"/>
  <c r="AK20" i="63"/>
  <c r="AK21" i="63"/>
  <c r="AK22" i="63"/>
  <c r="AK23" i="63"/>
  <c r="AK24" i="63"/>
  <c r="AK25" i="63"/>
  <c r="AK26" i="63"/>
  <c r="AK27" i="63"/>
  <c r="AK28" i="63"/>
  <c r="AK29" i="63"/>
  <c r="AK30" i="63"/>
  <c r="AK31" i="63"/>
  <c r="AK32" i="63"/>
  <c r="AK33" i="63"/>
  <c r="AK34" i="63"/>
  <c r="AK35" i="63"/>
  <c r="AK36" i="63"/>
  <c r="AK37" i="63"/>
  <c r="AK38" i="63"/>
  <c r="AK39" i="63"/>
  <c r="AK40" i="63"/>
  <c r="AK41" i="63"/>
  <c r="AK42" i="63"/>
  <c r="AK43" i="63"/>
  <c r="AK44" i="63"/>
  <c r="AK45" i="63"/>
  <c r="AK46" i="63"/>
  <c r="AK47" i="63"/>
  <c r="AK48" i="63"/>
  <c r="AK49" i="63"/>
  <c r="AK50" i="63"/>
  <c r="AK51" i="63"/>
  <c r="AK52" i="63"/>
  <c r="AK53" i="63"/>
  <c r="AK54" i="63"/>
  <c r="AK55" i="63"/>
  <c r="AK56" i="63"/>
  <c r="AK57" i="63"/>
  <c r="AK58" i="63"/>
  <c r="AK59" i="63"/>
  <c r="AK60" i="63"/>
  <c r="AK61" i="63"/>
  <c r="AK62" i="63"/>
  <c r="AK8" i="63"/>
  <c r="AJ9" i="63"/>
  <c r="AJ10" i="63"/>
  <c r="AJ11" i="63"/>
  <c r="AJ12" i="63"/>
  <c r="AJ13" i="63"/>
  <c r="AJ14" i="63"/>
  <c r="AJ15" i="63"/>
  <c r="AJ16" i="63"/>
  <c r="AJ17" i="63"/>
  <c r="AJ18" i="63"/>
  <c r="AJ19" i="63"/>
  <c r="AJ20" i="63"/>
  <c r="AJ21" i="63"/>
  <c r="AJ22" i="63"/>
  <c r="AJ23" i="63"/>
  <c r="AJ24" i="63"/>
  <c r="AJ25" i="63"/>
  <c r="AJ26" i="63"/>
  <c r="AJ27" i="63"/>
  <c r="AJ28" i="63"/>
  <c r="AJ29" i="63"/>
  <c r="AJ30" i="63"/>
  <c r="AJ31" i="63"/>
  <c r="AJ32" i="63"/>
  <c r="AJ33" i="63"/>
  <c r="AJ34" i="63"/>
  <c r="AJ35" i="63"/>
  <c r="AJ36" i="63"/>
  <c r="AJ37" i="63"/>
  <c r="AJ38" i="63"/>
  <c r="AJ39" i="63"/>
  <c r="AJ40" i="63"/>
  <c r="AJ41" i="63"/>
  <c r="AJ42" i="63"/>
  <c r="AJ43" i="63"/>
  <c r="AJ44" i="63"/>
  <c r="AJ45" i="63"/>
  <c r="AJ46" i="63"/>
  <c r="AJ47" i="63"/>
  <c r="AJ48" i="63"/>
  <c r="AJ49" i="63"/>
  <c r="AJ50" i="63"/>
  <c r="AJ51" i="63"/>
  <c r="AJ52" i="63"/>
  <c r="AJ53" i="63"/>
  <c r="AJ54" i="63"/>
  <c r="AJ55" i="63"/>
  <c r="AJ56" i="63"/>
  <c r="AJ57" i="63"/>
  <c r="AJ58" i="63"/>
  <c r="AJ59" i="63"/>
  <c r="AJ60" i="63"/>
  <c r="AJ61" i="63"/>
  <c r="AJ62" i="63"/>
  <c r="AJ8" i="63"/>
  <c r="AI9" i="63"/>
  <c r="AI10" i="63"/>
  <c r="AI11" i="63"/>
  <c r="AI12" i="63"/>
  <c r="AI13" i="63"/>
  <c r="AI14" i="63"/>
  <c r="AI15" i="63"/>
  <c r="AI16" i="63"/>
  <c r="AI17" i="63"/>
  <c r="AI18" i="63"/>
  <c r="AI19" i="63"/>
  <c r="AI20" i="63"/>
  <c r="AI21" i="63"/>
  <c r="AI22" i="63"/>
  <c r="AI23" i="63"/>
  <c r="AI24" i="63"/>
  <c r="AI25" i="63"/>
  <c r="AI26" i="63"/>
  <c r="AI27" i="63"/>
  <c r="AI28" i="63"/>
  <c r="AI29" i="63"/>
  <c r="AI30" i="63"/>
  <c r="AI31" i="63"/>
  <c r="AI32" i="63"/>
  <c r="AI33" i="63"/>
  <c r="AI34" i="63"/>
  <c r="AI35" i="63"/>
  <c r="AI36" i="63"/>
  <c r="AI37" i="63"/>
  <c r="AI38" i="63"/>
  <c r="AI39" i="63"/>
  <c r="AI40" i="63"/>
  <c r="AI41" i="63"/>
  <c r="AI42" i="63"/>
  <c r="AI43" i="63"/>
  <c r="AI44" i="63"/>
  <c r="AI45" i="63"/>
  <c r="AI46" i="63"/>
  <c r="AI47" i="63"/>
  <c r="AI48" i="63"/>
  <c r="AI49" i="63"/>
  <c r="AI50" i="63"/>
  <c r="AI51" i="63"/>
  <c r="AI52" i="63"/>
  <c r="AI53" i="63"/>
  <c r="AI54" i="63"/>
  <c r="AI55" i="63"/>
  <c r="AI56" i="63"/>
  <c r="AI57" i="63"/>
  <c r="AI58" i="63"/>
  <c r="AI59" i="63"/>
  <c r="AI60" i="63"/>
  <c r="AI61" i="63"/>
  <c r="AI62" i="63"/>
  <c r="AI8" i="63"/>
  <c r="AH9" i="63"/>
  <c r="AH10" i="63"/>
  <c r="AH11" i="63"/>
  <c r="AH12" i="63"/>
  <c r="AH13" i="63"/>
  <c r="AH14" i="63"/>
  <c r="AH15" i="63"/>
  <c r="AH16" i="63"/>
  <c r="AH17" i="63"/>
  <c r="AH18" i="63"/>
  <c r="AH19" i="63"/>
  <c r="AH20" i="63"/>
  <c r="AH21" i="63"/>
  <c r="AH22" i="63"/>
  <c r="AH23" i="63"/>
  <c r="AH24" i="63"/>
  <c r="AH25" i="63"/>
  <c r="AH26" i="63"/>
  <c r="AH27" i="63"/>
  <c r="AH28" i="63"/>
  <c r="AH29" i="63"/>
  <c r="AH30" i="63"/>
  <c r="AH31" i="63"/>
  <c r="AH32" i="63"/>
  <c r="AH33" i="63"/>
  <c r="AH34" i="63"/>
  <c r="AH35" i="63"/>
  <c r="AH36" i="63"/>
  <c r="AH37" i="63"/>
  <c r="AH38" i="63"/>
  <c r="AH39" i="63"/>
  <c r="AH40" i="63"/>
  <c r="AH41" i="63"/>
  <c r="AH42" i="63"/>
  <c r="AH43" i="63"/>
  <c r="AH44" i="63"/>
  <c r="AH45" i="63"/>
  <c r="AH46" i="63"/>
  <c r="AH47" i="63"/>
  <c r="AH48" i="63"/>
  <c r="AH49" i="63"/>
  <c r="AH50" i="63"/>
  <c r="AH51" i="63"/>
  <c r="AH52" i="63"/>
  <c r="AH53" i="63"/>
  <c r="AH54" i="63"/>
  <c r="AH55" i="63"/>
  <c r="AH56" i="63"/>
  <c r="AH57" i="63"/>
  <c r="AH58" i="63"/>
  <c r="AH59" i="63"/>
  <c r="AH60" i="63"/>
  <c r="AH61" i="63"/>
  <c r="AH62" i="63"/>
  <c r="AH8" i="63"/>
  <c r="AG9" i="63"/>
  <c r="AG10" i="63"/>
  <c r="AG11" i="63"/>
  <c r="AG12" i="63"/>
  <c r="AG13" i="63"/>
  <c r="AG14" i="63"/>
  <c r="AG15" i="63"/>
  <c r="AG16" i="63"/>
  <c r="AG17" i="63"/>
  <c r="AG18" i="63"/>
  <c r="AG19" i="63"/>
  <c r="AG20" i="63"/>
  <c r="AG21" i="63"/>
  <c r="AG22" i="63"/>
  <c r="AG23" i="63"/>
  <c r="AG24" i="63"/>
  <c r="AG25" i="63"/>
  <c r="AG26" i="63"/>
  <c r="AG27" i="63"/>
  <c r="AG28" i="63"/>
  <c r="AG29" i="63"/>
  <c r="AG30" i="63"/>
  <c r="AG31" i="63"/>
  <c r="AG32" i="63"/>
  <c r="AG33" i="63"/>
  <c r="AG34" i="63"/>
  <c r="AG35" i="63"/>
  <c r="AG36" i="63"/>
  <c r="AG37" i="63"/>
  <c r="AG38" i="63"/>
  <c r="AG39" i="63"/>
  <c r="AG40" i="63"/>
  <c r="AG41" i="63"/>
  <c r="AG42" i="63"/>
  <c r="AG43" i="63"/>
  <c r="AG44" i="63"/>
  <c r="AG45" i="63"/>
  <c r="AG46" i="63"/>
  <c r="AG47" i="63"/>
  <c r="AG48" i="63"/>
  <c r="AG49" i="63"/>
  <c r="AG50" i="63"/>
  <c r="AG51" i="63"/>
  <c r="AG52" i="63"/>
  <c r="AG53" i="63"/>
  <c r="AG54" i="63"/>
  <c r="AG55" i="63"/>
  <c r="AG56" i="63"/>
  <c r="AG57" i="63"/>
  <c r="AG58" i="63"/>
  <c r="AG59" i="63"/>
  <c r="AG60" i="63"/>
  <c r="AG61" i="63"/>
  <c r="AG62" i="63"/>
  <c r="AG8" i="63"/>
  <c r="AF9" i="63"/>
  <c r="AF10" i="63"/>
  <c r="AF11" i="63"/>
  <c r="AF12" i="63"/>
  <c r="AF13" i="63"/>
  <c r="AF14" i="63"/>
  <c r="AF15" i="63"/>
  <c r="AF16" i="63"/>
  <c r="AF17" i="63"/>
  <c r="AF18" i="63"/>
  <c r="AF19" i="63"/>
  <c r="AF20" i="63"/>
  <c r="AF21" i="63"/>
  <c r="AF22" i="63"/>
  <c r="AF23" i="63"/>
  <c r="AF24" i="63"/>
  <c r="AF25" i="63"/>
  <c r="AF26" i="63"/>
  <c r="AF27" i="63"/>
  <c r="AF28" i="63"/>
  <c r="AF29" i="63"/>
  <c r="AF30" i="63"/>
  <c r="AF31" i="63"/>
  <c r="AF32" i="63"/>
  <c r="AF33" i="63"/>
  <c r="AF34" i="63"/>
  <c r="AF35" i="63"/>
  <c r="AF36" i="63"/>
  <c r="AF37" i="63"/>
  <c r="AF38" i="63"/>
  <c r="AF39" i="63"/>
  <c r="AF40" i="63"/>
  <c r="AF41" i="63"/>
  <c r="AF42" i="63"/>
  <c r="AF43" i="63"/>
  <c r="AF44" i="63"/>
  <c r="AF45" i="63"/>
  <c r="AF46" i="63"/>
  <c r="AF47" i="63"/>
  <c r="AF48" i="63"/>
  <c r="AF49" i="63"/>
  <c r="AF50" i="63"/>
  <c r="AF51" i="63"/>
  <c r="AF52" i="63"/>
  <c r="AF53" i="63"/>
  <c r="AF54" i="63"/>
  <c r="AF55" i="63"/>
  <c r="AF56" i="63"/>
  <c r="AF57" i="63"/>
  <c r="AF58" i="63"/>
  <c r="AF59" i="63"/>
  <c r="AF60" i="63"/>
  <c r="AF61" i="63"/>
  <c r="AF62" i="63"/>
  <c r="AF8" i="63"/>
  <c r="AE9" i="63"/>
  <c r="AE10" i="63"/>
  <c r="AE11" i="63"/>
  <c r="AE12" i="63"/>
  <c r="AE13" i="63"/>
  <c r="AE14" i="63"/>
  <c r="AE15" i="63"/>
  <c r="AE16" i="63"/>
  <c r="AE17" i="63"/>
  <c r="AE18" i="63"/>
  <c r="AE19" i="63"/>
  <c r="AE20" i="63"/>
  <c r="AE21" i="63"/>
  <c r="AE22" i="63"/>
  <c r="AE23" i="63"/>
  <c r="AE24" i="63"/>
  <c r="AE25" i="63"/>
  <c r="AE26" i="63"/>
  <c r="AE27" i="63"/>
  <c r="AE28" i="63"/>
  <c r="AE29" i="63"/>
  <c r="AE30" i="63"/>
  <c r="AE31" i="63"/>
  <c r="AE32" i="63"/>
  <c r="AE33" i="63"/>
  <c r="AE34" i="63"/>
  <c r="AE35" i="63"/>
  <c r="AE36" i="63"/>
  <c r="AE37" i="63"/>
  <c r="AE38" i="63"/>
  <c r="AE39" i="63"/>
  <c r="AE40" i="63"/>
  <c r="AE41" i="63"/>
  <c r="AE42" i="63"/>
  <c r="AE43" i="63"/>
  <c r="AE44" i="63"/>
  <c r="AE45" i="63"/>
  <c r="AE46" i="63"/>
  <c r="AE47" i="63"/>
  <c r="AE48" i="63"/>
  <c r="AE49" i="63"/>
  <c r="AE50" i="63"/>
  <c r="AE51" i="63"/>
  <c r="AE52" i="63"/>
  <c r="AE53" i="63"/>
  <c r="AE54" i="63"/>
  <c r="AE55" i="63"/>
  <c r="AE56" i="63"/>
  <c r="AE57" i="63"/>
  <c r="AE58" i="63"/>
  <c r="AE59" i="63"/>
  <c r="AE60" i="63"/>
  <c r="AE61" i="63"/>
  <c r="AE62" i="63"/>
  <c r="AE8" i="63"/>
  <c r="AD9" i="63"/>
  <c r="AD10" i="63"/>
  <c r="C27" i="298"/>
  <c r="AD11" i="63"/>
  <c r="AD12" i="63"/>
  <c r="AD13" i="63"/>
  <c r="C27" i="299"/>
  <c r="AD14" i="63"/>
  <c r="C27" i="300"/>
  <c r="AD15" i="63"/>
  <c r="C27" i="301"/>
  <c r="AD16" i="63"/>
  <c r="AD17" i="63"/>
  <c r="C27" i="303"/>
  <c r="AD18" i="63"/>
  <c r="AD19" i="63"/>
  <c r="C27" i="304"/>
  <c r="AD20" i="63"/>
  <c r="AD21" i="63"/>
  <c r="C27" i="306" s="1"/>
  <c r="AD22" i="63"/>
  <c r="C27" i="307"/>
  <c r="AD23" i="63"/>
  <c r="AD24" i="63"/>
  <c r="AD25" i="63"/>
  <c r="AD26" i="63"/>
  <c r="AD27" i="63"/>
  <c r="AD28" i="63"/>
  <c r="C27" i="311" s="1"/>
  <c r="AD29" i="63"/>
  <c r="C27" i="312"/>
  <c r="AD30" i="63"/>
  <c r="AD31" i="63"/>
  <c r="AD32" i="63"/>
  <c r="C27" i="315"/>
  <c r="AD33" i="63"/>
  <c r="AD34" i="63"/>
  <c r="C27" i="316"/>
  <c r="AD35" i="63"/>
  <c r="C27" i="317" s="1"/>
  <c r="AD36" i="63"/>
  <c r="C27" i="318"/>
  <c r="AD37" i="63"/>
  <c r="C27" i="319"/>
  <c r="AD38" i="63"/>
  <c r="C27" i="320" s="1"/>
  <c r="AD39" i="63"/>
  <c r="C27" i="321"/>
  <c r="AD40" i="63"/>
  <c r="C27" i="322"/>
  <c r="AD41" i="63"/>
  <c r="AD42" i="63"/>
  <c r="AD43" i="63"/>
  <c r="AD44" i="63"/>
  <c r="AD45" i="63"/>
  <c r="C27" i="326"/>
  <c r="AD46" i="63"/>
  <c r="C27" i="327" s="1"/>
  <c r="AD47" i="63"/>
  <c r="AD48" i="63"/>
  <c r="AD49" i="63"/>
  <c r="C27" i="328"/>
  <c r="AD50" i="63"/>
  <c r="AD51" i="63"/>
  <c r="C27" i="329"/>
  <c r="AD52" i="63"/>
  <c r="AD53" i="63"/>
  <c r="C27" i="331" s="1"/>
  <c r="AD54" i="63"/>
  <c r="AD55" i="63"/>
  <c r="C27" i="333" s="1"/>
  <c r="AD56" i="63"/>
  <c r="AD57" i="63"/>
  <c r="AD58" i="63"/>
  <c r="C27" i="335"/>
  <c r="AD59" i="63"/>
  <c r="AD60" i="63"/>
  <c r="C27" i="337"/>
  <c r="AD61" i="63"/>
  <c r="C27" i="338" s="1"/>
  <c r="AD62" i="63"/>
  <c r="C27" i="296"/>
  <c r="AD8" i="63"/>
  <c r="C27" i="297"/>
  <c r="AC9" i="63"/>
  <c r="AC10" i="63"/>
  <c r="C26" i="298" s="1"/>
  <c r="AC11" i="63"/>
  <c r="AC12" i="63"/>
  <c r="AC13" i="63"/>
  <c r="C26" i="299" s="1"/>
  <c r="AC14" i="63"/>
  <c r="C26" i="300" s="1"/>
  <c r="AC15" i="63"/>
  <c r="AC16" i="63"/>
  <c r="AC17" i="63"/>
  <c r="AC18" i="63"/>
  <c r="AC19" i="63"/>
  <c r="C26" i="304"/>
  <c r="AC20" i="63"/>
  <c r="AC21" i="63"/>
  <c r="C26" i="306"/>
  <c r="AC22" i="63"/>
  <c r="C26" i="307"/>
  <c r="AC23" i="63"/>
  <c r="AC24" i="63"/>
  <c r="AC25" i="63"/>
  <c r="AC26" i="63"/>
  <c r="AC27" i="63"/>
  <c r="C26" i="310"/>
  <c r="C28" i="310"/>
  <c r="AC28" i="63"/>
  <c r="C26" i="311" s="1"/>
  <c r="AC29" i="63"/>
  <c r="AC30" i="63"/>
  <c r="AC31" i="63"/>
  <c r="AC33" i="63"/>
  <c r="AC34" i="63"/>
  <c r="C26" i="316"/>
  <c r="AC35" i="63"/>
  <c r="C26" i="317"/>
  <c r="AC36" i="63"/>
  <c r="C26" i="318" s="1"/>
  <c r="AC37" i="63"/>
  <c r="C26" i="319"/>
  <c r="AC38" i="63"/>
  <c r="C26" i="320"/>
  <c r="AC39" i="63"/>
  <c r="C26" i="321"/>
  <c r="AC40" i="63"/>
  <c r="C26" i="322"/>
  <c r="AC41" i="63"/>
  <c r="AC42" i="63"/>
  <c r="AC43" i="63"/>
  <c r="C26" i="324"/>
  <c r="AC44" i="63"/>
  <c r="AC45" i="63"/>
  <c r="AC46" i="63"/>
  <c r="C26" i="327"/>
  <c r="AC47" i="63"/>
  <c r="AC48" i="63"/>
  <c r="AC49" i="63"/>
  <c r="AC50" i="63"/>
  <c r="AC51" i="63"/>
  <c r="C26" i="329"/>
  <c r="AC52" i="63"/>
  <c r="C26" i="330"/>
  <c r="AC53" i="63"/>
  <c r="C26" i="331"/>
  <c r="AC54" i="63"/>
  <c r="AC55" i="63"/>
  <c r="C26" i="333" s="1"/>
  <c r="AC56" i="63"/>
  <c r="AC57" i="63"/>
  <c r="AC58" i="63"/>
  <c r="C26" i="335" s="1"/>
  <c r="AC59" i="63"/>
  <c r="C26" i="336"/>
  <c r="AC60" i="63"/>
  <c r="C26" i="337" s="1"/>
  <c r="AC61" i="63"/>
  <c r="AC62" i="63"/>
  <c r="C26" i="296"/>
  <c r="AC8" i="63"/>
  <c r="C26" i="297"/>
  <c r="AB9" i="63"/>
  <c r="AB10" i="63"/>
  <c r="C25" i="298"/>
  <c r="AB11" i="63"/>
  <c r="AB12" i="63"/>
  <c r="AB13" i="63"/>
  <c r="C25" i="299" s="1"/>
  <c r="AB14" i="63"/>
  <c r="C25" i="300"/>
  <c r="AB15" i="63"/>
  <c r="AB16" i="63"/>
  <c r="AB17" i="63"/>
  <c r="C25" i="303"/>
  <c r="AB18" i="63"/>
  <c r="AB19" i="63"/>
  <c r="C25" i="304"/>
  <c r="AB20" i="63"/>
  <c r="AB21" i="63"/>
  <c r="C25" i="306" s="1"/>
  <c r="AB22" i="63"/>
  <c r="C25" i="307" s="1"/>
  <c r="AB23" i="63"/>
  <c r="AB24" i="63"/>
  <c r="AB25" i="63"/>
  <c r="AB26" i="63"/>
  <c r="AB27" i="63"/>
  <c r="AB28" i="63"/>
  <c r="C25" i="311"/>
  <c r="AB29" i="63"/>
  <c r="C25" i="312"/>
  <c r="AB30" i="63"/>
  <c r="AB31" i="63"/>
  <c r="AB32" i="63"/>
  <c r="C25" i="315"/>
  <c r="AB33" i="63"/>
  <c r="AB34" i="63"/>
  <c r="C25" i="316"/>
  <c r="AB35" i="63"/>
  <c r="C25" i="317" s="1"/>
  <c r="AB36" i="63"/>
  <c r="C25" i="318"/>
  <c r="AB37" i="63"/>
  <c r="C25" i="319" s="1"/>
  <c r="AB38" i="63"/>
  <c r="C25" i="320"/>
  <c r="AB39" i="63"/>
  <c r="C25" i="321"/>
  <c r="AB40" i="63"/>
  <c r="C25" i="322"/>
  <c r="AB41" i="63"/>
  <c r="C25" i="323" s="1"/>
  <c r="AB42" i="63"/>
  <c r="AB43" i="63"/>
  <c r="AB44" i="63"/>
  <c r="AB45" i="63"/>
  <c r="C25" i="326" s="1"/>
  <c r="AB46" i="63"/>
  <c r="C25" i="327"/>
  <c r="AB47" i="63"/>
  <c r="AB48" i="63"/>
  <c r="AB49" i="63"/>
  <c r="C25" i="328"/>
  <c r="AB50" i="63"/>
  <c r="AB51" i="63"/>
  <c r="C25" i="329"/>
  <c r="AB52" i="63"/>
  <c r="C25" i="330" s="1"/>
  <c r="AB53" i="63"/>
  <c r="C25" i="331" s="1"/>
  <c r="AB54" i="63"/>
  <c r="AB55" i="63"/>
  <c r="C25" i="333" s="1"/>
  <c r="AB56" i="63"/>
  <c r="AB57" i="63"/>
  <c r="AB58" i="63"/>
  <c r="C25" i="335"/>
  <c r="AB59" i="63"/>
  <c r="C25" i="336" s="1"/>
  <c r="AB60" i="63"/>
  <c r="C25" i="337" s="1"/>
  <c r="AB61" i="63"/>
  <c r="C25" i="338"/>
  <c r="AB62" i="63"/>
  <c r="C25" i="296"/>
  <c r="AB8" i="63"/>
  <c r="C25" i="297"/>
  <c r="AA9" i="63"/>
  <c r="AA10" i="63"/>
  <c r="C24" i="298"/>
  <c r="AA11" i="63"/>
  <c r="AA12" i="63"/>
  <c r="AA13" i="63"/>
  <c r="C24" i="299"/>
  <c r="AA14" i="63"/>
  <c r="C24" i="300" s="1"/>
  <c r="AA15" i="63"/>
  <c r="C24" i="301"/>
  <c r="AA16" i="63"/>
  <c r="C24" i="302"/>
  <c r="E24" i="302"/>
  <c r="AA17" i="63"/>
  <c r="C24" i="303" s="1"/>
  <c r="AA18" i="63"/>
  <c r="AA19" i="63"/>
  <c r="C24" i="304"/>
  <c r="AA20" i="63"/>
  <c r="AA21" i="63"/>
  <c r="C24" i="306"/>
  <c r="AA22" i="63"/>
  <c r="C24" i="307" s="1"/>
  <c r="AA23" i="63"/>
  <c r="AA24" i="63"/>
  <c r="AA25" i="63"/>
  <c r="AA26" i="63"/>
  <c r="AA27" i="63"/>
  <c r="AA28" i="63"/>
  <c r="C24" i="311" s="1"/>
  <c r="AA29" i="63"/>
  <c r="C24" i="312"/>
  <c r="AA30" i="63"/>
  <c r="C25" i="313" s="1"/>
  <c r="C28" i="313" s="1"/>
  <c r="AA31" i="63"/>
  <c r="AA32" i="63"/>
  <c r="C24" i="315" s="1"/>
  <c r="AA33" i="63"/>
  <c r="AA34" i="63"/>
  <c r="C24" i="316"/>
  <c r="AA35" i="63"/>
  <c r="C24" i="317" s="1"/>
  <c r="AA36" i="63"/>
  <c r="C24" i="318"/>
  <c r="AA37" i="63"/>
  <c r="C24" i="319" s="1"/>
  <c r="AA38" i="63"/>
  <c r="C24" i="320" s="1"/>
  <c r="AA39" i="63"/>
  <c r="C24" i="321"/>
  <c r="AA40" i="63"/>
  <c r="C24" i="322"/>
  <c r="AA41" i="63"/>
  <c r="C24" i="323"/>
  <c r="AA42" i="63"/>
  <c r="AA43" i="63"/>
  <c r="AA44" i="63"/>
  <c r="AA45" i="63"/>
  <c r="AA46" i="63"/>
  <c r="C24" i="327"/>
  <c r="AA47" i="63"/>
  <c r="AA48" i="63"/>
  <c r="AA49" i="63"/>
  <c r="C24" i="328" s="1"/>
  <c r="AA50" i="63"/>
  <c r="AA51" i="63"/>
  <c r="C24" i="329"/>
  <c r="AA52" i="63"/>
  <c r="AA53" i="63"/>
  <c r="C24" i="331"/>
  <c r="AA54" i="63"/>
  <c r="AA55" i="63"/>
  <c r="C24" i="333" s="1"/>
  <c r="AA56" i="63"/>
  <c r="C24" i="334"/>
  <c r="AA57" i="63"/>
  <c r="AA58" i="63"/>
  <c r="C24" i="335"/>
  <c r="AA59" i="63"/>
  <c r="C24" i="336" s="1"/>
  <c r="AA60" i="63"/>
  <c r="C24" i="337" s="1"/>
  <c r="AA61" i="63"/>
  <c r="AA62" i="63"/>
  <c r="C24" i="296" s="1"/>
  <c r="AA8" i="63"/>
  <c r="C24" i="297"/>
  <c r="Z9" i="63"/>
  <c r="Z10" i="63"/>
  <c r="C23" i="298"/>
  <c r="Z11" i="63"/>
  <c r="Z12" i="63"/>
  <c r="Z13" i="63"/>
  <c r="C23" i="299" s="1"/>
  <c r="Z14" i="63"/>
  <c r="C23" i="300" s="1"/>
  <c r="Z15" i="63"/>
  <c r="Z16" i="63"/>
  <c r="Z17" i="63"/>
  <c r="Z18" i="63"/>
  <c r="Z19" i="63"/>
  <c r="C23" i="304" s="1"/>
  <c r="Z20" i="63"/>
  <c r="Z21" i="63"/>
  <c r="C23" i="306"/>
  <c r="Z22" i="63"/>
  <c r="C23" i="307" s="1"/>
  <c r="Z23" i="63"/>
  <c r="Z24" i="63"/>
  <c r="Z25" i="63"/>
  <c r="Z26" i="63"/>
  <c r="Z27" i="63"/>
  <c r="Z28" i="63"/>
  <c r="C23" i="311" s="1"/>
  <c r="Z29" i="63"/>
  <c r="C23" i="312" s="1"/>
  <c r="Z30" i="63"/>
  <c r="Z31" i="63"/>
  <c r="Z32" i="63"/>
  <c r="C23" i="315"/>
  <c r="Z33" i="63"/>
  <c r="Z34" i="63"/>
  <c r="C23" i="316"/>
  <c r="Z35" i="63"/>
  <c r="C23" i="317" s="1"/>
  <c r="Z36" i="63"/>
  <c r="C23" i="318" s="1"/>
  <c r="Z37" i="63"/>
  <c r="C23" i="319"/>
  <c r="Z38" i="63"/>
  <c r="C23" i="320" s="1"/>
  <c r="Z39" i="63"/>
  <c r="C23" i="321"/>
  <c r="Z40" i="63"/>
  <c r="C23" i="322"/>
  <c r="Z41" i="63"/>
  <c r="C23" i="323" s="1"/>
  <c r="Z42" i="63"/>
  <c r="Z43" i="63"/>
  <c r="C23" i="324"/>
  <c r="Z44" i="63"/>
  <c r="C23" i="325"/>
  <c r="Z45" i="63"/>
  <c r="C23" i="326" s="1"/>
  <c r="Z46" i="63"/>
  <c r="C23" i="327"/>
  <c r="Z47" i="63"/>
  <c r="Z48" i="63"/>
  <c r="Z49" i="63"/>
  <c r="C23" i="328" s="1"/>
  <c r="Z50" i="63"/>
  <c r="Z51" i="63"/>
  <c r="C23" i="329" s="1"/>
  <c r="Z52" i="63"/>
  <c r="Z53" i="63"/>
  <c r="C23" i="331" s="1"/>
  <c r="Z54" i="63"/>
  <c r="Z55" i="63"/>
  <c r="C23" i="333" s="1"/>
  <c r="Z56" i="63"/>
  <c r="C23" i="334" s="1"/>
  <c r="Z57" i="63"/>
  <c r="Z58" i="63"/>
  <c r="C23" i="335"/>
  <c r="Z59" i="63"/>
  <c r="C23" i="336"/>
  <c r="Z60" i="63"/>
  <c r="C23" i="337"/>
  <c r="Z61" i="63"/>
  <c r="Z62" i="63"/>
  <c r="C23" i="296"/>
  <c r="Z8" i="63"/>
  <c r="C23" i="297"/>
  <c r="Y9" i="63"/>
  <c r="Y10" i="63"/>
  <c r="C22" i="298" s="1"/>
  <c r="Y11" i="63"/>
  <c r="Y12" i="63"/>
  <c r="Y13" i="63"/>
  <c r="C22" i="299" s="1"/>
  <c r="Y14" i="63"/>
  <c r="C22" i="300" s="1"/>
  <c r="Y15" i="63"/>
  <c r="Y16" i="63"/>
  <c r="Y17" i="63"/>
  <c r="Y18" i="63"/>
  <c r="Y19" i="63"/>
  <c r="C22" i="304"/>
  <c r="Y20" i="63"/>
  <c r="Y21" i="63"/>
  <c r="C22" i="306" s="1"/>
  <c r="Y22" i="63"/>
  <c r="C22" i="307"/>
  <c r="Y23" i="63"/>
  <c r="Y24" i="63"/>
  <c r="Y25" i="63"/>
  <c r="Y26" i="63"/>
  <c r="Y27" i="63"/>
  <c r="Y28" i="63"/>
  <c r="C22" i="311" s="1"/>
  <c r="Y29" i="63"/>
  <c r="C22" i="312" s="1"/>
  <c r="Y30" i="63"/>
  <c r="Y31" i="63"/>
  <c r="Y32" i="63"/>
  <c r="C22" i="315"/>
  <c r="Y33" i="63"/>
  <c r="Y34" i="63"/>
  <c r="C22" i="316"/>
  <c r="Y35" i="63"/>
  <c r="C22" i="317"/>
  <c r="E22" i="317"/>
  <c r="Y36" i="63"/>
  <c r="C22" i="318"/>
  <c r="Y37" i="63"/>
  <c r="C22" i="319"/>
  <c r="Y38" i="63"/>
  <c r="C22" i="320" s="1"/>
  <c r="Y39" i="63"/>
  <c r="C22" i="321" s="1"/>
  <c r="Y40" i="63"/>
  <c r="C22" i="322"/>
  <c r="Y41" i="63"/>
  <c r="C22" i="323" s="1"/>
  <c r="Y42" i="63"/>
  <c r="Y43" i="63"/>
  <c r="Y44" i="63"/>
  <c r="Y45" i="63"/>
  <c r="C22" i="326" s="1"/>
  <c r="Y46" i="63"/>
  <c r="C22" i="327"/>
  <c r="Y47" i="63"/>
  <c r="Y48" i="63"/>
  <c r="Y49" i="63"/>
  <c r="C22" i="328"/>
  <c r="Y50" i="63"/>
  <c r="Y51" i="63"/>
  <c r="C22" i="329"/>
  <c r="Y52" i="63"/>
  <c r="Y53" i="63"/>
  <c r="C22" i="331" s="1"/>
  <c r="Y54" i="63"/>
  <c r="Y55" i="63"/>
  <c r="C22" i="333" s="1"/>
  <c r="Y56" i="63"/>
  <c r="Y57" i="63"/>
  <c r="Y58" i="63"/>
  <c r="C22" i="335"/>
  <c r="Y59" i="63"/>
  <c r="C22" i="336"/>
  <c r="Y60" i="63"/>
  <c r="C22" i="337" s="1"/>
  <c r="Y61" i="63"/>
  <c r="Y62" i="63"/>
  <c r="C22" i="296"/>
  <c r="Y8" i="63"/>
  <c r="C22" i="297" s="1"/>
  <c r="D846" i="293"/>
  <c r="D845" i="293"/>
  <c r="D844" i="293"/>
  <c r="D843" i="293"/>
  <c r="D842" i="293"/>
  <c r="D841" i="293"/>
  <c r="D840" i="293"/>
  <c r="D839" i="293"/>
  <c r="D838" i="293"/>
  <c r="D837" i="293"/>
  <c r="D836" i="293"/>
  <c r="D835" i="293"/>
  <c r="D834" i="293"/>
  <c r="D833" i="293"/>
  <c r="D832" i="293"/>
  <c r="D831" i="293"/>
  <c r="D830" i="293"/>
  <c r="J828" i="293"/>
  <c r="I828" i="293"/>
  <c r="H828" i="293"/>
  <c r="G828" i="293"/>
  <c r="F828" i="293"/>
  <c r="E828" i="293"/>
  <c r="D827" i="293"/>
  <c r="D826" i="293"/>
  <c r="D825" i="293"/>
  <c r="D824" i="293"/>
  <c r="D823" i="293"/>
  <c r="D822" i="293"/>
  <c r="D821" i="293"/>
  <c r="D820" i="293"/>
  <c r="D819" i="293"/>
  <c r="D818" i="293"/>
  <c r="D817" i="293"/>
  <c r="J816" i="293"/>
  <c r="I816" i="293"/>
  <c r="H816" i="293"/>
  <c r="G816" i="293"/>
  <c r="F816" i="293"/>
  <c r="E816" i="293"/>
  <c r="J811" i="293"/>
  <c r="I811" i="293"/>
  <c r="H811" i="293"/>
  <c r="G811" i="293"/>
  <c r="F811" i="293"/>
  <c r="E811" i="293"/>
  <c r="D811" i="293"/>
  <c r="J795" i="293"/>
  <c r="I795" i="293"/>
  <c r="H795" i="293"/>
  <c r="G795" i="293"/>
  <c r="F795" i="293"/>
  <c r="E795" i="293"/>
  <c r="D795" i="293"/>
  <c r="J730" i="293"/>
  <c r="I730" i="293"/>
  <c r="H730" i="293"/>
  <c r="G730" i="293"/>
  <c r="F730" i="293"/>
  <c r="E730" i="293"/>
  <c r="D730" i="293"/>
  <c r="J728" i="293"/>
  <c r="H728" i="293"/>
  <c r="G728" i="293"/>
  <c r="F728" i="293"/>
  <c r="E728" i="293"/>
  <c r="D728" i="293"/>
  <c r="D719" i="293"/>
  <c r="D712" i="293"/>
  <c r="J712" i="293"/>
  <c r="I712" i="293"/>
  <c r="H712" i="293"/>
  <c r="G712" i="293"/>
  <c r="F712" i="293"/>
  <c r="E712" i="293"/>
  <c r="D711" i="293"/>
  <c r="D710" i="293"/>
  <c r="J710" i="293"/>
  <c r="H710" i="293"/>
  <c r="G710" i="293"/>
  <c r="F710" i="293"/>
  <c r="E710" i="293"/>
  <c r="J682" i="293"/>
  <c r="I682" i="293"/>
  <c r="H682" i="293"/>
  <c r="G682" i="293"/>
  <c r="F682" i="293"/>
  <c r="E682" i="293"/>
  <c r="D682" i="293"/>
  <c r="D681" i="293"/>
  <c r="D680" i="293"/>
  <c r="J668" i="293"/>
  <c r="I668" i="293"/>
  <c r="H668" i="293"/>
  <c r="G668" i="293"/>
  <c r="F668" i="293"/>
  <c r="E668" i="293"/>
  <c r="D666" i="293"/>
  <c r="D665" i="293"/>
  <c r="D663" i="293"/>
  <c r="D660" i="293"/>
  <c r="D659" i="293"/>
  <c r="J651" i="293"/>
  <c r="I651" i="293"/>
  <c r="H651" i="293"/>
  <c r="G651" i="293"/>
  <c r="F651" i="293"/>
  <c r="E651" i="293"/>
  <c r="D650" i="293"/>
  <c r="D648" i="293"/>
  <c r="J647" i="293"/>
  <c r="I647" i="293"/>
  <c r="H647" i="293"/>
  <c r="G647" i="293"/>
  <c r="F647" i="293"/>
  <c r="E647" i="293"/>
  <c r="D606" i="293"/>
  <c r="D602" i="293" s="1"/>
  <c r="J602" i="293"/>
  <c r="I602" i="293"/>
  <c r="H602" i="293"/>
  <c r="G602" i="293"/>
  <c r="F602" i="293"/>
  <c r="E602" i="293"/>
  <c r="F537" i="293"/>
  <c r="D537" i="293" s="1"/>
  <c r="F536" i="293"/>
  <c r="D536" i="293" s="1"/>
  <c r="F535" i="293"/>
  <c r="D535" i="293" s="1"/>
  <c r="F534" i="293"/>
  <c r="D534" i="293" s="1"/>
  <c r="F533" i="293"/>
  <c r="D533" i="293" s="1"/>
  <c r="F532" i="293"/>
  <c r="D532" i="293" s="1"/>
  <c r="F531" i="293"/>
  <c r="D531" i="293" s="1"/>
  <c r="F530" i="293"/>
  <c r="D530" i="293" s="1"/>
  <c r="F529" i="293"/>
  <c r="D529" i="293" s="1"/>
  <c r="F528" i="293"/>
  <c r="D528" i="293" s="1"/>
  <c r="F527" i="293"/>
  <c r="D527" i="293" s="1"/>
  <c r="F526" i="293"/>
  <c r="D526" i="293" s="1"/>
  <c r="F525" i="293"/>
  <c r="D525" i="293" s="1"/>
  <c r="F524" i="293"/>
  <c r="D524" i="293" s="1"/>
  <c r="F523" i="293"/>
  <c r="D523" i="293" s="1"/>
  <c r="N434" i="293"/>
  <c r="N433" i="293"/>
  <c r="N432" i="293"/>
  <c r="N431" i="293"/>
  <c r="N430" i="293"/>
  <c r="N429" i="293"/>
  <c r="N421" i="293"/>
  <c r="D372" i="293"/>
  <c r="D371" i="293"/>
  <c r="D370" i="293"/>
  <c r="D369" i="293"/>
  <c r="D368" i="293"/>
  <c r="D367" i="293"/>
  <c r="D366" i="293"/>
  <c r="D365" i="293"/>
  <c r="D364" i="293"/>
  <c r="D363" i="293"/>
  <c r="D362" i="293"/>
  <c r="D361" i="293"/>
  <c r="D360" i="293"/>
  <c r="D359" i="293"/>
  <c r="D358" i="293"/>
  <c r="F357" i="293"/>
  <c r="D357" i="293" s="1"/>
  <c r="F356" i="293"/>
  <c r="D356" i="293" s="1"/>
  <c r="F355" i="293"/>
  <c r="D355" i="293" s="1"/>
  <c r="F353" i="293"/>
  <c r="D353" i="293" s="1"/>
  <c r="F352" i="293"/>
  <c r="D352" i="293" s="1"/>
  <c r="F351" i="293"/>
  <c r="D351" i="293" s="1"/>
  <c r="F350" i="293"/>
  <c r="D350" i="293" s="1"/>
  <c r="F349" i="293"/>
  <c r="D349" i="293" s="1"/>
  <c r="F348" i="293"/>
  <c r="D348" i="293" s="1"/>
  <c r="F347" i="293"/>
  <c r="D347" i="293" s="1"/>
  <c r="F346" i="293"/>
  <c r="D346" i="293" s="1"/>
  <c r="F345" i="293"/>
  <c r="D345" i="293" s="1"/>
  <c r="F344" i="293"/>
  <c r="D344" i="293" s="1"/>
  <c r="F343" i="293"/>
  <c r="D343" i="293" s="1"/>
  <c r="F342" i="293"/>
  <c r="D342" i="293" s="1"/>
  <c r="F341" i="293"/>
  <c r="D341" i="293" s="1"/>
  <c r="F340" i="293"/>
  <c r="D340" i="293" s="1"/>
  <c r="F339" i="293"/>
  <c r="D339" i="293" s="1"/>
  <c r="F338" i="293"/>
  <c r="D338" i="293" s="1"/>
  <c r="J337" i="293"/>
  <c r="I337" i="293"/>
  <c r="H337" i="293"/>
  <c r="G337" i="293"/>
  <c r="E337" i="293"/>
  <c r="D336" i="293"/>
  <c r="D335" i="293"/>
  <c r="J335" i="293"/>
  <c r="I335" i="293"/>
  <c r="H335" i="293"/>
  <c r="G335" i="293"/>
  <c r="F335" i="293"/>
  <c r="E335" i="293"/>
  <c r="F334" i="293"/>
  <c r="D334" i="293"/>
  <c r="D333" i="293"/>
  <c r="F331" i="293"/>
  <c r="D331" i="293" s="1"/>
  <c r="J330" i="293"/>
  <c r="I330" i="293"/>
  <c r="H330" i="293"/>
  <c r="G330" i="293"/>
  <c r="E330" i="293"/>
  <c r="F323" i="293"/>
  <c r="D323" i="293"/>
  <c r="F322" i="293"/>
  <c r="D322" i="293" s="1"/>
  <c r="F321" i="293"/>
  <c r="D321" i="293" s="1"/>
  <c r="J315" i="293"/>
  <c r="I315" i="293"/>
  <c r="H315" i="293"/>
  <c r="G315" i="293"/>
  <c r="E315" i="293"/>
  <c r="D304" i="293"/>
  <c r="D302" i="293"/>
  <c r="D301" i="293"/>
  <c r="D300" i="293"/>
  <c r="D297" i="293"/>
  <c r="D293" i="293"/>
  <c r="D292" i="293"/>
  <c r="D291" i="293"/>
  <c r="D290" i="293"/>
  <c r="D289" i="293"/>
  <c r="D288" i="293"/>
  <c r="D287" i="293"/>
  <c r="D286" i="293"/>
  <c r="D284" i="293"/>
  <c r="D283" i="293"/>
  <c r="J281" i="293"/>
  <c r="I281" i="293"/>
  <c r="H281" i="293"/>
  <c r="G281" i="293"/>
  <c r="F281" i="293"/>
  <c r="E281" i="293"/>
  <c r="F280" i="293"/>
  <c r="D280" i="293"/>
  <c r="F279" i="293"/>
  <c r="D279" i="293" s="1"/>
  <c r="F278" i="293"/>
  <c r="D278" i="293" s="1"/>
  <c r="F277" i="293"/>
  <c r="D277" i="293" s="1"/>
  <c r="F273" i="293"/>
  <c r="D273" i="293"/>
  <c r="F272" i="293"/>
  <c r="F271" i="293"/>
  <c r="J271" i="293" s="1"/>
  <c r="F270" i="293"/>
  <c r="J270" i="293" s="1"/>
  <c r="I258" i="293"/>
  <c r="H258" i="293"/>
  <c r="G258" i="293"/>
  <c r="E258" i="293"/>
  <c r="D250" i="293"/>
  <c r="D228" i="293"/>
  <c r="J225" i="293"/>
  <c r="I225" i="293"/>
  <c r="H225" i="293"/>
  <c r="G225" i="293"/>
  <c r="F225" i="293"/>
  <c r="E225" i="293"/>
  <c r="D224" i="293"/>
  <c r="D223" i="293"/>
  <c r="J222" i="293"/>
  <c r="I222" i="293"/>
  <c r="H222" i="293"/>
  <c r="G222" i="293"/>
  <c r="F222" i="293"/>
  <c r="E222" i="293"/>
  <c r="F221" i="293"/>
  <c r="D221" i="293" s="1"/>
  <c r="F220" i="293"/>
  <c r="D220" i="293" s="1"/>
  <c r="F219" i="293"/>
  <c r="D219" i="293" s="1"/>
  <c r="F218" i="293"/>
  <c r="D218" i="293"/>
  <c r="F217" i="293"/>
  <c r="D217" i="293" s="1"/>
  <c r="F216" i="293"/>
  <c r="D216" i="293" s="1"/>
  <c r="F215" i="293"/>
  <c r="D215" i="293" s="1"/>
  <c r="F214" i="293"/>
  <c r="D214" i="293"/>
  <c r="F213" i="293"/>
  <c r="D213" i="293" s="1"/>
  <c r="F212" i="293"/>
  <c r="D212" i="293" s="1"/>
  <c r="F211" i="293"/>
  <c r="D211" i="293" s="1"/>
  <c r="F209" i="293"/>
  <c r="D209" i="293"/>
  <c r="J205" i="293"/>
  <c r="I205" i="293"/>
  <c r="H205" i="293"/>
  <c r="G205" i="293"/>
  <c r="E205" i="293"/>
  <c r="E204" i="293"/>
  <c r="D204" i="293"/>
  <c r="F204" i="293" s="1"/>
  <c r="E203" i="293"/>
  <c r="D203" i="293"/>
  <c r="F203" i="293" s="1"/>
  <c r="F185" i="293"/>
  <c r="D185" i="293" s="1"/>
  <c r="F184" i="293"/>
  <c r="D184" i="293"/>
  <c r="F183" i="293"/>
  <c r="D183" i="293" s="1"/>
  <c r="F182" i="293"/>
  <c r="D182" i="293"/>
  <c r="F180" i="293"/>
  <c r="D180" i="293"/>
  <c r="F179" i="293"/>
  <c r="D179" i="293"/>
  <c r="F178" i="293"/>
  <c r="D178" i="293"/>
  <c r="F177" i="293"/>
  <c r="D177" i="293"/>
  <c r="F176" i="293"/>
  <c r="D176" i="293"/>
  <c r="F175" i="293"/>
  <c r="D175" i="293"/>
  <c r="F174" i="293"/>
  <c r="D174" i="293"/>
  <c r="F173" i="293"/>
  <c r="D173" i="293"/>
  <c r="F172" i="293"/>
  <c r="D172" i="293"/>
  <c r="F171" i="293"/>
  <c r="D171" i="293"/>
  <c r="F170" i="293"/>
  <c r="D170" i="293"/>
  <c r="F169" i="293"/>
  <c r="D169" i="293"/>
  <c r="F168" i="293"/>
  <c r="D168" i="293"/>
  <c r="F167" i="293"/>
  <c r="D167" i="293"/>
  <c r="F166" i="293"/>
  <c r="D166" i="293"/>
  <c r="F165" i="293"/>
  <c r="D165" i="293"/>
  <c r="F164" i="293"/>
  <c r="D164" i="293"/>
  <c r="F163" i="293"/>
  <c r="D163" i="293"/>
  <c r="F162" i="293"/>
  <c r="D162" i="293" s="1"/>
  <c r="F161" i="293"/>
  <c r="D161" i="293" s="1"/>
  <c r="F160" i="293"/>
  <c r="D160" i="293" s="1"/>
  <c r="D156" i="293" s="1"/>
  <c r="J156" i="293"/>
  <c r="I156" i="293"/>
  <c r="H156" i="293"/>
  <c r="G156" i="293"/>
  <c r="E156" i="293"/>
  <c r="P144" i="293"/>
  <c r="F144" i="293"/>
  <c r="D144" i="293" s="1"/>
  <c r="F143" i="293"/>
  <c r="D143" i="293"/>
  <c r="F142" i="293"/>
  <c r="D142" i="293" s="1"/>
  <c r="F141" i="293"/>
  <c r="D141" i="293" s="1"/>
  <c r="D140" i="293"/>
  <c r="F139" i="293"/>
  <c r="D139" i="293"/>
  <c r="F138" i="293"/>
  <c r="D138" i="293"/>
  <c r="F137" i="293"/>
  <c r="D137" i="293" s="1"/>
  <c r="D133" i="293"/>
  <c r="D132" i="293"/>
  <c r="D131" i="293"/>
  <c r="D130" i="293"/>
  <c r="D129" i="293"/>
  <c r="D128" i="293"/>
  <c r="D122" i="293"/>
  <c r="D121" i="293"/>
  <c r="F120" i="293"/>
  <c r="D120" i="293" s="1"/>
  <c r="F119" i="293"/>
  <c r="D119" i="293"/>
  <c r="J108" i="293"/>
  <c r="I108" i="293"/>
  <c r="H108" i="293"/>
  <c r="G108" i="293"/>
  <c r="E108" i="293"/>
  <c r="DP105" i="293"/>
  <c r="J102" i="293"/>
  <c r="I102" i="293"/>
  <c r="H102" i="293"/>
  <c r="G102" i="293"/>
  <c r="F102" i="293"/>
  <c r="E102" i="293"/>
  <c r="D102" i="293"/>
  <c r="J99" i="293"/>
  <c r="I99" i="293"/>
  <c r="H99" i="293"/>
  <c r="G99" i="293"/>
  <c r="F99" i="293"/>
  <c r="E99" i="293"/>
  <c r="D99" i="293"/>
  <c r="F98" i="293"/>
  <c r="F97" i="293"/>
  <c r="D97" i="293" s="1"/>
  <c r="F95" i="293"/>
  <c r="D95" i="293"/>
  <c r="F94" i="293"/>
  <c r="D94" i="293" s="1"/>
  <c r="J80" i="293"/>
  <c r="I80" i="293"/>
  <c r="H80" i="293"/>
  <c r="G80" i="293"/>
  <c r="E80" i="293"/>
  <c r="J70" i="293"/>
  <c r="I70" i="293"/>
  <c r="H70" i="293"/>
  <c r="G70" i="293"/>
  <c r="F70" i="293"/>
  <c r="E70" i="293"/>
  <c r="D70" i="293"/>
  <c r="F66" i="293"/>
  <c r="D66" i="293"/>
  <c r="F65" i="293"/>
  <c r="D65" i="293" s="1"/>
  <c r="F64" i="293"/>
  <c r="D64" i="293" s="1"/>
  <c r="F63" i="293"/>
  <c r="D63" i="293" s="1"/>
  <c r="J61" i="293"/>
  <c r="J33" i="293"/>
  <c r="F60" i="293"/>
  <c r="D60" i="293" s="1"/>
  <c r="F58" i="293"/>
  <c r="D58" i="293" s="1"/>
  <c r="F57" i="293"/>
  <c r="D57" i="293" s="1"/>
  <c r="I33" i="293"/>
  <c r="H33" i="293"/>
  <c r="G33" i="293"/>
  <c r="E33" i="293"/>
  <c r="J17" i="293"/>
  <c r="I17" i="293"/>
  <c r="H17" i="293"/>
  <c r="G17" i="293"/>
  <c r="F17" i="293"/>
  <c r="E17" i="293"/>
  <c r="D17" i="293"/>
  <c r="J9" i="293"/>
  <c r="I9" i="293"/>
  <c r="H9" i="293"/>
  <c r="G9" i="293"/>
  <c r="F9" i="293"/>
  <c r="E9" i="293"/>
  <c r="D9" i="293"/>
  <c r="BI9" i="211"/>
  <c r="K7" i="289"/>
  <c r="BI23" i="211"/>
  <c r="BI63" i="211"/>
  <c r="BI64" i="211"/>
  <c r="BH9" i="211"/>
  <c r="BH63" i="211"/>
  <c r="BH64" i="211"/>
  <c r="BH7" i="211"/>
  <c r="BI7" i="211"/>
  <c r="U23" i="63"/>
  <c r="U24" i="63"/>
  <c r="C18" i="308" s="1"/>
  <c r="U25" i="63"/>
  <c r="U26" i="63"/>
  <c r="U27" i="63"/>
  <c r="U28" i="63"/>
  <c r="C18" i="311" s="1"/>
  <c r="U29" i="63"/>
  <c r="C18" i="312"/>
  <c r="U30" i="63"/>
  <c r="U31" i="63"/>
  <c r="U32" i="63"/>
  <c r="C18" i="315" s="1"/>
  <c r="U33" i="63"/>
  <c r="U34" i="63"/>
  <c r="C18" i="316" s="1"/>
  <c r="U35" i="63"/>
  <c r="C18" i="317" s="1"/>
  <c r="U36" i="63"/>
  <c r="C18" i="318"/>
  <c r="U37" i="63"/>
  <c r="C18" i="319"/>
  <c r="U38" i="63"/>
  <c r="C18" i="320" s="1"/>
  <c r="U39" i="63"/>
  <c r="C18" i="321"/>
  <c r="U40" i="63"/>
  <c r="C18" i="322"/>
  <c r="U41" i="63"/>
  <c r="U42" i="63"/>
  <c r="U43" i="63"/>
  <c r="U44" i="63"/>
  <c r="C18" i="325"/>
  <c r="U45" i="63"/>
  <c r="C18" i="326"/>
  <c r="U46" i="63"/>
  <c r="C18" i="327"/>
  <c r="U47" i="63"/>
  <c r="U48" i="63"/>
  <c r="U49" i="63"/>
  <c r="C18" i="328"/>
  <c r="U50" i="63"/>
  <c r="U51" i="63"/>
  <c r="C18" i="329"/>
  <c r="U52" i="63"/>
  <c r="U53" i="63"/>
  <c r="C18" i="331"/>
  <c r="U54" i="63"/>
  <c r="U55" i="63"/>
  <c r="C18" i="333"/>
  <c r="U56" i="63"/>
  <c r="U57" i="63"/>
  <c r="U58" i="63"/>
  <c r="C18" i="335" s="1"/>
  <c r="U59" i="63"/>
  <c r="C18" i="336"/>
  <c r="U60" i="63"/>
  <c r="C18" i="337" s="1"/>
  <c r="U61" i="63"/>
  <c r="U62" i="63"/>
  <c r="C18" i="296"/>
  <c r="U22" i="63"/>
  <c r="C18" i="307"/>
  <c r="U9" i="63"/>
  <c r="U10" i="63"/>
  <c r="C18" i="298"/>
  <c r="U11" i="63"/>
  <c r="U12" i="63"/>
  <c r="U13" i="63"/>
  <c r="C18" i="299"/>
  <c r="U14" i="63"/>
  <c r="C18" i="300"/>
  <c r="U15" i="63"/>
  <c r="C18" i="301"/>
  <c r="U16" i="63"/>
  <c r="U17" i="63"/>
  <c r="C18" i="303"/>
  <c r="U18" i="63"/>
  <c r="U19" i="63"/>
  <c r="C18" i="304"/>
  <c r="U20" i="63"/>
  <c r="U21" i="63"/>
  <c r="C18" i="306"/>
  <c r="E18" i="306"/>
  <c r="U8" i="63"/>
  <c r="C18" i="297"/>
  <c r="W33" i="129"/>
  <c r="W32" i="129"/>
  <c r="W31" i="129"/>
  <c r="W30" i="129"/>
  <c r="W29" i="129"/>
  <c r="W28" i="129"/>
  <c r="V31" i="129"/>
  <c r="V30" i="129"/>
  <c r="V29" i="129"/>
  <c r="V28" i="129"/>
  <c r="V27" i="129"/>
  <c r="V26" i="129"/>
  <c r="V24" i="129"/>
  <c r="U33" i="129"/>
  <c r="U32" i="129"/>
  <c r="U31" i="129"/>
  <c r="U30" i="129"/>
  <c r="U29" i="129"/>
  <c r="U28" i="129"/>
  <c r="U27" i="129"/>
  <c r="U24" i="129"/>
  <c r="T32" i="129"/>
  <c r="T31" i="129"/>
  <c r="T30" i="129"/>
  <c r="T29" i="129"/>
  <c r="T28" i="129"/>
  <c r="T27" i="129"/>
  <c r="S32" i="129"/>
  <c r="S31" i="129"/>
  <c r="S30" i="129"/>
  <c r="S29" i="129"/>
  <c r="S28" i="129"/>
  <c r="R32" i="129"/>
  <c r="R31" i="129"/>
  <c r="R30" i="129"/>
  <c r="R29" i="129"/>
  <c r="R28" i="129"/>
  <c r="R27" i="129"/>
  <c r="R25" i="129"/>
  <c r="Q32" i="129"/>
  <c r="Q31" i="129"/>
  <c r="Q30" i="129"/>
  <c r="Q29" i="129"/>
  <c r="Q28" i="129"/>
  <c r="Q27" i="129"/>
  <c r="P32" i="129"/>
  <c r="P31" i="129"/>
  <c r="P30" i="129"/>
  <c r="P29" i="129"/>
  <c r="P28" i="129"/>
  <c r="P24" i="129"/>
  <c r="O32" i="129"/>
  <c r="O31" i="129"/>
  <c r="O30" i="129"/>
  <c r="O29" i="129"/>
  <c r="O28" i="129"/>
  <c r="O24" i="129"/>
  <c r="N33" i="129"/>
  <c r="N32" i="129"/>
  <c r="N31" i="129"/>
  <c r="N30" i="129"/>
  <c r="N29" i="129"/>
  <c r="N28" i="129"/>
  <c r="N27" i="129"/>
  <c r="N25" i="129"/>
  <c r="N24" i="129"/>
  <c r="L32" i="129"/>
  <c r="L30" i="129"/>
  <c r="L29" i="129"/>
  <c r="L28" i="129"/>
  <c r="L27" i="129"/>
  <c r="L26" i="129"/>
  <c r="L24" i="129"/>
  <c r="K31" i="129"/>
  <c r="K30" i="129"/>
  <c r="K29" i="129"/>
  <c r="K28" i="129"/>
  <c r="K27" i="129"/>
  <c r="K24" i="129"/>
  <c r="J32" i="129"/>
  <c r="J31" i="129"/>
  <c r="J29" i="129"/>
  <c r="J28" i="129"/>
  <c r="J26" i="129"/>
  <c r="J24" i="129"/>
  <c r="H32" i="129"/>
  <c r="H31" i="129"/>
  <c r="H30" i="129"/>
  <c r="H29" i="129"/>
  <c r="H28" i="129"/>
  <c r="H27" i="129"/>
  <c r="G32" i="129"/>
  <c r="G31" i="129"/>
  <c r="G30" i="129"/>
  <c r="G29" i="129"/>
  <c r="G28" i="129"/>
  <c r="G27" i="129"/>
  <c r="F33" i="129"/>
  <c r="F32" i="129"/>
  <c r="F30" i="129"/>
  <c r="F29" i="129"/>
  <c r="F28" i="129"/>
  <c r="F27" i="129"/>
  <c r="E32" i="129"/>
  <c r="E31" i="129"/>
  <c r="E30" i="129"/>
  <c r="E29" i="129"/>
  <c r="E28" i="129"/>
  <c r="E27" i="129"/>
  <c r="W9" i="129"/>
  <c r="V9" i="129"/>
  <c r="U9" i="129"/>
  <c r="T9" i="129"/>
  <c r="S9" i="129"/>
  <c r="R9" i="129"/>
  <c r="Q9" i="129"/>
  <c r="P9" i="129"/>
  <c r="O9" i="129"/>
  <c r="N9" i="129"/>
  <c r="L9" i="129"/>
  <c r="K9" i="129"/>
  <c r="J9" i="129"/>
  <c r="H9" i="129"/>
  <c r="G9" i="129"/>
  <c r="F9" i="129"/>
  <c r="F19" i="129"/>
  <c r="E9" i="129"/>
  <c r="X9" i="63"/>
  <c r="X10" i="63"/>
  <c r="C21" i="298" s="1"/>
  <c r="X11" i="63"/>
  <c r="X12" i="63"/>
  <c r="X13" i="63"/>
  <c r="C21" i="299"/>
  <c r="X14" i="63"/>
  <c r="C21" i="300"/>
  <c r="X15" i="63"/>
  <c r="C21" i="301" s="1"/>
  <c r="X16" i="63"/>
  <c r="X17" i="63"/>
  <c r="X18" i="63"/>
  <c r="X19" i="63"/>
  <c r="C21" i="304"/>
  <c r="X20" i="63"/>
  <c r="X21" i="63"/>
  <c r="C21" i="306"/>
  <c r="X22" i="63"/>
  <c r="C21" i="307"/>
  <c r="X23" i="63"/>
  <c r="X24" i="63"/>
  <c r="X25" i="63"/>
  <c r="X26" i="63"/>
  <c r="X27" i="63"/>
  <c r="X28" i="63"/>
  <c r="C21" i="311" s="1"/>
  <c r="X29" i="63"/>
  <c r="X30" i="63"/>
  <c r="X31" i="63"/>
  <c r="X32" i="63"/>
  <c r="C21" i="315" s="1"/>
  <c r="X33" i="63"/>
  <c r="X34" i="63"/>
  <c r="C21" i="316"/>
  <c r="X35" i="63"/>
  <c r="C21" i="317" s="1"/>
  <c r="X36" i="63"/>
  <c r="C21" i="318" s="1"/>
  <c r="X37" i="63"/>
  <c r="C21" i="319"/>
  <c r="X38" i="63"/>
  <c r="C21" i="320"/>
  <c r="X39" i="63"/>
  <c r="C21" i="321"/>
  <c r="X40" i="63"/>
  <c r="C21" i="322" s="1"/>
  <c r="X41" i="63"/>
  <c r="X42" i="63"/>
  <c r="X43" i="63"/>
  <c r="X44" i="63"/>
  <c r="X45" i="63"/>
  <c r="C21" i="326"/>
  <c r="X46" i="63"/>
  <c r="C21" i="327" s="1"/>
  <c r="X47" i="63"/>
  <c r="X48" i="63"/>
  <c r="X49" i="63"/>
  <c r="C21" i="328" s="1"/>
  <c r="X50" i="63"/>
  <c r="X51" i="63"/>
  <c r="C21" i="329" s="1"/>
  <c r="X52" i="63"/>
  <c r="X53" i="63"/>
  <c r="C21" i="331"/>
  <c r="X54" i="63"/>
  <c r="X55" i="63"/>
  <c r="C21" i="333"/>
  <c r="X56" i="63"/>
  <c r="X57" i="63"/>
  <c r="X58" i="63"/>
  <c r="C21" i="335"/>
  <c r="X59" i="63"/>
  <c r="C21" i="336" s="1"/>
  <c r="X60" i="63"/>
  <c r="C21" i="337" s="1"/>
  <c r="X61" i="63"/>
  <c r="X62" i="63"/>
  <c r="C21" i="296"/>
  <c r="X8" i="63"/>
  <c r="C21" i="297"/>
  <c r="W9" i="63"/>
  <c r="W10" i="63"/>
  <c r="C20" i="298" s="1"/>
  <c r="W11" i="63"/>
  <c r="W12" i="63"/>
  <c r="W13" i="63"/>
  <c r="C20" i="299"/>
  <c r="W14" i="63"/>
  <c r="C20" i="300"/>
  <c r="W15" i="63"/>
  <c r="C20" i="301" s="1"/>
  <c r="W16" i="63"/>
  <c r="C20" i="302" s="1"/>
  <c r="C28" i="302" s="1"/>
  <c r="W17" i="63"/>
  <c r="C20" i="303"/>
  <c r="W18" i="63"/>
  <c r="W19" i="63"/>
  <c r="C20" i="304" s="1"/>
  <c r="E20" i="304" s="1"/>
  <c r="W20" i="63"/>
  <c r="W21" i="63"/>
  <c r="C20" i="306" s="1"/>
  <c r="W22" i="63"/>
  <c r="C20" i="307" s="1"/>
  <c r="W23" i="63"/>
  <c r="W24" i="63"/>
  <c r="W25" i="63"/>
  <c r="C20" i="309"/>
  <c r="W26" i="63"/>
  <c r="W27" i="63"/>
  <c r="W28" i="63"/>
  <c r="C20" i="311" s="1"/>
  <c r="W29" i="63"/>
  <c r="C20" i="312"/>
  <c r="W30" i="63"/>
  <c r="W31" i="63"/>
  <c r="W32" i="63"/>
  <c r="C20" i="315" s="1"/>
  <c r="W33" i="63"/>
  <c r="W34" i="63"/>
  <c r="C20" i="316" s="1"/>
  <c r="W35" i="63"/>
  <c r="C20" i="317" s="1"/>
  <c r="W36" i="63"/>
  <c r="C20" i="318"/>
  <c r="W37" i="63"/>
  <c r="C20" i="319" s="1"/>
  <c r="W38" i="63"/>
  <c r="C20" i="320"/>
  <c r="W39" i="63"/>
  <c r="C20" i="321" s="1"/>
  <c r="W40" i="63"/>
  <c r="C20" i="322"/>
  <c r="E20" i="322"/>
  <c r="W41" i="63"/>
  <c r="C20" i="323" s="1"/>
  <c r="W42" i="63"/>
  <c r="W43" i="63"/>
  <c r="W44" i="63"/>
  <c r="W45" i="63"/>
  <c r="C20" i="326"/>
  <c r="W46" i="63"/>
  <c r="C20" i="327" s="1"/>
  <c r="E20" i="327" s="1"/>
  <c r="W47" i="63"/>
  <c r="W48" i="63"/>
  <c r="W49" i="63"/>
  <c r="C20" i="328"/>
  <c r="W50" i="63"/>
  <c r="W51" i="63"/>
  <c r="C20" i="329" s="1"/>
  <c r="E20" i="329" s="1"/>
  <c r="W52" i="63"/>
  <c r="W53" i="63"/>
  <c r="C20" i="331" s="1"/>
  <c r="W54" i="63"/>
  <c r="W55" i="63"/>
  <c r="C20" i="333"/>
  <c r="W56" i="63"/>
  <c r="W57" i="63"/>
  <c r="W58" i="63"/>
  <c r="C20" i="335"/>
  <c r="W59" i="63"/>
  <c r="C20" i="336" s="1"/>
  <c r="E20" i="336" s="1"/>
  <c r="W60" i="63"/>
  <c r="C20" i="337"/>
  <c r="W61" i="63"/>
  <c r="C20" i="338" s="1"/>
  <c r="W62" i="63"/>
  <c r="C20" i="296"/>
  <c r="W8" i="63"/>
  <c r="C20" i="297"/>
  <c r="V9" i="63"/>
  <c r="V10" i="63"/>
  <c r="C19" i="298" s="1"/>
  <c r="V11" i="63"/>
  <c r="V12" i="63"/>
  <c r="V13" i="63"/>
  <c r="C19" i="299" s="1"/>
  <c r="V14" i="63"/>
  <c r="C19" i="300" s="1"/>
  <c r="V15" i="63"/>
  <c r="V16" i="63"/>
  <c r="V17" i="63"/>
  <c r="V18" i="63"/>
  <c r="V19" i="63"/>
  <c r="C19" i="304" s="1"/>
  <c r="E19" i="304" s="1"/>
  <c r="V20" i="63"/>
  <c r="V21" i="63"/>
  <c r="C19" i="306" s="1"/>
  <c r="V22" i="63"/>
  <c r="C19" i="307"/>
  <c r="V23" i="63"/>
  <c r="V24" i="63"/>
  <c r="V25" i="63"/>
  <c r="V26" i="63"/>
  <c r="V27" i="63"/>
  <c r="V28" i="63"/>
  <c r="C19" i="311"/>
  <c r="V29" i="63"/>
  <c r="V30" i="63"/>
  <c r="V31" i="63"/>
  <c r="C19" i="314"/>
  <c r="V32" i="63"/>
  <c r="C19" i="315" s="1"/>
  <c r="V33" i="63"/>
  <c r="V34" i="63"/>
  <c r="C19" i="316" s="1"/>
  <c r="V35" i="63"/>
  <c r="C19" i="317"/>
  <c r="V36" i="63"/>
  <c r="C19" i="318" s="1"/>
  <c r="V37" i="63"/>
  <c r="C19" i="319" s="1"/>
  <c r="V38" i="63"/>
  <c r="C19" i="320" s="1"/>
  <c r="V39" i="63"/>
  <c r="C19" i="321"/>
  <c r="E19" i="321"/>
  <c r="V40" i="63"/>
  <c r="C19" i="322" s="1"/>
  <c r="V41" i="63"/>
  <c r="C19" i="323" s="1"/>
  <c r="V42" i="63"/>
  <c r="V43" i="63"/>
  <c r="V44" i="63"/>
  <c r="V45" i="63"/>
  <c r="C19" i="326" s="1"/>
  <c r="V46" i="63"/>
  <c r="C19" i="327"/>
  <c r="V47" i="63"/>
  <c r="V48" i="63"/>
  <c r="V49" i="63"/>
  <c r="V50" i="63"/>
  <c r="V51" i="63"/>
  <c r="C19" i="329" s="1"/>
  <c r="V52" i="63"/>
  <c r="V53" i="63"/>
  <c r="C19" i="331" s="1"/>
  <c r="V54" i="63"/>
  <c r="V55" i="63"/>
  <c r="C19" i="333" s="1"/>
  <c r="V56" i="63"/>
  <c r="V57" i="63"/>
  <c r="V58" i="63"/>
  <c r="C19" i="335" s="1"/>
  <c r="V59" i="63"/>
  <c r="C19" i="336"/>
  <c r="V60" i="63"/>
  <c r="C19" i="337" s="1"/>
  <c r="V61" i="63"/>
  <c r="V62" i="63"/>
  <c r="C19" i="296" s="1"/>
  <c r="V8" i="63"/>
  <c r="C19" i="297"/>
  <c r="T9" i="63"/>
  <c r="T10" i="63"/>
  <c r="T11" i="63"/>
  <c r="T12" i="63"/>
  <c r="T13" i="63"/>
  <c r="T14" i="63"/>
  <c r="C17" i="300"/>
  <c r="T15" i="63"/>
  <c r="T16" i="63"/>
  <c r="T17" i="63"/>
  <c r="T18" i="63"/>
  <c r="T19" i="63"/>
  <c r="C17" i="304"/>
  <c r="E17" i="304" s="1"/>
  <c r="T20" i="63"/>
  <c r="C17" i="305" s="1"/>
  <c r="T21" i="63"/>
  <c r="T22" i="63"/>
  <c r="C17" i="307" s="1"/>
  <c r="T23" i="63"/>
  <c r="T24" i="63"/>
  <c r="T25" i="63"/>
  <c r="T26" i="63"/>
  <c r="T27" i="63"/>
  <c r="T28" i="63"/>
  <c r="C17" i="311" s="1"/>
  <c r="T29" i="63"/>
  <c r="C17" i="312" s="1"/>
  <c r="T30" i="63"/>
  <c r="T31" i="63"/>
  <c r="T32" i="63"/>
  <c r="C17" i="315" s="1"/>
  <c r="T33" i="63"/>
  <c r="T34" i="63"/>
  <c r="C17" i="316" s="1"/>
  <c r="T35" i="63"/>
  <c r="C17" i="317"/>
  <c r="T36" i="63"/>
  <c r="C17" i="318" s="1"/>
  <c r="T37" i="63"/>
  <c r="C17" i="319"/>
  <c r="T38" i="63"/>
  <c r="C17" i="320"/>
  <c r="T39" i="63"/>
  <c r="C17" i="321" s="1"/>
  <c r="T40" i="63"/>
  <c r="C17" i="322" s="1"/>
  <c r="T41" i="63"/>
  <c r="C17" i="323"/>
  <c r="T42" i="63"/>
  <c r="T43" i="63"/>
  <c r="T44" i="63"/>
  <c r="T45" i="63"/>
  <c r="C17" i="326"/>
  <c r="T46" i="63"/>
  <c r="C17" i="327" s="1"/>
  <c r="T47" i="63"/>
  <c r="T48" i="63"/>
  <c r="T49" i="63"/>
  <c r="C17" i="328"/>
  <c r="T50" i="63"/>
  <c r="T51" i="63"/>
  <c r="C17" i="329"/>
  <c r="T52" i="63"/>
  <c r="T53" i="63"/>
  <c r="C17" i="331" s="1"/>
  <c r="T54" i="63"/>
  <c r="T55" i="63"/>
  <c r="C17" i="333"/>
  <c r="T56" i="63"/>
  <c r="T57" i="63"/>
  <c r="T58" i="63"/>
  <c r="C17" i="335"/>
  <c r="T59" i="63"/>
  <c r="C17" i="336"/>
  <c r="T60" i="63"/>
  <c r="T61" i="63"/>
  <c r="T62" i="63"/>
  <c r="C17" i="296"/>
  <c r="T8" i="63"/>
  <c r="C17" i="297"/>
  <c r="S9" i="63"/>
  <c r="S10" i="63"/>
  <c r="C16" i="298"/>
  <c r="S11" i="63"/>
  <c r="S12" i="63"/>
  <c r="S13" i="63"/>
  <c r="C16" i="299"/>
  <c r="S14" i="63"/>
  <c r="C16" i="300" s="1"/>
  <c r="S15" i="63"/>
  <c r="C16" i="301"/>
  <c r="S16" i="63"/>
  <c r="C16" i="302"/>
  <c r="S17" i="63"/>
  <c r="C16" i="303"/>
  <c r="S18" i="63"/>
  <c r="S19" i="63"/>
  <c r="C16" i="304"/>
  <c r="S20" i="63"/>
  <c r="S21" i="63"/>
  <c r="C16" i="306"/>
  <c r="S22" i="63"/>
  <c r="C16" i="307"/>
  <c r="S23" i="63"/>
  <c r="S24" i="63"/>
  <c r="S25" i="63"/>
  <c r="S26" i="63"/>
  <c r="S27" i="63"/>
  <c r="S28" i="63"/>
  <c r="C16" i="311" s="1"/>
  <c r="S29" i="63"/>
  <c r="C16" i="312" s="1"/>
  <c r="S30" i="63"/>
  <c r="S31" i="63"/>
  <c r="S32" i="63"/>
  <c r="C16" i="315"/>
  <c r="S33" i="63"/>
  <c r="S34" i="63"/>
  <c r="C16" i="316"/>
  <c r="S35" i="63"/>
  <c r="C16" i="317" s="1"/>
  <c r="S36" i="63"/>
  <c r="C16" i="318"/>
  <c r="E16" i="318"/>
  <c r="S37" i="63"/>
  <c r="C16" i="319"/>
  <c r="S38" i="63"/>
  <c r="C16" i="320" s="1"/>
  <c r="S39" i="63"/>
  <c r="C16" i="321"/>
  <c r="S40" i="63"/>
  <c r="C16" i="322"/>
  <c r="S41" i="63"/>
  <c r="S42" i="63"/>
  <c r="S43" i="63"/>
  <c r="S44" i="63"/>
  <c r="S45" i="63"/>
  <c r="C16" i="326"/>
  <c r="S46" i="63"/>
  <c r="C16" i="327"/>
  <c r="S47" i="63"/>
  <c r="S48" i="63"/>
  <c r="S49" i="63"/>
  <c r="C16" i="328"/>
  <c r="S50" i="63"/>
  <c r="S51" i="63"/>
  <c r="C16" i="329" s="1"/>
  <c r="S52" i="63"/>
  <c r="S53" i="63"/>
  <c r="C16" i="331" s="1"/>
  <c r="S54" i="63"/>
  <c r="S55" i="63"/>
  <c r="C16" i="333"/>
  <c r="S56" i="63"/>
  <c r="S57" i="63"/>
  <c r="S58" i="63"/>
  <c r="C16" i="335"/>
  <c r="S59" i="63"/>
  <c r="C16" i="336"/>
  <c r="S60" i="63"/>
  <c r="C16" i="337" s="1"/>
  <c r="S61" i="63"/>
  <c r="S62" i="63"/>
  <c r="C16" i="296"/>
  <c r="S8" i="63"/>
  <c r="C16" i="297"/>
  <c r="R9" i="63"/>
  <c r="R10" i="63"/>
  <c r="C15" i="298" s="1"/>
  <c r="R11" i="63"/>
  <c r="R12" i="63"/>
  <c r="R13" i="63"/>
  <c r="C15" i="299" s="1"/>
  <c r="R14" i="63"/>
  <c r="C15" i="300" s="1"/>
  <c r="R15" i="63"/>
  <c r="C15" i="301" s="1"/>
  <c r="R16" i="63"/>
  <c r="R17" i="63"/>
  <c r="C15" i="303"/>
  <c r="R18" i="63"/>
  <c r="R19" i="63"/>
  <c r="C15" i="304" s="1"/>
  <c r="E15" i="304" s="1"/>
  <c r="R20" i="63"/>
  <c r="R21" i="63"/>
  <c r="C15" i="306"/>
  <c r="R22" i="63"/>
  <c r="C15" i="307"/>
  <c r="R23" i="63"/>
  <c r="R24" i="63"/>
  <c r="R25" i="63"/>
  <c r="R26" i="63"/>
  <c r="R27" i="63"/>
  <c r="R28" i="63"/>
  <c r="C15" i="311"/>
  <c r="R29" i="63"/>
  <c r="C15" i="312" s="1"/>
  <c r="R30" i="63"/>
  <c r="R31" i="63"/>
  <c r="C15" i="314"/>
  <c r="R32" i="63"/>
  <c r="C15" i="315"/>
  <c r="R33" i="63"/>
  <c r="R34" i="63"/>
  <c r="C15" i="316" s="1"/>
  <c r="R35" i="63"/>
  <c r="C15" i="317"/>
  <c r="R36" i="63"/>
  <c r="C15" i="318" s="1"/>
  <c r="R37" i="63"/>
  <c r="C15" i="319"/>
  <c r="R38" i="63"/>
  <c r="C15" i="320"/>
  <c r="R39" i="63"/>
  <c r="C15" i="321"/>
  <c r="R40" i="63"/>
  <c r="C15" i="322" s="1"/>
  <c r="R41" i="63"/>
  <c r="C15" i="323" s="1"/>
  <c r="R42" i="63"/>
  <c r="R43" i="63"/>
  <c r="R44" i="63"/>
  <c r="R45" i="63"/>
  <c r="C15" i="326" s="1"/>
  <c r="R46" i="63"/>
  <c r="C15" i="327" s="1"/>
  <c r="R47" i="63"/>
  <c r="R48" i="63"/>
  <c r="R49" i="63"/>
  <c r="C15" i="328"/>
  <c r="R50" i="63"/>
  <c r="R51" i="63"/>
  <c r="C15" i="329" s="1"/>
  <c r="E15" i="329" s="1"/>
  <c r="R52" i="63"/>
  <c r="R53" i="63"/>
  <c r="C15" i="331" s="1"/>
  <c r="R54" i="63"/>
  <c r="R55" i="63"/>
  <c r="C15" i="333" s="1"/>
  <c r="R56" i="63"/>
  <c r="R57" i="63"/>
  <c r="R58" i="63"/>
  <c r="C15" i="335"/>
  <c r="E15" i="335"/>
  <c r="R59" i="63"/>
  <c r="C15" i="336" s="1"/>
  <c r="R60" i="63"/>
  <c r="C15" i="337" s="1"/>
  <c r="E15" i="337" s="1"/>
  <c r="R61" i="63"/>
  <c r="R62" i="63"/>
  <c r="C15" i="296" s="1"/>
  <c r="R8" i="63"/>
  <c r="C15" i="297"/>
  <c r="Q9" i="63"/>
  <c r="Q10" i="63"/>
  <c r="C14" i="298" s="1"/>
  <c r="Q11" i="63"/>
  <c r="Q12" i="63"/>
  <c r="Q13" i="63"/>
  <c r="C14" i="299"/>
  <c r="Q14" i="63"/>
  <c r="C14" i="300" s="1"/>
  <c r="Q15" i="63"/>
  <c r="C14" i="301"/>
  <c r="Q16" i="63"/>
  <c r="Q17" i="63"/>
  <c r="C14" i="303"/>
  <c r="Q18" i="63"/>
  <c r="Q19" i="63"/>
  <c r="C14" i="304" s="1"/>
  <c r="Q20" i="63"/>
  <c r="Q21" i="63"/>
  <c r="C14" i="306" s="1"/>
  <c r="Q22" i="63"/>
  <c r="C14" i="307"/>
  <c r="Q23" i="63"/>
  <c r="Q24" i="63"/>
  <c r="Q25" i="63"/>
  <c r="C14" i="309"/>
  <c r="Q26" i="63"/>
  <c r="Q27" i="63"/>
  <c r="Q28" i="63"/>
  <c r="C14" i="311"/>
  <c r="Q29" i="63"/>
  <c r="Q30" i="63"/>
  <c r="Q31" i="63"/>
  <c r="Q32" i="63"/>
  <c r="C14" i="315"/>
  <c r="Q33" i="63"/>
  <c r="Q34" i="63"/>
  <c r="C14" i="316" s="1"/>
  <c r="Q35" i="63"/>
  <c r="C14" i="317"/>
  <c r="Q36" i="63"/>
  <c r="C14" i="318"/>
  <c r="Q37" i="63"/>
  <c r="C14" i="319" s="1"/>
  <c r="Q38" i="63"/>
  <c r="C14" i="320" s="1"/>
  <c r="Q39" i="63"/>
  <c r="C14" i="321"/>
  <c r="Q40" i="63"/>
  <c r="C14" i="322"/>
  <c r="Q41" i="63"/>
  <c r="C14" i="323"/>
  <c r="Q42" i="63"/>
  <c r="Q43" i="63"/>
  <c r="Q44" i="63"/>
  <c r="Q45" i="63"/>
  <c r="C14" i="326"/>
  <c r="Q46" i="63"/>
  <c r="C14" i="327" s="1"/>
  <c r="Q47" i="63"/>
  <c r="Q48" i="63"/>
  <c r="Q49" i="63"/>
  <c r="C14" i="328"/>
  <c r="Q50" i="63"/>
  <c r="Q51" i="63"/>
  <c r="C14" i="329" s="1"/>
  <c r="E14" i="329" s="1"/>
  <c r="Q52" i="63"/>
  <c r="Q53" i="63"/>
  <c r="C14" i="331" s="1"/>
  <c r="Q54" i="63"/>
  <c r="Q55" i="63"/>
  <c r="C14" i="333"/>
  <c r="Q56" i="63"/>
  <c r="Q57" i="63"/>
  <c r="Q58" i="63"/>
  <c r="C14" i="335"/>
  <c r="Q59" i="63"/>
  <c r="C14" i="336" s="1"/>
  <c r="Q60" i="63"/>
  <c r="C14" i="337"/>
  <c r="E14" i="337"/>
  <c r="Q61" i="63"/>
  <c r="Q62" i="63"/>
  <c r="C14" i="296"/>
  <c r="Q8" i="63"/>
  <c r="C14" i="297"/>
  <c r="P9" i="63"/>
  <c r="P10" i="63"/>
  <c r="C13" i="298"/>
  <c r="P11" i="63"/>
  <c r="P12" i="63"/>
  <c r="P13" i="63"/>
  <c r="C13" i="299" s="1"/>
  <c r="P14" i="63"/>
  <c r="C13" i="300" s="1"/>
  <c r="P15" i="63"/>
  <c r="C13" i="301"/>
  <c r="P16" i="63"/>
  <c r="P17" i="63"/>
  <c r="C13" i="303" s="1"/>
  <c r="P18" i="63"/>
  <c r="P19" i="63"/>
  <c r="C13" i="304"/>
  <c r="P20" i="63"/>
  <c r="P21" i="63"/>
  <c r="C13" i="306"/>
  <c r="P22" i="63"/>
  <c r="C13" i="307"/>
  <c r="P23" i="63"/>
  <c r="P24" i="63"/>
  <c r="C13" i="308"/>
  <c r="P25" i="63"/>
  <c r="P26" i="63"/>
  <c r="P27" i="63"/>
  <c r="P28" i="63"/>
  <c r="C13" i="311"/>
  <c r="P29" i="63"/>
  <c r="C13" i="312"/>
  <c r="P30" i="63"/>
  <c r="P31" i="63"/>
  <c r="C13" i="314"/>
  <c r="P32" i="63"/>
  <c r="C13" i="315" s="1"/>
  <c r="P33" i="63"/>
  <c r="P34" i="63"/>
  <c r="C13" i="316"/>
  <c r="P35" i="63"/>
  <c r="C13" i="317" s="1"/>
  <c r="P36" i="63"/>
  <c r="C13" i="318"/>
  <c r="P37" i="63"/>
  <c r="C13" i="319" s="1"/>
  <c r="P38" i="63"/>
  <c r="C13" i="320"/>
  <c r="E13" i="320"/>
  <c r="P39" i="63"/>
  <c r="C13" i="321"/>
  <c r="P40" i="63"/>
  <c r="C13" i="322" s="1"/>
  <c r="P41" i="63"/>
  <c r="C13" i="323" s="1"/>
  <c r="P42" i="63"/>
  <c r="P43" i="63"/>
  <c r="P44" i="63"/>
  <c r="P45" i="63"/>
  <c r="P46" i="63"/>
  <c r="C13" i="327" s="1"/>
  <c r="P47" i="63"/>
  <c r="P48" i="63"/>
  <c r="P49" i="63"/>
  <c r="C13" i="328"/>
  <c r="P50" i="63"/>
  <c r="P51" i="63"/>
  <c r="C13" i="329"/>
  <c r="P52" i="63"/>
  <c r="P53" i="63"/>
  <c r="C13" i="331" s="1"/>
  <c r="P54" i="63"/>
  <c r="P55" i="63"/>
  <c r="C13" i="333" s="1"/>
  <c r="P56" i="63"/>
  <c r="P57" i="63"/>
  <c r="P58" i="63"/>
  <c r="C13" i="335"/>
  <c r="P59" i="63"/>
  <c r="C13" i="336" s="1"/>
  <c r="P60" i="63"/>
  <c r="C13" i="337" s="1"/>
  <c r="P61" i="63"/>
  <c r="C13" i="338"/>
  <c r="P62" i="63"/>
  <c r="C13" i="296"/>
  <c r="P8" i="63"/>
  <c r="C13" i="297"/>
  <c r="O9" i="63"/>
  <c r="O10" i="63"/>
  <c r="C12" i="298" s="1"/>
  <c r="O11" i="63"/>
  <c r="O12" i="63"/>
  <c r="O13" i="63"/>
  <c r="C12" i="299"/>
  <c r="O14" i="63"/>
  <c r="C12" i="300" s="1"/>
  <c r="O16" i="63"/>
  <c r="O17" i="63"/>
  <c r="C12" i="303" s="1"/>
  <c r="O18" i="63"/>
  <c r="O19" i="63"/>
  <c r="C12" i="304"/>
  <c r="O20" i="63"/>
  <c r="O21" i="63"/>
  <c r="C12" i="306"/>
  <c r="O22" i="63"/>
  <c r="C12" i="307"/>
  <c r="O23" i="63"/>
  <c r="O24" i="63"/>
  <c r="O25" i="63"/>
  <c r="O26" i="63"/>
  <c r="O27" i="63"/>
  <c r="O28" i="63"/>
  <c r="C12" i="311" s="1"/>
  <c r="E12" i="311" s="1"/>
  <c r="O29" i="63"/>
  <c r="C12" i="312" s="1"/>
  <c r="O30" i="63"/>
  <c r="O31" i="63"/>
  <c r="O32" i="63"/>
  <c r="C12" i="315"/>
  <c r="O33" i="63"/>
  <c r="O34" i="63"/>
  <c r="C12" i="316" s="1"/>
  <c r="O35" i="63"/>
  <c r="C12" i="317"/>
  <c r="O36" i="63"/>
  <c r="O37" i="63"/>
  <c r="C12" i="319"/>
  <c r="O38" i="63"/>
  <c r="C12" i="320" s="1"/>
  <c r="O39" i="63"/>
  <c r="C12" i="321" s="1"/>
  <c r="O40" i="63"/>
  <c r="C12" i="322" s="1"/>
  <c r="O41" i="63"/>
  <c r="C12" i="323" s="1"/>
  <c r="O42" i="63"/>
  <c r="O43" i="63"/>
  <c r="O44" i="63"/>
  <c r="C12" i="325"/>
  <c r="O45" i="63"/>
  <c r="O46" i="63"/>
  <c r="C12" i="327"/>
  <c r="O47" i="63"/>
  <c r="O48" i="63"/>
  <c r="O49" i="63"/>
  <c r="C12" i="328"/>
  <c r="O50" i="63"/>
  <c r="O51" i="63"/>
  <c r="C12" i="329"/>
  <c r="O52" i="63"/>
  <c r="O53" i="63"/>
  <c r="C12" i="331" s="1"/>
  <c r="O54" i="63"/>
  <c r="O55" i="63"/>
  <c r="C12" i="333"/>
  <c r="O56" i="63"/>
  <c r="O57" i="63"/>
  <c r="O58" i="63"/>
  <c r="C12" i="335" s="1"/>
  <c r="O59" i="63"/>
  <c r="C12" i="336"/>
  <c r="O60" i="63"/>
  <c r="C12" i="337" s="1"/>
  <c r="O61" i="63"/>
  <c r="C12" i="338"/>
  <c r="O62" i="63"/>
  <c r="C12" i="296"/>
  <c r="O8" i="63"/>
  <c r="C12" i="297"/>
  <c r="M9" i="63"/>
  <c r="M10" i="63"/>
  <c r="C11" i="298"/>
  <c r="M11" i="63"/>
  <c r="M12" i="63"/>
  <c r="M13" i="63"/>
  <c r="C11" i="299" s="1"/>
  <c r="M14" i="63"/>
  <c r="C11" i="300" s="1"/>
  <c r="M15" i="63"/>
  <c r="C11" i="301"/>
  <c r="M16" i="63"/>
  <c r="M17" i="63"/>
  <c r="C11" i="303" s="1"/>
  <c r="M18" i="63"/>
  <c r="M19" i="63"/>
  <c r="C11" i="304"/>
  <c r="M20" i="63"/>
  <c r="M21" i="63"/>
  <c r="C11" i="306"/>
  <c r="M22" i="63"/>
  <c r="C11" i="307"/>
  <c r="M23" i="63"/>
  <c r="M24" i="63"/>
  <c r="M25" i="63"/>
  <c r="M26" i="63"/>
  <c r="M27" i="63"/>
  <c r="M28" i="63"/>
  <c r="C11" i="311" s="1"/>
  <c r="M29" i="63"/>
  <c r="M30" i="63"/>
  <c r="C11" i="313"/>
  <c r="M33" i="63"/>
  <c r="M34" i="63"/>
  <c r="C11" i="316"/>
  <c r="M35" i="63"/>
  <c r="C11" i="317" s="1"/>
  <c r="M36" i="63"/>
  <c r="C11" i="318"/>
  <c r="M37" i="63"/>
  <c r="C11" i="319" s="1"/>
  <c r="M38" i="63"/>
  <c r="C11" i="320"/>
  <c r="M39" i="63"/>
  <c r="C11" i="321" s="1"/>
  <c r="M40" i="63"/>
  <c r="C11" i="322"/>
  <c r="M41" i="63"/>
  <c r="M42" i="63"/>
  <c r="M43" i="63"/>
  <c r="C11" i="324"/>
  <c r="C28" i="324"/>
  <c r="M44" i="63"/>
  <c r="M45" i="63"/>
  <c r="C11" i="326"/>
  <c r="M46" i="63"/>
  <c r="C11" i="327" s="1"/>
  <c r="M47" i="63"/>
  <c r="M48" i="63"/>
  <c r="M49" i="63"/>
  <c r="M50" i="63"/>
  <c r="M51" i="63"/>
  <c r="C11" i="329"/>
  <c r="M52" i="63"/>
  <c r="M53" i="63"/>
  <c r="C11" i="331" s="1"/>
  <c r="M54" i="63"/>
  <c r="M55" i="63"/>
  <c r="C11" i="333" s="1"/>
  <c r="M56" i="63"/>
  <c r="M57" i="63"/>
  <c r="M58" i="63"/>
  <c r="C11" i="335" s="1"/>
  <c r="M59" i="63"/>
  <c r="C11" i="336" s="1"/>
  <c r="M60" i="63"/>
  <c r="C11" i="337" s="1"/>
  <c r="E11" i="337" s="1"/>
  <c r="M61" i="63"/>
  <c r="M62" i="63"/>
  <c r="C11" i="296" s="1"/>
  <c r="M8" i="63"/>
  <c r="C11" i="297"/>
  <c r="L9" i="63"/>
  <c r="L10" i="63"/>
  <c r="C10" i="298" s="1"/>
  <c r="L11" i="63"/>
  <c r="L12" i="63"/>
  <c r="L13" i="63"/>
  <c r="C10" i="299"/>
  <c r="L14" i="63"/>
  <c r="C10" i="300"/>
  <c r="L15" i="63"/>
  <c r="C10" i="301" s="1"/>
  <c r="L16" i="63"/>
  <c r="L17" i="63"/>
  <c r="C10" i="303"/>
  <c r="L18" i="63"/>
  <c r="L19" i="63"/>
  <c r="C10" i="304" s="1"/>
  <c r="L20" i="63"/>
  <c r="L21" i="63"/>
  <c r="C10" i="306" s="1"/>
  <c r="L22" i="63"/>
  <c r="C10" i="307"/>
  <c r="L23" i="63"/>
  <c r="L24" i="63"/>
  <c r="L25" i="63"/>
  <c r="L26" i="63"/>
  <c r="L27" i="63"/>
  <c r="L28" i="63"/>
  <c r="C10" i="311"/>
  <c r="L29" i="63"/>
  <c r="L30" i="63"/>
  <c r="L31" i="63"/>
  <c r="L32" i="63"/>
  <c r="C10" i="315"/>
  <c r="L33" i="63"/>
  <c r="L34" i="63"/>
  <c r="C10" i="316"/>
  <c r="L35" i="63"/>
  <c r="C10" i="317" s="1"/>
  <c r="L36" i="63"/>
  <c r="C10" i="318" s="1"/>
  <c r="L37" i="63"/>
  <c r="C10" i="319" s="1"/>
  <c r="L38" i="63"/>
  <c r="C10" i="320"/>
  <c r="L39" i="63"/>
  <c r="C10" i="321"/>
  <c r="L40" i="63"/>
  <c r="C10" i="322" s="1"/>
  <c r="L41" i="63"/>
  <c r="C10" i="323" s="1"/>
  <c r="L42" i="63"/>
  <c r="L43" i="63"/>
  <c r="L44" i="63"/>
  <c r="L45" i="63"/>
  <c r="C10" i="326" s="1"/>
  <c r="L46" i="63"/>
  <c r="C10" i="327" s="1"/>
  <c r="L47" i="63"/>
  <c r="L48" i="63"/>
  <c r="L49" i="63"/>
  <c r="C10" i="328" s="1"/>
  <c r="L50" i="63"/>
  <c r="L51" i="63"/>
  <c r="C10" i="329"/>
  <c r="L52" i="63"/>
  <c r="C10" i="330" s="1"/>
  <c r="L53" i="63"/>
  <c r="C10" i="331"/>
  <c r="L54" i="63"/>
  <c r="L55" i="63"/>
  <c r="C10" i="333" s="1"/>
  <c r="L56" i="63"/>
  <c r="L57" i="63"/>
  <c r="L58" i="63"/>
  <c r="C10" i="335" s="1"/>
  <c r="L59" i="63"/>
  <c r="C10" i="336" s="1"/>
  <c r="L60" i="63"/>
  <c r="C10" i="337" s="1"/>
  <c r="L61" i="63"/>
  <c r="L62" i="63"/>
  <c r="C10" i="296"/>
  <c r="L8" i="63"/>
  <c r="C10" i="297" s="1"/>
  <c r="L8" i="134"/>
  <c r="K9" i="63"/>
  <c r="K10" i="63"/>
  <c r="C9" i="298"/>
  <c r="K11" i="63"/>
  <c r="K12" i="63"/>
  <c r="K13" i="63"/>
  <c r="C9" i="299" s="1"/>
  <c r="K14" i="63"/>
  <c r="C9" i="300" s="1"/>
  <c r="K15" i="63"/>
  <c r="K16" i="63"/>
  <c r="K17" i="63"/>
  <c r="C9" i="303"/>
  <c r="K18" i="63"/>
  <c r="K19" i="63"/>
  <c r="C9" i="304"/>
  <c r="K20" i="63"/>
  <c r="K21" i="63"/>
  <c r="C9" i="306" s="1"/>
  <c r="K22" i="63"/>
  <c r="C9" i="307"/>
  <c r="K23" i="63"/>
  <c r="K24" i="63"/>
  <c r="K25" i="63"/>
  <c r="K26" i="63"/>
  <c r="K27" i="63"/>
  <c r="K28" i="63"/>
  <c r="C9" i="311"/>
  <c r="K29" i="63"/>
  <c r="C9" i="312"/>
  <c r="K30" i="63"/>
  <c r="K31" i="63"/>
  <c r="C9" i="314" s="1"/>
  <c r="K32" i="63"/>
  <c r="C9" i="315" s="1"/>
  <c r="K33" i="63"/>
  <c r="K34" i="63"/>
  <c r="C9" i="316"/>
  <c r="K35" i="63"/>
  <c r="C9" i="317"/>
  <c r="K36" i="63"/>
  <c r="C9" i="318" s="1"/>
  <c r="K37" i="63"/>
  <c r="C9" i="319"/>
  <c r="K38" i="63"/>
  <c r="C9" i="320"/>
  <c r="K39" i="63"/>
  <c r="C9" i="321"/>
  <c r="K40" i="63"/>
  <c r="C9" i="322" s="1"/>
  <c r="K41" i="63"/>
  <c r="C9" i="323"/>
  <c r="K42" i="63"/>
  <c r="K43" i="63"/>
  <c r="K44" i="63"/>
  <c r="C9" i="325"/>
  <c r="K45" i="63"/>
  <c r="C9" i="326" s="1"/>
  <c r="K46" i="63"/>
  <c r="C9" i="327"/>
  <c r="K47" i="63"/>
  <c r="K48" i="63"/>
  <c r="K49" i="63"/>
  <c r="C9" i="328" s="1"/>
  <c r="K50" i="63"/>
  <c r="K51" i="63"/>
  <c r="C9" i="329" s="1"/>
  <c r="K52" i="63"/>
  <c r="K53" i="63"/>
  <c r="C9" i="331"/>
  <c r="K54" i="63"/>
  <c r="K55" i="63"/>
  <c r="C9" i="333"/>
  <c r="K56" i="63"/>
  <c r="K57" i="63"/>
  <c r="K58" i="63"/>
  <c r="K59" i="63"/>
  <c r="C9" i="336"/>
  <c r="K60" i="63"/>
  <c r="C9" i="337" s="1"/>
  <c r="K61" i="63"/>
  <c r="K62" i="63"/>
  <c r="C9" i="296" s="1"/>
  <c r="K8" i="63"/>
  <c r="C9" i="297"/>
  <c r="I9" i="63"/>
  <c r="I10" i="63"/>
  <c r="C8" i="298" s="1"/>
  <c r="I11" i="63"/>
  <c r="I12" i="63"/>
  <c r="I13" i="63"/>
  <c r="C8" i="299"/>
  <c r="I14" i="63"/>
  <c r="C8" i="300" s="1"/>
  <c r="I15" i="63"/>
  <c r="C8" i="301" s="1"/>
  <c r="I16" i="63"/>
  <c r="I17" i="63"/>
  <c r="C8" i="303" s="1"/>
  <c r="I18" i="63"/>
  <c r="I19" i="63"/>
  <c r="C8" i="304"/>
  <c r="I20" i="63"/>
  <c r="I21" i="63"/>
  <c r="C8" i="306" s="1"/>
  <c r="I22" i="63"/>
  <c r="C8" i="307" s="1"/>
  <c r="I23" i="63"/>
  <c r="I24" i="63"/>
  <c r="I25" i="63"/>
  <c r="I26" i="63"/>
  <c r="I27" i="63"/>
  <c r="I28" i="63"/>
  <c r="C8" i="311"/>
  <c r="I29" i="63"/>
  <c r="I30" i="63"/>
  <c r="I31" i="63"/>
  <c r="I32" i="63"/>
  <c r="C8" i="315" s="1"/>
  <c r="I33" i="63"/>
  <c r="I34" i="63"/>
  <c r="C8" i="316"/>
  <c r="I35" i="63"/>
  <c r="C8" i="317" s="1"/>
  <c r="I36" i="63"/>
  <c r="C8" i="318" s="1"/>
  <c r="I37" i="63"/>
  <c r="C8" i="319"/>
  <c r="I38" i="63"/>
  <c r="C8" i="320"/>
  <c r="I39" i="63"/>
  <c r="C8" i="321" s="1"/>
  <c r="I40" i="63"/>
  <c r="C8" i="322" s="1"/>
  <c r="I41" i="63"/>
  <c r="C8" i="323"/>
  <c r="I42" i="63"/>
  <c r="I43" i="63"/>
  <c r="I44" i="63"/>
  <c r="I45" i="63"/>
  <c r="I46" i="63"/>
  <c r="C8" i="327" s="1"/>
  <c r="I47" i="63"/>
  <c r="I48" i="63"/>
  <c r="I49" i="63"/>
  <c r="C8" i="328"/>
  <c r="I50" i="63"/>
  <c r="I51" i="63"/>
  <c r="C8" i="329"/>
  <c r="I52" i="63"/>
  <c r="I53" i="63"/>
  <c r="D53" i="63" s="1"/>
  <c r="D51" i="339" s="1"/>
  <c r="I54" i="63"/>
  <c r="I55" i="63"/>
  <c r="C8" i="333" s="1"/>
  <c r="I56" i="63"/>
  <c r="I57" i="63"/>
  <c r="I58" i="63"/>
  <c r="C8" i="335" s="1"/>
  <c r="I59" i="63"/>
  <c r="C8" i="336" s="1"/>
  <c r="I60" i="63"/>
  <c r="C8" i="337"/>
  <c r="I61" i="63"/>
  <c r="I62" i="63"/>
  <c r="C8" i="296" s="1"/>
  <c r="I8" i="63"/>
  <c r="C8" i="297" s="1"/>
  <c r="H9" i="63"/>
  <c r="H10" i="63"/>
  <c r="C7" i="298"/>
  <c r="H11" i="63"/>
  <c r="H12" i="63"/>
  <c r="H13" i="63"/>
  <c r="C7" i="299"/>
  <c r="H14" i="63"/>
  <c r="C7" i="300" s="1"/>
  <c r="H15" i="63"/>
  <c r="H16" i="63"/>
  <c r="H17" i="63"/>
  <c r="H18" i="63"/>
  <c r="D18" i="63" s="1"/>
  <c r="D16" i="339" s="1"/>
  <c r="H19" i="63"/>
  <c r="C7" i="304"/>
  <c r="H20" i="63"/>
  <c r="H21" i="63"/>
  <c r="C7" i="306"/>
  <c r="H22" i="63"/>
  <c r="C7" i="307" s="1"/>
  <c r="H23" i="63"/>
  <c r="H24" i="63"/>
  <c r="H25" i="63"/>
  <c r="H26" i="63"/>
  <c r="H27" i="63"/>
  <c r="H28" i="63"/>
  <c r="C7" i="311"/>
  <c r="H29" i="63"/>
  <c r="C7" i="312"/>
  <c r="H30" i="63"/>
  <c r="H31" i="63"/>
  <c r="H32" i="63"/>
  <c r="C7" i="315" s="1"/>
  <c r="H33" i="63"/>
  <c r="H34" i="63"/>
  <c r="C7" i="316" s="1"/>
  <c r="H35" i="63"/>
  <c r="C7" i="317" s="1"/>
  <c r="H36" i="63"/>
  <c r="C7" i="318" s="1"/>
  <c r="H37" i="63"/>
  <c r="C7" i="319"/>
  <c r="H38" i="63"/>
  <c r="C7" i="320" s="1"/>
  <c r="H39" i="63"/>
  <c r="C7" i="321" s="1"/>
  <c r="H40" i="63"/>
  <c r="C7" i="322" s="1"/>
  <c r="H41" i="63"/>
  <c r="C7" i="323"/>
  <c r="H42" i="63"/>
  <c r="H43" i="63"/>
  <c r="H44" i="63"/>
  <c r="H45" i="63"/>
  <c r="H46" i="63"/>
  <c r="H47" i="63"/>
  <c r="H48" i="63"/>
  <c r="H49" i="63"/>
  <c r="C7" i="328" s="1"/>
  <c r="H50" i="63"/>
  <c r="H51" i="63"/>
  <c r="C7" i="329"/>
  <c r="H52" i="63"/>
  <c r="H53" i="63"/>
  <c r="C7" i="331"/>
  <c r="H54" i="63"/>
  <c r="H55" i="63"/>
  <c r="C7" i="333"/>
  <c r="H56" i="63"/>
  <c r="H57" i="63"/>
  <c r="H58" i="63"/>
  <c r="C7" i="335" s="1"/>
  <c r="H59" i="63"/>
  <c r="H60" i="63"/>
  <c r="C7" i="337" s="1"/>
  <c r="H61" i="63"/>
  <c r="C7" i="338" s="1"/>
  <c r="H62" i="63"/>
  <c r="C7" i="296" s="1"/>
  <c r="H8" i="63"/>
  <c r="C7" i="297"/>
  <c r="G9" i="63"/>
  <c r="G10" i="63"/>
  <c r="C6" i="298"/>
  <c r="G11" i="63"/>
  <c r="G12" i="63"/>
  <c r="G13" i="63"/>
  <c r="C6" i="299" s="1"/>
  <c r="G14" i="63"/>
  <c r="C6" i="300" s="1"/>
  <c r="G15" i="63"/>
  <c r="C6" i="301"/>
  <c r="C28" i="301" s="1"/>
  <c r="G16" i="63"/>
  <c r="D16" i="63" s="1"/>
  <c r="D14" i="339" s="1"/>
  <c r="G17" i="63"/>
  <c r="C6" i="303" s="1"/>
  <c r="G18" i="63"/>
  <c r="G19" i="63"/>
  <c r="C6" i="304" s="1"/>
  <c r="G20" i="63"/>
  <c r="C6" i="305" s="1"/>
  <c r="G21" i="63"/>
  <c r="G22" i="63"/>
  <c r="C6" i="307"/>
  <c r="G23" i="63"/>
  <c r="G24" i="63"/>
  <c r="C6" i="308"/>
  <c r="G25" i="63"/>
  <c r="C6" i="309" s="1"/>
  <c r="G26" i="63"/>
  <c r="G27" i="63"/>
  <c r="G28" i="63"/>
  <c r="C6" i="311"/>
  <c r="G29" i="63"/>
  <c r="C6" i="312"/>
  <c r="G30" i="63"/>
  <c r="G31" i="63"/>
  <c r="C6" i="314"/>
  <c r="G32" i="63"/>
  <c r="C6" i="315"/>
  <c r="G33" i="63"/>
  <c r="G34" i="63"/>
  <c r="C6" i="316"/>
  <c r="G35" i="63"/>
  <c r="C6" i="317" s="1"/>
  <c r="G36" i="63"/>
  <c r="C6" i="318" s="1"/>
  <c r="G37" i="63"/>
  <c r="C6" i="319"/>
  <c r="G38" i="63"/>
  <c r="C6" i="320"/>
  <c r="G39" i="63"/>
  <c r="C6" i="321" s="1"/>
  <c r="G40" i="63"/>
  <c r="C6" i="322" s="1"/>
  <c r="G41" i="63"/>
  <c r="G42" i="63"/>
  <c r="G43" i="63"/>
  <c r="G44" i="63"/>
  <c r="D44" i="63" s="1"/>
  <c r="D42" i="339" s="1"/>
  <c r="G45" i="63"/>
  <c r="C6" i="326" s="1"/>
  <c r="G46" i="63"/>
  <c r="C6" i="327" s="1"/>
  <c r="G47" i="63"/>
  <c r="G48" i="63"/>
  <c r="G49" i="63"/>
  <c r="G50" i="63"/>
  <c r="G51" i="63"/>
  <c r="C6" i="329" s="1"/>
  <c r="G52" i="63"/>
  <c r="G53" i="63"/>
  <c r="G54" i="63"/>
  <c r="C6" i="332"/>
  <c r="G55" i="63"/>
  <c r="C6" i="333"/>
  <c r="G56" i="63"/>
  <c r="G57" i="63"/>
  <c r="G58" i="63"/>
  <c r="C6" i="335" s="1"/>
  <c r="G59" i="63"/>
  <c r="C6" i="336"/>
  <c r="G60" i="63"/>
  <c r="C6" i="337"/>
  <c r="G61" i="63"/>
  <c r="G62" i="63"/>
  <c r="C6" i="296"/>
  <c r="G8" i="63"/>
  <c r="C6" i="297"/>
  <c r="F9" i="63"/>
  <c r="E9" i="63" s="1"/>
  <c r="F10" i="63"/>
  <c r="E10" i="63" s="1"/>
  <c r="C5" i="298"/>
  <c r="F11" i="63"/>
  <c r="E11" i="63" s="1"/>
  <c r="F12" i="63"/>
  <c r="D12" i="63" s="1"/>
  <c r="E12" i="187" s="1"/>
  <c r="G12" i="187" s="1"/>
  <c r="F13" i="63"/>
  <c r="E13" i="63" s="1"/>
  <c r="F14" i="63"/>
  <c r="F15" i="63"/>
  <c r="E15" i="63" s="1"/>
  <c r="D15" i="63"/>
  <c r="D13" i="339" s="1"/>
  <c r="F16" i="63"/>
  <c r="F17" i="63"/>
  <c r="E17" i="63" s="1"/>
  <c r="F19" i="63"/>
  <c r="F20" i="63"/>
  <c r="F21" i="63"/>
  <c r="E21" i="63" s="1"/>
  <c r="F22" i="63"/>
  <c r="E22" i="63" s="1"/>
  <c r="C5" i="307"/>
  <c r="F23" i="63"/>
  <c r="F24" i="63"/>
  <c r="F26" i="63"/>
  <c r="E26" i="63" s="1"/>
  <c r="F27" i="63"/>
  <c r="E27" i="63" s="1"/>
  <c r="F28" i="63"/>
  <c r="E28" i="63" s="1"/>
  <c r="C5" i="311"/>
  <c r="F29" i="63"/>
  <c r="E29" i="63" s="1"/>
  <c r="C5" i="312"/>
  <c r="F30" i="63"/>
  <c r="E30" i="63" s="1"/>
  <c r="D30" i="63"/>
  <c r="D28" i="339" s="1"/>
  <c r="F31" i="63"/>
  <c r="E31" i="63" s="1"/>
  <c r="C5" i="314"/>
  <c r="C28" i="314"/>
  <c r="F32" i="63"/>
  <c r="E32" i="63" s="1"/>
  <c r="C5" i="315"/>
  <c r="F33" i="63"/>
  <c r="F34" i="63"/>
  <c r="E34" i="63" s="1"/>
  <c r="C5" i="316"/>
  <c r="F35" i="63"/>
  <c r="E35" i="63" s="1"/>
  <c r="F36" i="63"/>
  <c r="E36" i="63" s="1"/>
  <c r="F37" i="63"/>
  <c r="F38" i="63"/>
  <c r="E38" i="63" s="1"/>
  <c r="F39" i="63"/>
  <c r="E39" i="63" s="1"/>
  <c r="F40" i="63"/>
  <c r="E40" i="63" s="1"/>
  <c r="F41" i="63"/>
  <c r="F42" i="63"/>
  <c r="D42" i="63"/>
  <c r="F43" i="63"/>
  <c r="E43" i="63" s="1"/>
  <c r="D43" i="63"/>
  <c r="D41" i="339" s="1"/>
  <c r="F44" i="63"/>
  <c r="F45" i="63"/>
  <c r="E45" i="63" s="1"/>
  <c r="F46" i="63"/>
  <c r="E46" i="63" s="1"/>
  <c r="C5" i="327"/>
  <c r="F47" i="63"/>
  <c r="E47" i="63" s="1"/>
  <c r="F48" i="63"/>
  <c r="F49" i="63"/>
  <c r="E49" i="63" s="1"/>
  <c r="C5" i="328"/>
  <c r="F50" i="63"/>
  <c r="F51" i="63"/>
  <c r="E51" i="63" s="1"/>
  <c r="C5" i="329"/>
  <c r="F52" i="63"/>
  <c r="E52" i="63" s="1"/>
  <c r="C5" i="330"/>
  <c r="F53" i="63"/>
  <c r="E53" i="63" s="1"/>
  <c r="F54" i="63"/>
  <c r="E54" i="63" s="1"/>
  <c r="C5" i="332"/>
  <c r="C28" i="332"/>
  <c r="F55" i="63"/>
  <c r="E55" i="63" s="1"/>
  <c r="C5" i="333"/>
  <c r="F56" i="63"/>
  <c r="E56" i="63" s="1"/>
  <c r="F57" i="63"/>
  <c r="E57" i="63" s="1"/>
  <c r="F58" i="63"/>
  <c r="E58" i="63" s="1"/>
  <c r="F59" i="63"/>
  <c r="E59" i="63" s="1"/>
  <c r="F60" i="63"/>
  <c r="F61" i="63"/>
  <c r="E61" i="63" s="1"/>
  <c r="C5" i="338"/>
  <c r="F62" i="63"/>
  <c r="E62" i="63" s="1"/>
  <c r="F8" i="63"/>
  <c r="BG9" i="211"/>
  <c r="BG11" i="211"/>
  <c r="BG12" i="211"/>
  <c r="BG13" i="211"/>
  <c r="BG14" i="211"/>
  <c r="BG15" i="211"/>
  <c r="BG16" i="211"/>
  <c r="BG17" i="211"/>
  <c r="BG18" i="211"/>
  <c r="BG19" i="211"/>
  <c r="BG20" i="211"/>
  <c r="BG21" i="211"/>
  <c r="BG23" i="211"/>
  <c r="BG24" i="211"/>
  <c r="BG25" i="211"/>
  <c r="BG26" i="211"/>
  <c r="BG27" i="211"/>
  <c r="BG28" i="211"/>
  <c r="BG29" i="211"/>
  <c r="BG30" i="211"/>
  <c r="BG31" i="211"/>
  <c r="BG33" i="211"/>
  <c r="BG34" i="211"/>
  <c r="BG35" i="211"/>
  <c r="BG36" i="211"/>
  <c r="BG37" i="211"/>
  <c r="BG38" i="211"/>
  <c r="BG39" i="211"/>
  <c r="BG40" i="211"/>
  <c r="BG41" i="211"/>
  <c r="BG42" i="211"/>
  <c r="BG43" i="211"/>
  <c r="BG44" i="211"/>
  <c r="BG45" i="211"/>
  <c r="BG46" i="211"/>
  <c r="BG47" i="211"/>
  <c r="BG48" i="211"/>
  <c r="BG49" i="211"/>
  <c r="BG50" i="211"/>
  <c r="BG51" i="211"/>
  <c r="BG52" i="211"/>
  <c r="BG53" i="211"/>
  <c r="BG54" i="211"/>
  <c r="BG55" i="211"/>
  <c r="BG56" i="211"/>
  <c r="BG57" i="211"/>
  <c r="BG58" i="211"/>
  <c r="BG59" i="211"/>
  <c r="BG60" i="211"/>
  <c r="BG61" i="211"/>
  <c r="BF9" i="211"/>
  <c r="BF11" i="211"/>
  <c r="BF12" i="211"/>
  <c r="BF13" i="211"/>
  <c r="BF14" i="211"/>
  <c r="BF15" i="211"/>
  <c r="BF16" i="211"/>
  <c r="BF17" i="211"/>
  <c r="BF18" i="211"/>
  <c r="BF19" i="211"/>
  <c r="BF20" i="211"/>
  <c r="BF21" i="211"/>
  <c r="BF23" i="211"/>
  <c r="BF24" i="211"/>
  <c r="BF25" i="211"/>
  <c r="BF26" i="211"/>
  <c r="BF27" i="211"/>
  <c r="BF28" i="211"/>
  <c r="BF29" i="211"/>
  <c r="BF30" i="211"/>
  <c r="BF31" i="211"/>
  <c r="BF33" i="211"/>
  <c r="BF34" i="211"/>
  <c r="BF35" i="211"/>
  <c r="BF36" i="211"/>
  <c r="BF37" i="211"/>
  <c r="BF38" i="211"/>
  <c r="BF39" i="211"/>
  <c r="BF40" i="211"/>
  <c r="BF41" i="211"/>
  <c r="BF42" i="211"/>
  <c r="BF43" i="211"/>
  <c r="BF44" i="211"/>
  <c r="BF45" i="211"/>
  <c r="BF46" i="211"/>
  <c r="BF47" i="211"/>
  <c r="BF48" i="211"/>
  <c r="BF49" i="211"/>
  <c r="BF50" i="211"/>
  <c r="BF51" i="211"/>
  <c r="BF52" i="211"/>
  <c r="BF53" i="211"/>
  <c r="BF54" i="211"/>
  <c r="BF55" i="211"/>
  <c r="BF56" i="211"/>
  <c r="BF57" i="211"/>
  <c r="BF58" i="211"/>
  <c r="BF59" i="211"/>
  <c r="BF60" i="211"/>
  <c r="BF62" i="211"/>
  <c r="D61" i="294"/>
  <c r="BG7" i="211"/>
  <c r="BE9" i="211"/>
  <c r="BE11" i="211"/>
  <c r="BE12" i="211"/>
  <c r="BE13" i="211"/>
  <c r="BE14" i="211"/>
  <c r="BE15" i="211"/>
  <c r="BE16" i="211"/>
  <c r="BE17" i="211"/>
  <c r="BE18" i="211"/>
  <c r="BE19" i="211"/>
  <c r="BE20" i="211"/>
  <c r="BE21" i="211"/>
  <c r="BE23" i="211"/>
  <c r="BE24" i="211"/>
  <c r="BE25" i="211"/>
  <c r="BE26" i="211"/>
  <c r="BE27" i="211"/>
  <c r="BE28" i="211"/>
  <c r="BE29" i="211"/>
  <c r="BE30" i="211"/>
  <c r="BE31" i="211"/>
  <c r="BE33" i="211"/>
  <c r="BE34" i="211"/>
  <c r="BE35" i="211"/>
  <c r="BE36" i="211"/>
  <c r="BE37" i="211"/>
  <c r="BE38" i="211"/>
  <c r="BE39" i="211"/>
  <c r="BE40" i="211"/>
  <c r="BE41" i="211"/>
  <c r="BE42" i="211"/>
  <c r="BE43" i="211"/>
  <c r="BE44" i="211"/>
  <c r="BE45" i="211"/>
  <c r="BE46" i="211"/>
  <c r="BE47" i="211"/>
  <c r="BE48" i="211"/>
  <c r="BE49" i="211"/>
  <c r="BE50" i="211"/>
  <c r="BE51" i="211"/>
  <c r="BE52" i="211"/>
  <c r="BE53" i="211"/>
  <c r="BE54" i="211"/>
  <c r="BE55" i="211"/>
  <c r="BE56" i="211"/>
  <c r="BE57" i="211"/>
  <c r="BE58" i="211"/>
  <c r="BE59" i="211"/>
  <c r="BE61" i="211"/>
  <c r="BE62" i="211"/>
  <c r="D60" i="294"/>
  <c r="BD9" i="211"/>
  <c r="BD11" i="211"/>
  <c r="BD12" i="211"/>
  <c r="BD13" i="211"/>
  <c r="BD14" i="211"/>
  <c r="BD15" i="211"/>
  <c r="BD16" i="211"/>
  <c r="BD17" i="211"/>
  <c r="BD18" i="211"/>
  <c r="BD19" i="211"/>
  <c r="BD20" i="211"/>
  <c r="BD21" i="211"/>
  <c r="BD23" i="211"/>
  <c r="BD24" i="211"/>
  <c r="BD25" i="211"/>
  <c r="BD26" i="211"/>
  <c r="BD27" i="211"/>
  <c r="BD28" i="211"/>
  <c r="BD29" i="211"/>
  <c r="BD30" i="211"/>
  <c r="BD31" i="211"/>
  <c r="BD32" i="211"/>
  <c r="BD33" i="211"/>
  <c r="BD34" i="211"/>
  <c r="BD35" i="211"/>
  <c r="BD36" i="211"/>
  <c r="BD37" i="211"/>
  <c r="BD38" i="211"/>
  <c r="BD39" i="211"/>
  <c r="BD40" i="211"/>
  <c r="BD41" i="211"/>
  <c r="BD42" i="211"/>
  <c r="BD43" i="211"/>
  <c r="BD44" i="211"/>
  <c r="BD45" i="211"/>
  <c r="BD46" i="211"/>
  <c r="BD47" i="211"/>
  <c r="BD48" i="211"/>
  <c r="BD49" i="211"/>
  <c r="BD50" i="211"/>
  <c r="BD51" i="211"/>
  <c r="BD52" i="211"/>
  <c r="BD53" i="211"/>
  <c r="BD54" i="211"/>
  <c r="BD55" i="211"/>
  <c r="BD56" i="211"/>
  <c r="BD57" i="211"/>
  <c r="BD58" i="211"/>
  <c r="BD60" i="211"/>
  <c r="BD61" i="211"/>
  <c r="BD62" i="211"/>
  <c r="D59" i="294"/>
  <c r="BC9" i="211"/>
  <c r="BC11" i="211"/>
  <c r="BC12" i="211"/>
  <c r="BC13" i="211"/>
  <c r="BC14" i="211"/>
  <c r="BC15" i="211"/>
  <c r="BC16" i="211"/>
  <c r="BC17" i="211"/>
  <c r="BC18" i="211"/>
  <c r="BC19" i="211"/>
  <c r="BC20" i="211"/>
  <c r="BC21" i="211"/>
  <c r="BC23" i="211"/>
  <c r="BC24" i="211"/>
  <c r="BC25" i="211"/>
  <c r="BC26" i="211"/>
  <c r="BC27" i="211"/>
  <c r="BC28" i="211"/>
  <c r="BC29" i="211"/>
  <c r="BC30" i="211"/>
  <c r="BC31" i="211"/>
  <c r="BC33" i="211"/>
  <c r="BC34" i="211"/>
  <c r="BC35" i="211"/>
  <c r="BC36" i="211"/>
  <c r="BC37" i="211"/>
  <c r="BC38" i="211"/>
  <c r="BC39" i="211"/>
  <c r="BC40" i="211"/>
  <c r="BC41" i="211"/>
  <c r="BC42" i="211"/>
  <c r="BC43" i="211"/>
  <c r="BC44" i="211"/>
  <c r="BC45" i="211"/>
  <c r="BC46" i="211"/>
  <c r="BC47" i="211"/>
  <c r="BC48" i="211"/>
  <c r="BC49" i="211"/>
  <c r="BC50" i="211"/>
  <c r="BC51" i="211"/>
  <c r="BC52" i="211"/>
  <c r="BC53" i="211"/>
  <c r="BC54" i="211"/>
  <c r="BC55" i="211"/>
  <c r="BC56" i="211"/>
  <c r="BC57" i="211"/>
  <c r="BC59" i="211"/>
  <c r="BC60" i="211"/>
  <c r="BC61" i="211"/>
  <c r="BC62" i="211"/>
  <c r="D58" i="294" s="1"/>
  <c r="BB9" i="211"/>
  <c r="BB11" i="211"/>
  <c r="BB12" i="211"/>
  <c r="BB13" i="211"/>
  <c r="BB14" i="211"/>
  <c r="BB15" i="211"/>
  <c r="BB16" i="211"/>
  <c r="BB17" i="211"/>
  <c r="BB18" i="211"/>
  <c r="BB19" i="211"/>
  <c r="BB20" i="211"/>
  <c r="BB21" i="211"/>
  <c r="BB22" i="211"/>
  <c r="BB23" i="211"/>
  <c r="BB24" i="211"/>
  <c r="BB25" i="211"/>
  <c r="BB26" i="211"/>
  <c r="BB27" i="211"/>
  <c r="BB28" i="211"/>
  <c r="BB29" i="211"/>
  <c r="BB30" i="211"/>
  <c r="BB31" i="211"/>
  <c r="BB32" i="211"/>
  <c r="BB33" i="211"/>
  <c r="BB34" i="211"/>
  <c r="BB35" i="211"/>
  <c r="BB36" i="211"/>
  <c r="BB37" i="211"/>
  <c r="BB38" i="211"/>
  <c r="BB39" i="211"/>
  <c r="BB40" i="211"/>
  <c r="BB41" i="211"/>
  <c r="BB42" i="211"/>
  <c r="BB43" i="211"/>
  <c r="BB44" i="211"/>
  <c r="BB45" i="211"/>
  <c r="BB46" i="211"/>
  <c r="BB47" i="211"/>
  <c r="BB48" i="211"/>
  <c r="BB49" i="211"/>
  <c r="BB50" i="211"/>
  <c r="BB51" i="211"/>
  <c r="BB52" i="211"/>
  <c r="BB53" i="211"/>
  <c r="BB54" i="211"/>
  <c r="BB55" i="211"/>
  <c r="BB56" i="211"/>
  <c r="BB58" i="211"/>
  <c r="BB59" i="211"/>
  <c r="BB60" i="211"/>
  <c r="BB61" i="211"/>
  <c r="BB62" i="211"/>
  <c r="D57" i="294"/>
  <c r="BA9" i="211"/>
  <c r="BA11" i="211"/>
  <c r="BA12" i="211"/>
  <c r="BA13" i="211"/>
  <c r="BA14" i="211"/>
  <c r="BA15" i="211"/>
  <c r="BA16" i="211"/>
  <c r="BA17" i="211"/>
  <c r="BA18" i="211"/>
  <c r="BA19" i="211"/>
  <c r="BA20" i="211"/>
  <c r="BA21" i="211"/>
  <c r="BA23" i="211"/>
  <c r="BA24" i="211"/>
  <c r="BA25" i="211"/>
  <c r="BA26" i="211"/>
  <c r="BA27" i="211"/>
  <c r="BA28" i="211"/>
  <c r="BA29" i="211"/>
  <c r="BA30" i="211"/>
  <c r="BA31" i="211"/>
  <c r="BA33" i="211"/>
  <c r="BA34" i="211"/>
  <c r="BA35" i="211"/>
  <c r="BA36" i="211"/>
  <c r="BA37" i="211"/>
  <c r="BA38" i="211"/>
  <c r="BA39" i="211"/>
  <c r="BA40" i="211"/>
  <c r="BA41" i="211"/>
  <c r="BA42" i="211"/>
  <c r="BA43" i="211"/>
  <c r="BA44" i="211"/>
  <c r="BA45" i="211"/>
  <c r="BA46" i="211"/>
  <c r="BA47" i="211"/>
  <c r="BA48" i="211"/>
  <c r="BA49" i="211"/>
  <c r="BA50" i="211"/>
  <c r="BA51" i="211"/>
  <c r="BA52" i="211"/>
  <c r="BA53" i="211"/>
  <c r="BA54" i="211"/>
  <c r="BA55" i="211"/>
  <c r="BA57" i="211"/>
  <c r="BA58" i="211"/>
  <c r="BA59" i="211"/>
  <c r="BA60" i="211"/>
  <c r="BA61" i="211"/>
  <c r="BA62" i="211"/>
  <c r="D56" i="294" s="1"/>
  <c r="AZ9" i="211"/>
  <c r="AZ11" i="211"/>
  <c r="AZ12" i="211"/>
  <c r="AZ13" i="211"/>
  <c r="AZ14" i="211"/>
  <c r="AZ15" i="211"/>
  <c r="AZ16" i="211"/>
  <c r="AZ17" i="211"/>
  <c r="AZ18" i="211"/>
  <c r="AZ19" i="211"/>
  <c r="AZ20" i="211"/>
  <c r="AZ21" i="211"/>
  <c r="AZ23" i="211"/>
  <c r="AZ24" i="211"/>
  <c r="AZ25" i="211"/>
  <c r="AZ26" i="211"/>
  <c r="AZ27" i="211"/>
  <c r="AZ28" i="211"/>
  <c r="AZ29" i="211"/>
  <c r="AZ30" i="211"/>
  <c r="AZ31" i="211"/>
  <c r="AZ33" i="211"/>
  <c r="AZ34" i="211"/>
  <c r="AZ35" i="211"/>
  <c r="AZ36" i="211"/>
  <c r="AZ37" i="211"/>
  <c r="AZ38" i="211"/>
  <c r="AZ39" i="211"/>
  <c r="AZ40" i="211"/>
  <c r="AZ41" i="211"/>
  <c r="AZ42" i="211"/>
  <c r="AZ43" i="211"/>
  <c r="AZ44" i="211"/>
  <c r="AZ45" i="211"/>
  <c r="AZ46" i="211"/>
  <c r="AZ47" i="211"/>
  <c r="AZ48" i="211"/>
  <c r="AZ49" i="211"/>
  <c r="AZ50" i="211"/>
  <c r="AZ51" i="211"/>
  <c r="AZ52" i="211"/>
  <c r="AZ53" i="211"/>
  <c r="AZ54" i="211"/>
  <c r="AZ56" i="211"/>
  <c r="AZ57" i="211"/>
  <c r="AZ58" i="211"/>
  <c r="AZ59" i="211"/>
  <c r="AZ60" i="211"/>
  <c r="AZ61" i="211"/>
  <c r="AZ62" i="211"/>
  <c r="D55" i="294" s="1"/>
  <c r="AY9" i="211"/>
  <c r="AY11" i="211"/>
  <c r="AY12" i="211"/>
  <c r="AY13" i="211"/>
  <c r="AY14" i="211"/>
  <c r="AY15" i="211"/>
  <c r="AY16" i="211"/>
  <c r="AY17" i="211"/>
  <c r="AY18" i="211"/>
  <c r="AY19" i="211"/>
  <c r="AY20" i="211"/>
  <c r="AY21" i="211"/>
  <c r="AY23" i="211"/>
  <c r="AY24" i="211"/>
  <c r="AY25" i="211"/>
  <c r="AY26" i="211"/>
  <c r="AY27" i="211"/>
  <c r="AY28" i="211"/>
  <c r="AY29" i="211"/>
  <c r="AY30" i="211"/>
  <c r="AY31" i="211"/>
  <c r="AY33" i="211"/>
  <c r="AY34" i="211"/>
  <c r="AY35" i="211"/>
  <c r="AY36" i="211"/>
  <c r="AY37" i="211"/>
  <c r="AY38" i="211"/>
  <c r="AY39" i="211"/>
  <c r="AY40" i="211"/>
  <c r="AY41" i="211"/>
  <c r="AY42" i="211"/>
  <c r="AY43" i="211"/>
  <c r="AY44" i="211"/>
  <c r="AY45" i="211"/>
  <c r="AY46" i="211"/>
  <c r="AY47" i="211"/>
  <c r="AY48" i="211"/>
  <c r="AY49" i="211"/>
  <c r="AY50" i="211"/>
  <c r="AY51" i="211"/>
  <c r="AY52" i="211"/>
  <c r="AY53" i="211"/>
  <c r="AY55" i="211"/>
  <c r="AY56" i="211"/>
  <c r="AY57" i="211"/>
  <c r="AY58" i="211"/>
  <c r="AY59" i="211"/>
  <c r="AY60" i="211"/>
  <c r="AY61" i="211"/>
  <c r="AY62" i="211"/>
  <c r="D54" i="294" s="1"/>
  <c r="AX9" i="211"/>
  <c r="AX11" i="211"/>
  <c r="AX12" i="211"/>
  <c r="AX13" i="211"/>
  <c r="AX14" i="211"/>
  <c r="AX15" i="211"/>
  <c r="AX16" i="211"/>
  <c r="AX17" i="211"/>
  <c r="AX18" i="211"/>
  <c r="AX19" i="211"/>
  <c r="AX20" i="211"/>
  <c r="AX21" i="211"/>
  <c r="AX23" i="211"/>
  <c r="AX24" i="211"/>
  <c r="AX25" i="211"/>
  <c r="AX26" i="211"/>
  <c r="AX27" i="211"/>
  <c r="AX28" i="211"/>
  <c r="AX29" i="211"/>
  <c r="AX30" i="211"/>
  <c r="AX31" i="211"/>
  <c r="AX33" i="211"/>
  <c r="AX34" i="211"/>
  <c r="AX35" i="211"/>
  <c r="AX36" i="211"/>
  <c r="AX37" i="211"/>
  <c r="AX38" i="211"/>
  <c r="AX39" i="211"/>
  <c r="AX40" i="211"/>
  <c r="AX41" i="211"/>
  <c r="AX42" i="211"/>
  <c r="AX43" i="211"/>
  <c r="AX44" i="211"/>
  <c r="AX45" i="211"/>
  <c r="AX46" i="211"/>
  <c r="AX47" i="211"/>
  <c r="AX48" i="211"/>
  <c r="AX49" i="211"/>
  <c r="AX50" i="211"/>
  <c r="AX51" i="211"/>
  <c r="AX52" i="211"/>
  <c r="AX54" i="211"/>
  <c r="AX55" i="211"/>
  <c r="AX56" i="211"/>
  <c r="AX57" i="211"/>
  <c r="AX58" i="211"/>
  <c r="AX59" i="211"/>
  <c r="AX60" i="211"/>
  <c r="AX61" i="211"/>
  <c r="AX62" i="211"/>
  <c r="D53" i="294" s="1"/>
  <c r="AW9" i="211"/>
  <c r="AW11" i="211"/>
  <c r="AW12" i="211"/>
  <c r="AW13" i="211"/>
  <c r="AW14" i="211"/>
  <c r="AW15" i="211"/>
  <c r="AW16" i="211"/>
  <c r="AW17" i="211"/>
  <c r="AW18" i="211"/>
  <c r="AW19" i="211"/>
  <c r="AW20" i="211"/>
  <c r="AW21" i="211"/>
  <c r="AW23" i="211"/>
  <c r="AW24" i="211"/>
  <c r="AW25" i="211"/>
  <c r="AW26" i="211"/>
  <c r="AW27" i="211"/>
  <c r="AW28" i="211"/>
  <c r="AW29" i="211"/>
  <c r="AW30" i="211"/>
  <c r="AW31" i="211"/>
  <c r="AW33" i="211"/>
  <c r="AW34" i="211"/>
  <c r="AW35" i="211"/>
  <c r="AW36" i="211"/>
  <c r="AW37" i="211"/>
  <c r="AW38" i="211"/>
  <c r="AW39" i="211"/>
  <c r="AW40" i="211"/>
  <c r="AW41" i="211"/>
  <c r="AW42" i="211"/>
  <c r="AW43" i="211"/>
  <c r="AW44" i="211"/>
  <c r="AW45" i="211"/>
  <c r="AW46" i="211"/>
  <c r="AW47" i="211"/>
  <c r="AW48" i="211"/>
  <c r="AW49" i="211"/>
  <c r="AW50" i="211"/>
  <c r="AW51" i="211"/>
  <c r="AW53" i="211"/>
  <c r="AW54" i="211"/>
  <c r="AW55" i="211"/>
  <c r="AW56" i="211"/>
  <c r="AW57" i="211"/>
  <c r="AW58" i="211"/>
  <c r="AW59" i="211"/>
  <c r="AW60" i="211"/>
  <c r="AW61" i="211"/>
  <c r="AW62" i="211"/>
  <c r="D52" i="294"/>
  <c r="AV9" i="211"/>
  <c r="AV11" i="211"/>
  <c r="AV12" i="211"/>
  <c r="AV13" i="211"/>
  <c r="AV14" i="211"/>
  <c r="AV15" i="211"/>
  <c r="AV16" i="211"/>
  <c r="AV17" i="211"/>
  <c r="AV18" i="211"/>
  <c r="AV19" i="211"/>
  <c r="AV20" i="211"/>
  <c r="AV21" i="211"/>
  <c r="AV23" i="211"/>
  <c r="AV24" i="211"/>
  <c r="AV25" i="211"/>
  <c r="AV26" i="211"/>
  <c r="AV27" i="211"/>
  <c r="AV28" i="211"/>
  <c r="AV29" i="211"/>
  <c r="AV30" i="211"/>
  <c r="AV31" i="211"/>
  <c r="AV33" i="211"/>
  <c r="AV34" i="211"/>
  <c r="AV35" i="211"/>
  <c r="AV36" i="211"/>
  <c r="AV37" i="211"/>
  <c r="AV38" i="211"/>
  <c r="AV39" i="211"/>
  <c r="AV40" i="211"/>
  <c r="AV41" i="211"/>
  <c r="AV42" i="211"/>
  <c r="AV43" i="211"/>
  <c r="AV44" i="211"/>
  <c r="AV45" i="211"/>
  <c r="AV46" i="211"/>
  <c r="AV47" i="211"/>
  <c r="AV48" i="211"/>
  <c r="AV49" i="211"/>
  <c r="AV50" i="211"/>
  <c r="AV52" i="211"/>
  <c r="AV53" i="211"/>
  <c r="AV54" i="211"/>
  <c r="AV55" i="211"/>
  <c r="AV56" i="211"/>
  <c r="AV57" i="211"/>
  <c r="AV58" i="211"/>
  <c r="AV59" i="211"/>
  <c r="AV60" i="211"/>
  <c r="AV61" i="211"/>
  <c r="AV62" i="211"/>
  <c r="D51" i="294"/>
  <c r="AU9" i="211"/>
  <c r="AU11" i="211"/>
  <c r="AU12" i="211"/>
  <c r="AU13" i="211"/>
  <c r="AU14" i="211"/>
  <c r="AU15" i="211"/>
  <c r="AU16" i="211"/>
  <c r="AU17" i="211"/>
  <c r="AU18" i="211"/>
  <c r="AU19" i="211"/>
  <c r="AU20" i="211"/>
  <c r="AU21" i="211"/>
  <c r="AU23" i="211"/>
  <c r="AU24" i="211"/>
  <c r="AU25" i="211"/>
  <c r="AU26" i="211"/>
  <c r="AU27" i="211"/>
  <c r="AU28" i="211"/>
  <c r="AU29" i="211"/>
  <c r="AU30" i="211"/>
  <c r="AU31" i="211"/>
  <c r="AU33" i="211"/>
  <c r="AU34" i="211"/>
  <c r="AU35" i="211"/>
  <c r="AU36" i="211"/>
  <c r="AU37" i="211"/>
  <c r="AU38" i="211"/>
  <c r="AU39" i="211"/>
  <c r="AU40" i="211"/>
  <c r="AU41" i="211"/>
  <c r="AU42" i="211"/>
  <c r="AU43" i="211"/>
  <c r="AU44" i="211"/>
  <c r="AU45" i="211"/>
  <c r="AU46" i="211"/>
  <c r="AU47" i="211"/>
  <c r="AU48" i="211"/>
  <c r="AU49" i="211"/>
  <c r="AU51" i="211"/>
  <c r="AU52" i="211"/>
  <c r="AU53" i="211"/>
  <c r="AU54" i="211"/>
  <c r="AU55" i="211"/>
  <c r="AU56" i="211"/>
  <c r="AU57" i="211"/>
  <c r="AU58" i="211"/>
  <c r="AU59" i="211"/>
  <c r="AU60" i="211"/>
  <c r="AU61" i="211"/>
  <c r="AU62" i="211"/>
  <c r="D50" i="294"/>
  <c r="AT9" i="211"/>
  <c r="AT11" i="211"/>
  <c r="AT12" i="211"/>
  <c r="AT13" i="211"/>
  <c r="AT14" i="211"/>
  <c r="AT15" i="211"/>
  <c r="AT16" i="211"/>
  <c r="AT17" i="211"/>
  <c r="AT18" i="211"/>
  <c r="AT19" i="211"/>
  <c r="AT20" i="211"/>
  <c r="AT21" i="211"/>
  <c r="AT23" i="211"/>
  <c r="AT24" i="211"/>
  <c r="AT25" i="211"/>
  <c r="AT26" i="211"/>
  <c r="AT27" i="211"/>
  <c r="AT28" i="211"/>
  <c r="AT29" i="211"/>
  <c r="AT30" i="211"/>
  <c r="AT31" i="211"/>
  <c r="AT33" i="211"/>
  <c r="AT34" i="211"/>
  <c r="AT35" i="211"/>
  <c r="AT36" i="211"/>
  <c r="AT37" i="211"/>
  <c r="AT38" i="211"/>
  <c r="AT39" i="211"/>
  <c r="AT40" i="211"/>
  <c r="AT41" i="211"/>
  <c r="AT42" i="211"/>
  <c r="AT43" i="211"/>
  <c r="AT44" i="211"/>
  <c r="AT45" i="211"/>
  <c r="AT46" i="211"/>
  <c r="AT47" i="211"/>
  <c r="AT48" i="211"/>
  <c r="AT50" i="211"/>
  <c r="AT51" i="211"/>
  <c r="AT52" i="211"/>
  <c r="AT53" i="211"/>
  <c r="AT54" i="211"/>
  <c r="AT55" i="211"/>
  <c r="AT56" i="211"/>
  <c r="AT57" i="211"/>
  <c r="AT58" i="211"/>
  <c r="AT59" i="211"/>
  <c r="AT60" i="211"/>
  <c r="AT61" i="211"/>
  <c r="AT62" i="211"/>
  <c r="D49" i="294"/>
  <c r="AS9" i="211"/>
  <c r="AS11" i="211"/>
  <c r="AS12" i="211"/>
  <c r="AS13" i="211"/>
  <c r="AS14" i="211"/>
  <c r="AS15" i="211"/>
  <c r="AS16" i="211"/>
  <c r="AS17" i="211"/>
  <c r="AS18" i="211"/>
  <c r="AS19" i="211"/>
  <c r="AS20" i="211"/>
  <c r="AS21" i="211"/>
  <c r="AS23" i="211"/>
  <c r="AS24" i="211"/>
  <c r="AS25" i="211"/>
  <c r="AS26" i="211"/>
  <c r="AS27" i="211"/>
  <c r="AS28" i="211"/>
  <c r="AS29" i="211"/>
  <c r="AS30" i="211"/>
  <c r="AS31" i="211"/>
  <c r="AS33" i="211"/>
  <c r="AS34" i="211"/>
  <c r="AS35" i="211"/>
  <c r="AS36" i="211"/>
  <c r="AS37" i="211"/>
  <c r="AS38" i="211"/>
  <c r="AS39" i="211"/>
  <c r="AS40" i="211"/>
  <c r="AS41" i="211"/>
  <c r="AS42" i="211"/>
  <c r="AS43" i="211"/>
  <c r="AS44" i="211"/>
  <c r="AS45" i="211"/>
  <c r="AS46" i="211"/>
  <c r="AS47" i="211"/>
  <c r="AS49" i="211"/>
  <c r="AS50" i="211"/>
  <c r="AS51" i="211"/>
  <c r="AS52" i="211"/>
  <c r="AS53" i="211"/>
  <c r="AS54" i="211"/>
  <c r="AS55" i="211"/>
  <c r="AS56" i="211"/>
  <c r="AS57" i="211"/>
  <c r="AS58" i="211"/>
  <c r="AS59" i="211"/>
  <c r="AS60" i="211"/>
  <c r="AS61" i="211"/>
  <c r="AS62" i="211"/>
  <c r="D48" i="294" s="1"/>
  <c r="AR9" i="211"/>
  <c r="AR11" i="211"/>
  <c r="AR12" i="211"/>
  <c r="AR13" i="211"/>
  <c r="AR14" i="211"/>
  <c r="AR15" i="211"/>
  <c r="AR16" i="211"/>
  <c r="AR17" i="211"/>
  <c r="AR18" i="211"/>
  <c r="AR19" i="211"/>
  <c r="AR20" i="211"/>
  <c r="AR21" i="211"/>
  <c r="AR22" i="211"/>
  <c r="AR23" i="211"/>
  <c r="AR24" i="211"/>
  <c r="AR25" i="211"/>
  <c r="AR26" i="211"/>
  <c r="AR27" i="211"/>
  <c r="AR28" i="211"/>
  <c r="AR29" i="211"/>
  <c r="AR30" i="211"/>
  <c r="AR31" i="211"/>
  <c r="AR32" i="211"/>
  <c r="AR33" i="211"/>
  <c r="AR34" i="211"/>
  <c r="AR35" i="211"/>
  <c r="AR36" i="211"/>
  <c r="AR37" i="211"/>
  <c r="AR38" i="211"/>
  <c r="AR39" i="211"/>
  <c r="AR40" i="211"/>
  <c r="AR41" i="211"/>
  <c r="AR42" i="211"/>
  <c r="AR43" i="211"/>
  <c r="AR44" i="211"/>
  <c r="AR45" i="211"/>
  <c r="AR46" i="211"/>
  <c r="AR48" i="211"/>
  <c r="AR49" i="211"/>
  <c r="AR50" i="211"/>
  <c r="AR51" i="211"/>
  <c r="AR52" i="211"/>
  <c r="AR53" i="211"/>
  <c r="AR54" i="211"/>
  <c r="AR55" i="211"/>
  <c r="AR56" i="211"/>
  <c r="AR57" i="211"/>
  <c r="AR58" i="211"/>
  <c r="AR59" i="211"/>
  <c r="AR60" i="211"/>
  <c r="AR61" i="211"/>
  <c r="AR62" i="211"/>
  <c r="D47" i="294"/>
  <c r="AQ9" i="211"/>
  <c r="AQ11" i="211"/>
  <c r="AQ12" i="211"/>
  <c r="AQ13" i="211"/>
  <c r="AQ14" i="211"/>
  <c r="AQ15" i="211"/>
  <c r="AQ16" i="211"/>
  <c r="AQ17" i="211"/>
  <c r="AQ18" i="211"/>
  <c r="AQ19" i="211"/>
  <c r="AQ20" i="211"/>
  <c r="AQ21" i="211"/>
  <c r="AQ23" i="211"/>
  <c r="AQ24" i="211"/>
  <c r="AQ25" i="211"/>
  <c r="AQ26" i="211"/>
  <c r="AQ27" i="211"/>
  <c r="AQ28" i="211"/>
  <c r="AQ29" i="211"/>
  <c r="AQ30" i="211"/>
  <c r="AQ31" i="211"/>
  <c r="AQ32" i="211"/>
  <c r="AQ33" i="211"/>
  <c r="AQ34" i="211"/>
  <c r="AQ35" i="211"/>
  <c r="AQ36" i="211"/>
  <c r="AQ37" i="211"/>
  <c r="AQ38" i="211"/>
  <c r="AQ39" i="211"/>
  <c r="AQ40" i="211"/>
  <c r="AQ41" i="211"/>
  <c r="AQ42" i="211"/>
  <c r="AQ43" i="211"/>
  <c r="AQ44" i="211"/>
  <c r="AQ45" i="211"/>
  <c r="AQ47" i="211"/>
  <c r="AQ48" i="211"/>
  <c r="AQ49" i="211"/>
  <c r="AQ50" i="211"/>
  <c r="AQ51" i="211"/>
  <c r="AQ52" i="211"/>
  <c r="AQ53" i="211"/>
  <c r="AQ54" i="211"/>
  <c r="AQ55" i="211"/>
  <c r="AQ56" i="211"/>
  <c r="AQ57" i="211"/>
  <c r="AQ58" i="211"/>
  <c r="AQ59" i="211"/>
  <c r="AQ60" i="211"/>
  <c r="AQ61" i="211"/>
  <c r="AQ62" i="211"/>
  <c r="D46" i="294" s="1"/>
  <c r="AP9" i="211"/>
  <c r="AP11" i="211"/>
  <c r="AP12" i="211"/>
  <c r="AP13" i="211"/>
  <c r="AP14" i="211"/>
  <c r="AP15" i="211"/>
  <c r="AP16" i="211"/>
  <c r="AP17" i="211"/>
  <c r="AP18" i="211"/>
  <c r="AP19" i="211"/>
  <c r="AP20" i="211"/>
  <c r="AP21" i="211"/>
  <c r="AP23" i="211"/>
  <c r="AP24" i="211"/>
  <c r="AP25" i="211"/>
  <c r="AP26" i="211"/>
  <c r="AP27" i="211"/>
  <c r="AP28" i="211"/>
  <c r="AP29" i="211"/>
  <c r="AP30" i="211"/>
  <c r="AP31" i="211"/>
  <c r="AP32" i="211"/>
  <c r="AP33" i="211"/>
  <c r="AP34" i="211"/>
  <c r="AP35" i="211"/>
  <c r="AP36" i="211"/>
  <c r="AP37" i="211"/>
  <c r="AP38" i="211"/>
  <c r="AP39" i="211"/>
  <c r="AP40" i="211"/>
  <c r="AP41" i="211"/>
  <c r="AP42" i="211"/>
  <c r="AP43" i="211"/>
  <c r="AP44" i="211"/>
  <c r="AP46" i="211"/>
  <c r="AP47" i="211"/>
  <c r="AP48" i="211"/>
  <c r="AP49" i="211"/>
  <c r="AP50" i="211"/>
  <c r="AP51" i="211"/>
  <c r="AP52" i="211"/>
  <c r="AP53" i="211"/>
  <c r="AP54" i="211"/>
  <c r="AP55" i="211"/>
  <c r="AP56" i="211"/>
  <c r="AP57" i="211"/>
  <c r="AP58" i="211"/>
  <c r="AP59" i="211"/>
  <c r="AP60" i="211"/>
  <c r="AP61" i="211"/>
  <c r="AP62" i="211"/>
  <c r="D45" i="294"/>
  <c r="AO9" i="211"/>
  <c r="AO11" i="211"/>
  <c r="AO12" i="211"/>
  <c r="AO13" i="211"/>
  <c r="AO14" i="211"/>
  <c r="AO15" i="211"/>
  <c r="AO16" i="211"/>
  <c r="AO17" i="211"/>
  <c r="AO18" i="211"/>
  <c r="AO19" i="211"/>
  <c r="AO20" i="211"/>
  <c r="AO21" i="211"/>
  <c r="AO23" i="211"/>
  <c r="AO24" i="211"/>
  <c r="AO25" i="211"/>
  <c r="AO26" i="211"/>
  <c r="AO27" i="211"/>
  <c r="AO28" i="211"/>
  <c r="AO29" i="211"/>
  <c r="AO30" i="211"/>
  <c r="AO31" i="211"/>
  <c r="AO33" i="211"/>
  <c r="AO34" i="211"/>
  <c r="AO35" i="211"/>
  <c r="AO36" i="211"/>
  <c r="AO37" i="211"/>
  <c r="AO38" i="211"/>
  <c r="AO39" i="211"/>
  <c r="AO40" i="211"/>
  <c r="AO41" i="211"/>
  <c r="AO42" i="211"/>
  <c r="AO43" i="211"/>
  <c r="AO45" i="211"/>
  <c r="AO46" i="211"/>
  <c r="AO47" i="211"/>
  <c r="AO48" i="211"/>
  <c r="AO49" i="211"/>
  <c r="AO50" i="211"/>
  <c r="AO51" i="211"/>
  <c r="AO52" i="211"/>
  <c r="AO53" i="211"/>
  <c r="AO54" i="211"/>
  <c r="AO55" i="211"/>
  <c r="AO56" i="211"/>
  <c r="AO57" i="211"/>
  <c r="AO58" i="211"/>
  <c r="AO59" i="211"/>
  <c r="AO60" i="211"/>
  <c r="AO61" i="211"/>
  <c r="AO62" i="211"/>
  <c r="D44" i="294" s="1"/>
  <c r="AN9" i="211"/>
  <c r="AN11" i="211"/>
  <c r="AN12" i="211"/>
  <c r="AN13" i="211"/>
  <c r="AN14" i="211"/>
  <c r="AN15" i="211"/>
  <c r="AN16" i="211"/>
  <c r="AN17" i="211"/>
  <c r="AN18" i="211"/>
  <c r="AN19" i="211"/>
  <c r="AN20" i="211"/>
  <c r="AN21" i="211"/>
  <c r="AN23" i="211"/>
  <c r="AN24" i="211"/>
  <c r="AN25" i="211"/>
  <c r="AN26" i="211"/>
  <c r="AN27" i="211"/>
  <c r="AN28" i="211"/>
  <c r="AN29" i="211"/>
  <c r="AN30" i="211"/>
  <c r="AN31" i="211"/>
  <c r="AN32" i="211"/>
  <c r="AN33" i="211"/>
  <c r="AN34" i="211"/>
  <c r="AN35" i="211"/>
  <c r="AN36" i="211"/>
  <c r="AN37" i="211"/>
  <c r="AN38" i="211"/>
  <c r="AN39" i="211"/>
  <c r="AN40" i="211"/>
  <c r="AN41" i="211"/>
  <c r="AN42" i="211"/>
  <c r="AN44" i="211"/>
  <c r="AN45" i="211"/>
  <c r="AN46" i="211"/>
  <c r="AN47" i="211"/>
  <c r="AN48" i="211"/>
  <c r="AN49" i="211"/>
  <c r="AN50" i="211"/>
  <c r="AN51" i="211"/>
  <c r="AN52" i="211"/>
  <c r="AN53" i="211"/>
  <c r="AN54" i="211"/>
  <c r="AN55" i="211"/>
  <c r="AN56" i="211"/>
  <c r="AN57" i="211"/>
  <c r="AN58" i="211"/>
  <c r="AN59" i="211"/>
  <c r="AN60" i="211"/>
  <c r="AN61" i="211"/>
  <c r="AN62" i="211"/>
  <c r="D43" i="294" s="1"/>
  <c r="AM9" i="211"/>
  <c r="AM11" i="211"/>
  <c r="AM12" i="211"/>
  <c r="AM13" i="211"/>
  <c r="AM14" i="211"/>
  <c r="AM15" i="211"/>
  <c r="AM16" i="211"/>
  <c r="AM17" i="211"/>
  <c r="AM18" i="211"/>
  <c r="AM19" i="211"/>
  <c r="AM20" i="211"/>
  <c r="AM21" i="211"/>
  <c r="AM23" i="211"/>
  <c r="AM24" i="211"/>
  <c r="AM25" i="211"/>
  <c r="AM26" i="211"/>
  <c r="AM27" i="211"/>
  <c r="AM28" i="211"/>
  <c r="AM29" i="211"/>
  <c r="AM30" i="211"/>
  <c r="AM31" i="211"/>
  <c r="AM32" i="211"/>
  <c r="AM33" i="211"/>
  <c r="AM34" i="211"/>
  <c r="AM35" i="211"/>
  <c r="AM36" i="211"/>
  <c r="AM37" i="211"/>
  <c r="AM38" i="211"/>
  <c r="AM39" i="211"/>
  <c r="AM40" i="211"/>
  <c r="AM41" i="211"/>
  <c r="AM43" i="211"/>
  <c r="AM44" i="211"/>
  <c r="AM45" i="211"/>
  <c r="AM46" i="211"/>
  <c r="AM47" i="211"/>
  <c r="AM48" i="211"/>
  <c r="AM49" i="211"/>
  <c r="AM50" i="211"/>
  <c r="AM51" i="211"/>
  <c r="AM52" i="211"/>
  <c r="AM53" i="211"/>
  <c r="AM54" i="211"/>
  <c r="AM55" i="211"/>
  <c r="AM56" i="211"/>
  <c r="AM57" i="211"/>
  <c r="AM58" i="211"/>
  <c r="AM59" i="211"/>
  <c r="AM60" i="211"/>
  <c r="AM61" i="211"/>
  <c r="AM62" i="211"/>
  <c r="D42" i="294" s="1"/>
  <c r="AL9" i="211"/>
  <c r="AL11" i="211"/>
  <c r="AL12" i="211"/>
  <c r="AL13" i="211"/>
  <c r="AL14" i="211"/>
  <c r="AL15" i="211"/>
  <c r="AL16" i="211"/>
  <c r="AL17" i="211"/>
  <c r="AL18" i="211"/>
  <c r="AL19" i="211"/>
  <c r="AL20" i="211"/>
  <c r="AL21" i="211"/>
  <c r="AL23" i="211"/>
  <c r="AL24" i="211"/>
  <c r="AL25" i="211"/>
  <c r="AL26" i="211"/>
  <c r="AL27" i="211"/>
  <c r="AL28" i="211"/>
  <c r="AL29" i="211"/>
  <c r="AL30" i="211"/>
  <c r="AL31" i="211"/>
  <c r="AL32" i="211"/>
  <c r="AL33" i="211"/>
  <c r="AL34" i="211"/>
  <c r="AL35" i="211"/>
  <c r="AL36" i="211"/>
  <c r="AL37" i="211"/>
  <c r="AL38" i="211"/>
  <c r="AL39" i="211"/>
  <c r="AL40" i="211"/>
  <c r="AL42" i="211"/>
  <c r="AL43" i="211"/>
  <c r="AL44" i="211"/>
  <c r="AL45" i="211"/>
  <c r="AL46" i="211"/>
  <c r="AL47" i="211"/>
  <c r="AL48" i="211"/>
  <c r="AL49" i="211"/>
  <c r="AL50" i="211"/>
  <c r="AL51" i="211"/>
  <c r="AL52" i="211"/>
  <c r="AL53" i="211"/>
  <c r="AL54" i="211"/>
  <c r="AL55" i="211"/>
  <c r="AL56" i="211"/>
  <c r="AL57" i="211"/>
  <c r="AL58" i="211"/>
  <c r="AL59" i="211"/>
  <c r="AL60" i="211"/>
  <c r="AL61" i="211"/>
  <c r="AL62" i="211"/>
  <c r="D41" i="294" s="1"/>
  <c r="AK9" i="211"/>
  <c r="AK11" i="211"/>
  <c r="AK12" i="211"/>
  <c r="AK13" i="211"/>
  <c r="AK14" i="211"/>
  <c r="AK15" i="211"/>
  <c r="AK16" i="211"/>
  <c r="AK17" i="211"/>
  <c r="AK18" i="211"/>
  <c r="AK19" i="211"/>
  <c r="AK20" i="211"/>
  <c r="AK21" i="211"/>
  <c r="AK23" i="211"/>
  <c r="AK24" i="211"/>
  <c r="AK25" i="211"/>
  <c r="AK26" i="211"/>
  <c r="AK27" i="211"/>
  <c r="AK28" i="211"/>
  <c r="AK29" i="211"/>
  <c r="AK30" i="211"/>
  <c r="AK31" i="211"/>
  <c r="AK33" i="211"/>
  <c r="AK34" i="211"/>
  <c r="AK35" i="211"/>
  <c r="AK36" i="211"/>
  <c r="AK37" i="211"/>
  <c r="AK38" i="211"/>
  <c r="AK39" i="211"/>
  <c r="AK41" i="211"/>
  <c r="AK42" i="211"/>
  <c r="AK43" i="211"/>
  <c r="AK44" i="211"/>
  <c r="AK45" i="211"/>
  <c r="AK46" i="211"/>
  <c r="AK47" i="211"/>
  <c r="AK48" i="211"/>
  <c r="AK49" i="211"/>
  <c r="AK50" i="211"/>
  <c r="AK51" i="211"/>
  <c r="AK52" i="211"/>
  <c r="AK53" i="211"/>
  <c r="AK54" i="211"/>
  <c r="AK55" i="211"/>
  <c r="AK56" i="211"/>
  <c r="AK57" i="211"/>
  <c r="AK58" i="211"/>
  <c r="AK59" i="211"/>
  <c r="AK60" i="211"/>
  <c r="AK61" i="211"/>
  <c r="AK62" i="211"/>
  <c r="D40" i="294"/>
  <c r="AJ9" i="211"/>
  <c r="AJ11" i="211"/>
  <c r="AJ12" i="211"/>
  <c r="AJ13" i="211"/>
  <c r="AJ14" i="211"/>
  <c r="AJ15" i="211"/>
  <c r="AJ16" i="211"/>
  <c r="AJ17" i="211"/>
  <c r="AJ18" i="211"/>
  <c r="AJ19" i="211"/>
  <c r="AJ20" i="211"/>
  <c r="AJ21" i="211"/>
  <c r="AJ23" i="211"/>
  <c r="AJ24" i="211"/>
  <c r="AJ25" i="211"/>
  <c r="AJ26" i="211"/>
  <c r="AJ27" i="211"/>
  <c r="AJ28" i="211"/>
  <c r="AJ29" i="211"/>
  <c r="AJ30" i="211"/>
  <c r="AJ31" i="211"/>
  <c r="AJ32" i="211"/>
  <c r="AJ33" i="211"/>
  <c r="AJ34" i="211"/>
  <c r="AJ35" i="211"/>
  <c r="AJ36" i="211"/>
  <c r="AJ37" i="211"/>
  <c r="AJ38" i="211"/>
  <c r="AJ40" i="211"/>
  <c r="AJ41" i="211"/>
  <c r="AJ42" i="211"/>
  <c r="AJ43" i="211"/>
  <c r="AJ44" i="211"/>
  <c r="AJ45" i="211"/>
  <c r="AJ46" i="211"/>
  <c r="AJ47" i="211"/>
  <c r="AJ48" i="211"/>
  <c r="AJ49" i="211"/>
  <c r="AJ50" i="211"/>
  <c r="AJ51" i="211"/>
  <c r="AJ52" i="211"/>
  <c r="AJ53" i="211"/>
  <c r="AJ54" i="211"/>
  <c r="AJ55" i="211"/>
  <c r="AJ56" i="211"/>
  <c r="AJ57" i="211"/>
  <c r="AJ58" i="211"/>
  <c r="AJ59" i="211"/>
  <c r="AJ60" i="211"/>
  <c r="AJ61" i="211"/>
  <c r="AJ62" i="211"/>
  <c r="D39" i="294" s="1"/>
  <c r="AI9" i="211"/>
  <c r="AI11" i="211"/>
  <c r="AI12" i="211"/>
  <c r="AI13" i="211"/>
  <c r="AI14" i="211"/>
  <c r="AI15" i="211"/>
  <c r="AI16" i="211"/>
  <c r="AI17" i="211"/>
  <c r="AI18" i="211"/>
  <c r="AI19" i="211"/>
  <c r="AI20" i="211"/>
  <c r="AI21" i="211"/>
  <c r="AI23" i="211"/>
  <c r="AI24" i="211"/>
  <c r="AI25" i="211"/>
  <c r="AI26" i="211"/>
  <c r="AI27" i="211"/>
  <c r="AI28" i="211"/>
  <c r="AI29" i="211"/>
  <c r="AI30" i="211"/>
  <c r="AI31" i="211"/>
  <c r="AI32" i="211"/>
  <c r="AI33" i="211"/>
  <c r="AI34" i="211"/>
  <c r="AI35" i="211"/>
  <c r="AI36" i="211"/>
  <c r="AI37" i="211"/>
  <c r="AI39" i="211"/>
  <c r="AI40" i="211"/>
  <c r="AI41" i="211"/>
  <c r="AI42" i="211"/>
  <c r="AI43" i="211"/>
  <c r="AI44" i="211"/>
  <c r="AI45" i="211"/>
  <c r="AI46" i="211"/>
  <c r="AI47" i="211"/>
  <c r="AI48" i="211"/>
  <c r="AI49" i="211"/>
  <c r="AI50" i="211"/>
  <c r="AI51" i="211"/>
  <c r="AI52" i="211"/>
  <c r="AI53" i="211"/>
  <c r="AI54" i="211"/>
  <c r="AI55" i="211"/>
  <c r="AI56" i="211"/>
  <c r="AI57" i="211"/>
  <c r="AI58" i="211"/>
  <c r="AI59" i="211"/>
  <c r="AI60" i="211"/>
  <c r="AI61" i="211"/>
  <c r="AI62" i="211"/>
  <c r="D38" i="294"/>
  <c r="AH9" i="211"/>
  <c r="AH11" i="211"/>
  <c r="AH12" i="211"/>
  <c r="AH13" i="211"/>
  <c r="AH14" i="211"/>
  <c r="AH15" i="211"/>
  <c r="AH16" i="211"/>
  <c r="AH17" i="211"/>
  <c r="AH18" i="211"/>
  <c r="AH19" i="211"/>
  <c r="AH20" i="211"/>
  <c r="AH21" i="211"/>
  <c r="AH23" i="211"/>
  <c r="AH24" i="211"/>
  <c r="AH25" i="211"/>
  <c r="AH26" i="211"/>
  <c r="AH27" i="211"/>
  <c r="AH28" i="211"/>
  <c r="AH29" i="211"/>
  <c r="AH30" i="211"/>
  <c r="AH31" i="211"/>
  <c r="AH32" i="211"/>
  <c r="AH33" i="211"/>
  <c r="AH34" i="211"/>
  <c r="AH35" i="211"/>
  <c r="AH36" i="211"/>
  <c r="AH38" i="211"/>
  <c r="AH39" i="211"/>
  <c r="AH40" i="211"/>
  <c r="AH41" i="211"/>
  <c r="AH42" i="211"/>
  <c r="AH43" i="211"/>
  <c r="AH44" i="211"/>
  <c r="AH45" i="211"/>
  <c r="AH46" i="211"/>
  <c r="AH47" i="211"/>
  <c r="AH48" i="211"/>
  <c r="AH49" i="211"/>
  <c r="AH50" i="211"/>
  <c r="AH51" i="211"/>
  <c r="AH52" i="211"/>
  <c r="AH53" i="211"/>
  <c r="AH54" i="211"/>
  <c r="AH55" i="211"/>
  <c r="AH56" i="211"/>
  <c r="AH57" i="211"/>
  <c r="AH58" i="211"/>
  <c r="AH59" i="211"/>
  <c r="AH60" i="211"/>
  <c r="AH61" i="211"/>
  <c r="AH62" i="211"/>
  <c r="D37" i="294" s="1"/>
  <c r="AG9" i="211"/>
  <c r="AG11" i="211"/>
  <c r="AG12" i="211"/>
  <c r="AG13" i="211"/>
  <c r="AG14" i="211"/>
  <c r="AG15" i="211"/>
  <c r="AG16" i="211"/>
  <c r="AG17" i="211"/>
  <c r="AG18" i="211"/>
  <c r="AG19" i="211"/>
  <c r="AG20" i="211"/>
  <c r="AG21" i="211"/>
  <c r="AG22" i="211"/>
  <c r="AG23" i="211"/>
  <c r="AG24" i="211"/>
  <c r="AG25" i="211"/>
  <c r="AG26" i="211"/>
  <c r="AG27" i="211"/>
  <c r="AG28" i="211"/>
  <c r="AG29" i="211"/>
  <c r="AG30" i="211"/>
  <c r="AG31" i="211"/>
  <c r="AG33" i="211"/>
  <c r="AG34" i="211"/>
  <c r="AG35" i="211"/>
  <c r="AG37" i="211"/>
  <c r="AG38" i="211"/>
  <c r="AG39" i="211"/>
  <c r="AG40" i="211"/>
  <c r="AG41" i="211"/>
  <c r="AG42" i="211"/>
  <c r="AG43" i="211"/>
  <c r="AG44" i="211"/>
  <c r="AG45" i="211"/>
  <c r="AG46" i="211"/>
  <c r="AG47" i="211"/>
  <c r="AG48" i="211"/>
  <c r="AG49" i="211"/>
  <c r="AG50" i="211"/>
  <c r="AG51" i="211"/>
  <c r="AG52" i="211"/>
  <c r="AG53" i="211"/>
  <c r="AG54" i="211"/>
  <c r="AG55" i="211"/>
  <c r="AG56" i="211"/>
  <c r="AG57" i="211"/>
  <c r="AG58" i="211"/>
  <c r="AG59" i="211"/>
  <c r="AG60" i="211"/>
  <c r="AG61" i="211"/>
  <c r="AG62" i="211"/>
  <c r="D36" i="294"/>
  <c r="AF9" i="211"/>
  <c r="AF11" i="211"/>
  <c r="AF12" i="211"/>
  <c r="AF13" i="211"/>
  <c r="AF14" i="211"/>
  <c r="AF15" i="211"/>
  <c r="AF16" i="211"/>
  <c r="AF17" i="211"/>
  <c r="AF18" i="211"/>
  <c r="AF19" i="211"/>
  <c r="AF20" i="211"/>
  <c r="AF21" i="211"/>
  <c r="AF23" i="211"/>
  <c r="AF24" i="211"/>
  <c r="AF25" i="211"/>
  <c r="AF26" i="211"/>
  <c r="AF27" i="211"/>
  <c r="AF28" i="211"/>
  <c r="AF29" i="211"/>
  <c r="AF30" i="211"/>
  <c r="AF31" i="211"/>
  <c r="AF32" i="211"/>
  <c r="AF33" i="211"/>
  <c r="AF34" i="211"/>
  <c r="AF36" i="211"/>
  <c r="AF37" i="211"/>
  <c r="AF38" i="211"/>
  <c r="AF39" i="211"/>
  <c r="AF40" i="211"/>
  <c r="AF41" i="211"/>
  <c r="AF42" i="211"/>
  <c r="AF43" i="211"/>
  <c r="AF44" i="211"/>
  <c r="AF45" i="211"/>
  <c r="AF46" i="211"/>
  <c r="AF47" i="211"/>
  <c r="AF48" i="211"/>
  <c r="AF49" i="211"/>
  <c r="AF50" i="211"/>
  <c r="AF51" i="211"/>
  <c r="AF52" i="211"/>
  <c r="AF53" i="211"/>
  <c r="AF54" i="211"/>
  <c r="AF55" i="211"/>
  <c r="AF56" i="211"/>
  <c r="AF57" i="211"/>
  <c r="AF58" i="211"/>
  <c r="AF59" i="211"/>
  <c r="AF60" i="211"/>
  <c r="AF61" i="211"/>
  <c r="AF62" i="211"/>
  <c r="D35" i="294" s="1"/>
  <c r="AE9" i="211"/>
  <c r="AE11" i="211"/>
  <c r="AE12" i="211"/>
  <c r="AE14" i="211"/>
  <c r="AE15" i="211"/>
  <c r="AE16" i="211"/>
  <c r="AE17" i="211"/>
  <c r="AE18" i="211"/>
  <c r="AE19" i="211"/>
  <c r="AE20" i="211"/>
  <c r="AE21" i="211"/>
  <c r="AE23" i="211"/>
  <c r="AE24" i="211"/>
  <c r="AE25" i="211"/>
  <c r="AE26" i="211"/>
  <c r="AE27" i="211"/>
  <c r="AE28" i="211"/>
  <c r="AE29" i="211"/>
  <c r="AE30" i="211"/>
  <c r="AE31" i="211"/>
  <c r="AE32" i="211"/>
  <c r="AE33" i="211"/>
  <c r="AE35" i="211"/>
  <c r="AE36" i="211"/>
  <c r="AE37" i="211"/>
  <c r="AE38" i="211"/>
  <c r="AE39" i="211"/>
  <c r="AE40" i="211"/>
  <c r="AE41" i="211"/>
  <c r="AE42" i="211"/>
  <c r="AE43" i="211"/>
  <c r="AE44" i="211"/>
  <c r="AE45" i="211"/>
  <c r="AE46" i="211"/>
  <c r="AE47" i="211"/>
  <c r="AE48" i="211"/>
  <c r="AE49" i="211"/>
  <c r="AE50" i="211"/>
  <c r="AE51" i="211"/>
  <c r="AE52" i="211"/>
  <c r="AE53" i="211"/>
  <c r="AE54" i="211"/>
  <c r="AE55" i="211"/>
  <c r="AE56" i="211"/>
  <c r="AE57" i="211"/>
  <c r="AE58" i="211"/>
  <c r="AE59" i="211"/>
  <c r="AE60" i="211"/>
  <c r="AE61" i="211"/>
  <c r="AE62" i="211"/>
  <c r="D34" i="294" s="1"/>
  <c r="AB9" i="211"/>
  <c r="AB11" i="211"/>
  <c r="AB12" i="211"/>
  <c r="AB13" i="211"/>
  <c r="AB14" i="211"/>
  <c r="AB15" i="211"/>
  <c r="AB16" i="211"/>
  <c r="AB17" i="211"/>
  <c r="AB18" i="211"/>
  <c r="AB19" i="211"/>
  <c r="AB20" i="211"/>
  <c r="AB21" i="211"/>
  <c r="AB23" i="211"/>
  <c r="AB24" i="211"/>
  <c r="AB25" i="211"/>
  <c r="AB26" i="211"/>
  <c r="AB27" i="211"/>
  <c r="AB28" i="211"/>
  <c r="AB29" i="211"/>
  <c r="AB30" i="211"/>
  <c r="AB33" i="211"/>
  <c r="AB34" i="211"/>
  <c r="AB35" i="211"/>
  <c r="AB36" i="211"/>
  <c r="AB37" i="211"/>
  <c r="AB38" i="211"/>
  <c r="AB39" i="211"/>
  <c r="AB40" i="211"/>
  <c r="AB41" i="211"/>
  <c r="AB42" i="211"/>
  <c r="AB43" i="211"/>
  <c r="AB44" i="211"/>
  <c r="AB45" i="211"/>
  <c r="AB46" i="211"/>
  <c r="AB47" i="211"/>
  <c r="AB48" i="211"/>
  <c r="AB49" i="211"/>
  <c r="AB50" i="211"/>
  <c r="AB51" i="211"/>
  <c r="AB52" i="211"/>
  <c r="AB53" i="211"/>
  <c r="AB54" i="211"/>
  <c r="AB55" i="211"/>
  <c r="AB56" i="211"/>
  <c r="AB57" i="211"/>
  <c r="AB58" i="211"/>
  <c r="AB59" i="211"/>
  <c r="AB60" i="211"/>
  <c r="AB61" i="211"/>
  <c r="AB62" i="211"/>
  <c r="D31" i="294" s="1"/>
  <c r="AA9" i="211"/>
  <c r="AA11" i="211"/>
  <c r="AA12" i="211"/>
  <c r="AA13" i="211"/>
  <c r="AA14" i="211"/>
  <c r="AA15" i="211"/>
  <c r="AA16" i="211"/>
  <c r="AA17" i="211"/>
  <c r="AA18" i="211"/>
  <c r="AA19" i="211"/>
  <c r="AA20" i="211"/>
  <c r="AA21" i="211"/>
  <c r="AA23" i="211"/>
  <c r="AA24" i="211"/>
  <c r="AA25" i="211"/>
  <c r="AA26" i="211"/>
  <c r="AA27" i="211"/>
  <c r="AA28" i="211"/>
  <c r="AA29" i="211"/>
  <c r="AA31" i="211"/>
  <c r="AA33" i="211"/>
  <c r="AA34" i="211"/>
  <c r="AA35" i="211"/>
  <c r="AA36" i="211"/>
  <c r="AA37" i="211"/>
  <c r="AA38" i="211"/>
  <c r="AA39" i="211"/>
  <c r="AA40" i="211"/>
  <c r="AA41" i="211"/>
  <c r="AA42" i="211"/>
  <c r="AA43" i="211"/>
  <c r="AA44" i="211"/>
  <c r="AA45" i="211"/>
  <c r="AA46" i="211"/>
  <c r="AA47" i="211"/>
  <c r="AA48" i="211"/>
  <c r="AA49" i="211"/>
  <c r="AA50" i="211"/>
  <c r="AA51" i="211"/>
  <c r="AA52" i="211"/>
  <c r="AA53" i="211"/>
  <c r="AA54" i="211"/>
  <c r="AA55" i="211"/>
  <c r="AA56" i="211"/>
  <c r="AA57" i="211"/>
  <c r="AA58" i="211"/>
  <c r="AA59" i="211"/>
  <c r="AA60" i="211"/>
  <c r="AA61" i="211"/>
  <c r="AA62" i="211"/>
  <c r="D30" i="294" s="1"/>
  <c r="Z9" i="211"/>
  <c r="Z11" i="211"/>
  <c r="Z12" i="211"/>
  <c r="Z13" i="211"/>
  <c r="Z14" i="211"/>
  <c r="Z15" i="211"/>
  <c r="Z16" i="211"/>
  <c r="Z17" i="211"/>
  <c r="Z18" i="211"/>
  <c r="Z19" i="211"/>
  <c r="Z20" i="211"/>
  <c r="Z21" i="211"/>
  <c r="Z23" i="211"/>
  <c r="Z24" i="211"/>
  <c r="Z25" i="211"/>
  <c r="Z26" i="211"/>
  <c r="Z27" i="211"/>
  <c r="Z28" i="211"/>
  <c r="Z30" i="211"/>
  <c r="Z31" i="211"/>
  <c r="Z33" i="211"/>
  <c r="Z34" i="211"/>
  <c r="Z35" i="211"/>
  <c r="Z36" i="211"/>
  <c r="Z37" i="211"/>
  <c r="Z38" i="211"/>
  <c r="Z39" i="211"/>
  <c r="Z40" i="211"/>
  <c r="Z41" i="211"/>
  <c r="Z42" i="211"/>
  <c r="Z43" i="211"/>
  <c r="Z44" i="211"/>
  <c r="Z45" i="211"/>
  <c r="Z46" i="211"/>
  <c r="Z47" i="211"/>
  <c r="Z48" i="211"/>
  <c r="Z49" i="211"/>
  <c r="Z50" i="211"/>
  <c r="Z51" i="211"/>
  <c r="Z52" i="211"/>
  <c r="Z53" i="211"/>
  <c r="Z54" i="211"/>
  <c r="Z55" i="211"/>
  <c r="Z56" i="211"/>
  <c r="Z57" i="211"/>
  <c r="Z58" i="211"/>
  <c r="Z59" i="211"/>
  <c r="Z60" i="211"/>
  <c r="Z61" i="211"/>
  <c r="Z62" i="211"/>
  <c r="D29" i="294"/>
  <c r="Y9" i="211"/>
  <c r="Y11" i="211"/>
  <c r="Y12" i="211"/>
  <c r="Y13" i="211"/>
  <c r="Y14" i="211"/>
  <c r="Y15" i="211"/>
  <c r="Y16" i="211"/>
  <c r="Y17" i="211"/>
  <c r="Y18" i="211"/>
  <c r="Y19" i="211"/>
  <c r="Y20" i="211"/>
  <c r="Y21" i="211"/>
  <c r="Y23" i="211"/>
  <c r="Y24" i="211"/>
  <c r="Y25" i="211"/>
  <c r="Y26" i="211"/>
  <c r="Y27" i="211"/>
  <c r="Y29" i="211"/>
  <c r="Y30" i="211"/>
  <c r="Y31" i="211"/>
  <c r="Y33" i="211"/>
  <c r="Y34" i="211"/>
  <c r="Y35" i="211"/>
  <c r="Y36" i="211"/>
  <c r="Y37" i="211"/>
  <c r="Y38" i="211"/>
  <c r="Y39" i="211"/>
  <c r="Y40" i="211"/>
  <c r="Y41" i="211"/>
  <c r="Y42" i="211"/>
  <c r="Y43" i="211"/>
  <c r="Y44" i="211"/>
  <c r="Y45" i="211"/>
  <c r="Y46" i="211"/>
  <c r="Y47" i="211"/>
  <c r="Y48" i="211"/>
  <c r="Y49" i="211"/>
  <c r="Y50" i="211"/>
  <c r="Y51" i="211"/>
  <c r="Y52" i="211"/>
  <c r="Y53" i="211"/>
  <c r="Y54" i="211"/>
  <c r="Y55" i="211"/>
  <c r="Y56" i="211"/>
  <c r="Y57" i="211"/>
  <c r="Y58" i="211"/>
  <c r="Y59" i="211"/>
  <c r="Y60" i="211"/>
  <c r="Y61" i="211"/>
  <c r="Y62" i="211"/>
  <c r="D28" i="294"/>
  <c r="X9" i="211"/>
  <c r="X11" i="211"/>
  <c r="X12" i="211"/>
  <c r="X13" i="211"/>
  <c r="X14" i="211"/>
  <c r="X15" i="211"/>
  <c r="X16" i="211"/>
  <c r="X17" i="211"/>
  <c r="X18" i="211"/>
  <c r="X19" i="211"/>
  <c r="X20" i="211"/>
  <c r="X21" i="211"/>
  <c r="X23" i="211"/>
  <c r="X24" i="211"/>
  <c r="X25" i="211"/>
  <c r="X26" i="211"/>
  <c r="X28" i="211"/>
  <c r="X29" i="211"/>
  <c r="X30" i="211"/>
  <c r="X31" i="211"/>
  <c r="X33" i="211"/>
  <c r="BM33" i="211" s="1"/>
  <c r="X34" i="211"/>
  <c r="X35" i="211"/>
  <c r="X36" i="211"/>
  <c r="X37" i="211"/>
  <c r="X38" i="211"/>
  <c r="X39" i="211"/>
  <c r="X40" i="211"/>
  <c r="X41" i="211"/>
  <c r="X42" i="211"/>
  <c r="X43" i="211"/>
  <c r="X44" i="211"/>
  <c r="X45" i="211"/>
  <c r="X46" i="211"/>
  <c r="X47" i="211"/>
  <c r="X48" i="211"/>
  <c r="X49" i="211"/>
  <c r="BM49" i="211" s="1"/>
  <c r="X50" i="211"/>
  <c r="X51" i="211"/>
  <c r="X52" i="211"/>
  <c r="X53" i="211"/>
  <c r="X54" i="211"/>
  <c r="X55" i="211"/>
  <c r="X56" i="211"/>
  <c r="X57" i="211"/>
  <c r="X58" i="211"/>
  <c r="X59" i="211"/>
  <c r="X60" i="211"/>
  <c r="X61" i="211"/>
  <c r="X62" i="211"/>
  <c r="D27" i="294"/>
  <c r="W9" i="211"/>
  <c r="W11" i="211"/>
  <c r="W12" i="211"/>
  <c r="W13" i="211"/>
  <c r="W14" i="211"/>
  <c r="W15" i="211"/>
  <c r="W16" i="211"/>
  <c r="W17" i="211"/>
  <c r="W18" i="211"/>
  <c r="W19" i="211"/>
  <c r="W20" i="211"/>
  <c r="W21" i="211"/>
  <c r="W23" i="211"/>
  <c r="W24" i="211"/>
  <c r="W25" i="211"/>
  <c r="W27" i="211"/>
  <c r="W28" i="211"/>
  <c r="W29" i="211"/>
  <c r="W30" i="211"/>
  <c r="W31" i="211"/>
  <c r="W33" i="211"/>
  <c r="W34" i="211"/>
  <c r="W35" i="211"/>
  <c r="W36" i="211"/>
  <c r="W37" i="211"/>
  <c r="W38" i="211"/>
  <c r="W39" i="211"/>
  <c r="W40" i="211"/>
  <c r="W41" i="211"/>
  <c r="W42" i="211"/>
  <c r="W43" i="211"/>
  <c r="W44" i="211"/>
  <c r="W45" i="211"/>
  <c r="W46" i="211"/>
  <c r="W47" i="211"/>
  <c r="W48" i="211"/>
  <c r="W49" i="211"/>
  <c r="W50" i="211"/>
  <c r="W51" i="211"/>
  <c r="W52" i="211"/>
  <c r="W53" i="211"/>
  <c r="W54" i="211"/>
  <c r="W55" i="211"/>
  <c r="W56" i="211"/>
  <c r="W57" i="211"/>
  <c r="W58" i="211"/>
  <c r="W59" i="211"/>
  <c r="W60" i="211"/>
  <c r="W61" i="211"/>
  <c r="W62" i="211"/>
  <c r="D26" i="294" s="1"/>
  <c r="V9" i="211"/>
  <c r="V11" i="211"/>
  <c r="V12" i="211"/>
  <c r="V13" i="211"/>
  <c r="V14" i="211"/>
  <c r="V15" i="211"/>
  <c r="V16" i="211"/>
  <c r="V17" i="211"/>
  <c r="V18" i="211"/>
  <c r="V19" i="211"/>
  <c r="V20" i="211"/>
  <c r="V21" i="211"/>
  <c r="V23" i="211"/>
  <c r="V24" i="211"/>
  <c r="V26" i="211"/>
  <c r="V27" i="211"/>
  <c r="V28" i="211"/>
  <c r="V29" i="211"/>
  <c r="V30" i="211"/>
  <c r="V31" i="211"/>
  <c r="V33" i="211"/>
  <c r="V34" i="211"/>
  <c r="V35" i="211"/>
  <c r="V36" i="211"/>
  <c r="V37" i="211"/>
  <c r="V38" i="211"/>
  <c r="V39" i="211"/>
  <c r="V40" i="211"/>
  <c r="V41" i="211"/>
  <c r="V42" i="211"/>
  <c r="V43" i="211"/>
  <c r="V44" i="211"/>
  <c r="V45" i="211"/>
  <c r="V46" i="211"/>
  <c r="V47" i="211"/>
  <c r="V48" i="211"/>
  <c r="V49" i="211"/>
  <c r="V50" i="211"/>
  <c r="V51" i="211"/>
  <c r="V52" i="211"/>
  <c r="V53" i="211"/>
  <c r="V54" i="211"/>
  <c r="V55" i="211"/>
  <c r="V56" i="211"/>
  <c r="V57" i="211"/>
  <c r="V58" i="211"/>
  <c r="V59" i="211"/>
  <c r="V60" i="211"/>
  <c r="V61" i="211"/>
  <c r="V62" i="211"/>
  <c r="D25" i="294" s="1"/>
  <c r="U9" i="211"/>
  <c r="U11" i="211"/>
  <c r="U12" i="211"/>
  <c r="BM12" i="211" s="1"/>
  <c r="U13" i="211"/>
  <c r="BM13" i="211" s="1"/>
  <c r="U14" i="211"/>
  <c r="U15" i="211"/>
  <c r="BM15" i="211"/>
  <c r="U16" i="211"/>
  <c r="U17" i="211"/>
  <c r="BM17" i="211" s="1"/>
  <c r="U18" i="211"/>
  <c r="U19" i="211"/>
  <c r="BM19" i="211"/>
  <c r="U20" i="211"/>
  <c r="U21" i="211"/>
  <c r="BM21" i="211" s="1"/>
  <c r="U23" i="211"/>
  <c r="U25" i="211"/>
  <c r="U26" i="211"/>
  <c r="U27" i="211"/>
  <c r="U28" i="211"/>
  <c r="U29" i="211"/>
  <c r="U30" i="211"/>
  <c r="U31" i="211"/>
  <c r="U33" i="211"/>
  <c r="U34" i="211"/>
  <c r="U35" i="211"/>
  <c r="U36" i="211"/>
  <c r="U37" i="211"/>
  <c r="U38" i="211"/>
  <c r="BM38" i="211"/>
  <c r="U39" i="211"/>
  <c r="BM39" i="211" s="1"/>
  <c r="U40" i="211"/>
  <c r="U41" i="211"/>
  <c r="U42" i="211"/>
  <c r="U43" i="211"/>
  <c r="U44" i="211"/>
  <c r="U45" i="211"/>
  <c r="U46" i="211"/>
  <c r="BM46" i="211"/>
  <c r="U47" i="211"/>
  <c r="U48" i="211"/>
  <c r="U49" i="211"/>
  <c r="U50" i="211"/>
  <c r="U51" i="211"/>
  <c r="U52" i="211"/>
  <c r="U53" i="211"/>
  <c r="U54" i="211"/>
  <c r="U55" i="211"/>
  <c r="U56" i="211"/>
  <c r="U57" i="211"/>
  <c r="U58" i="211"/>
  <c r="U59" i="211"/>
  <c r="BM59" i="211" s="1"/>
  <c r="U60" i="211"/>
  <c r="U61" i="211"/>
  <c r="U62" i="211"/>
  <c r="D24" i="294"/>
  <c r="S9" i="211"/>
  <c r="D9" i="129"/>
  <c r="S23" i="211"/>
  <c r="S33" i="211"/>
  <c r="S7" i="211"/>
  <c r="T7" i="211"/>
  <c r="U7" i="211"/>
  <c r="V7" i="211"/>
  <c r="W7" i="211"/>
  <c r="X7" i="211"/>
  <c r="Y7" i="211"/>
  <c r="Z7" i="211"/>
  <c r="AA7" i="211"/>
  <c r="AB7" i="211"/>
  <c r="AD7" i="211"/>
  <c r="AE7" i="211"/>
  <c r="AF7" i="211"/>
  <c r="AG7" i="211"/>
  <c r="AH7" i="211"/>
  <c r="AI7" i="211"/>
  <c r="AJ7" i="211"/>
  <c r="AK7" i="211"/>
  <c r="AL7" i="211"/>
  <c r="AM7" i="211"/>
  <c r="AN7" i="211"/>
  <c r="AO7" i="211"/>
  <c r="AP7" i="211"/>
  <c r="AQ7" i="211"/>
  <c r="AR7" i="211"/>
  <c r="AS7" i="211"/>
  <c r="AT7" i="211"/>
  <c r="AU7" i="211"/>
  <c r="AV7" i="211"/>
  <c r="AW7" i="211"/>
  <c r="AX7" i="211"/>
  <c r="AY7" i="211"/>
  <c r="AZ7" i="211"/>
  <c r="BA7" i="211"/>
  <c r="BB7" i="211"/>
  <c r="BC7" i="211"/>
  <c r="BD7" i="211"/>
  <c r="BE7" i="211"/>
  <c r="BF7" i="211"/>
  <c r="R9" i="211"/>
  <c r="R11" i="211"/>
  <c r="R12" i="211"/>
  <c r="R13" i="211"/>
  <c r="R14" i="211"/>
  <c r="R15" i="211"/>
  <c r="R16" i="211"/>
  <c r="R17" i="211"/>
  <c r="R18" i="211"/>
  <c r="R19" i="211"/>
  <c r="R20" i="211"/>
  <c r="R23" i="211"/>
  <c r="R24" i="211"/>
  <c r="R25" i="211"/>
  <c r="R26" i="211"/>
  <c r="R27" i="211"/>
  <c r="R28" i="211"/>
  <c r="R29" i="211"/>
  <c r="R30" i="211"/>
  <c r="R31" i="211"/>
  <c r="R32" i="211"/>
  <c r="R33" i="211"/>
  <c r="R34" i="211"/>
  <c r="R35" i="211"/>
  <c r="R36" i="211"/>
  <c r="R37" i="211"/>
  <c r="R38" i="211"/>
  <c r="R39" i="211"/>
  <c r="R40" i="211"/>
  <c r="R41" i="211"/>
  <c r="R42" i="211"/>
  <c r="R43" i="211"/>
  <c r="R44" i="211"/>
  <c r="R45" i="211"/>
  <c r="R46" i="211"/>
  <c r="R47" i="211"/>
  <c r="R48" i="211"/>
  <c r="R49" i="211"/>
  <c r="R50" i="211"/>
  <c r="R51" i="211"/>
  <c r="R52" i="211"/>
  <c r="R53" i="211"/>
  <c r="R54" i="211"/>
  <c r="R55" i="211"/>
  <c r="R56" i="211"/>
  <c r="R57" i="211"/>
  <c r="R58" i="211"/>
  <c r="R59" i="211"/>
  <c r="R60" i="211"/>
  <c r="R61" i="211"/>
  <c r="R62" i="211"/>
  <c r="D21" i="294"/>
  <c r="Q9" i="211"/>
  <c r="Q11" i="211"/>
  <c r="Q12" i="211"/>
  <c r="Q13" i="211"/>
  <c r="D29" i="129" s="1"/>
  <c r="Q14" i="211"/>
  <c r="Q15" i="211"/>
  <c r="Q16" i="211"/>
  <c r="Q17" i="211"/>
  <c r="Q18" i="211"/>
  <c r="Q19" i="211"/>
  <c r="Q21" i="211"/>
  <c r="Q23" i="211"/>
  <c r="Q24" i="211"/>
  <c r="Q25" i="211"/>
  <c r="Q26" i="211"/>
  <c r="Q27" i="211"/>
  <c r="Q28" i="211"/>
  <c r="Q29" i="211"/>
  <c r="Q30" i="211"/>
  <c r="Q31" i="211"/>
  <c r="Q32" i="211"/>
  <c r="Q33" i="211"/>
  <c r="Q34" i="211"/>
  <c r="Q35" i="211"/>
  <c r="Q36" i="211"/>
  <c r="Q37" i="211"/>
  <c r="Q38" i="211"/>
  <c r="Q39" i="211"/>
  <c r="Q40" i="211"/>
  <c r="Q41" i="211"/>
  <c r="Q42" i="211"/>
  <c r="Q43" i="211"/>
  <c r="Q44" i="211"/>
  <c r="Q45" i="211"/>
  <c r="Q46" i="211"/>
  <c r="Q47" i="211"/>
  <c r="Q48" i="211"/>
  <c r="Q49" i="211"/>
  <c r="Q50" i="211"/>
  <c r="Q51" i="211"/>
  <c r="Q52" i="211"/>
  <c r="Q53" i="211"/>
  <c r="Q54" i="211"/>
  <c r="Q55" i="211"/>
  <c r="Q56" i="211"/>
  <c r="Q57" i="211"/>
  <c r="Q58" i="211"/>
  <c r="Q59" i="211"/>
  <c r="Q60" i="211"/>
  <c r="Q61" i="211"/>
  <c r="Q62" i="211"/>
  <c r="D20" i="294" s="1"/>
  <c r="P9" i="211"/>
  <c r="P11" i="211"/>
  <c r="P12" i="211"/>
  <c r="P13" i="211"/>
  <c r="D28" i="129" s="1"/>
  <c r="P14" i="211"/>
  <c r="P15" i="211"/>
  <c r="P16" i="211"/>
  <c r="P17" i="211"/>
  <c r="P18" i="211"/>
  <c r="P20" i="211"/>
  <c r="P21" i="211"/>
  <c r="P23" i="211"/>
  <c r="P24" i="211"/>
  <c r="P25" i="211"/>
  <c r="P26" i="211"/>
  <c r="P27" i="211"/>
  <c r="P28" i="211"/>
  <c r="P29" i="211"/>
  <c r="P30" i="211"/>
  <c r="P31" i="211"/>
  <c r="P33" i="211"/>
  <c r="P34" i="211"/>
  <c r="P35" i="211"/>
  <c r="P36" i="211"/>
  <c r="P37" i="211"/>
  <c r="P38" i="211"/>
  <c r="P39" i="211"/>
  <c r="P40" i="211"/>
  <c r="P41" i="211"/>
  <c r="P42" i="211"/>
  <c r="P43" i="211"/>
  <c r="P44" i="211"/>
  <c r="P45" i="211"/>
  <c r="P46" i="211"/>
  <c r="P47" i="211"/>
  <c r="P48" i="211"/>
  <c r="P49" i="211"/>
  <c r="P50" i="211"/>
  <c r="P51" i="211"/>
  <c r="P52" i="211"/>
  <c r="P53" i="211"/>
  <c r="P54" i="211"/>
  <c r="P55" i="211"/>
  <c r="P56" i="211"/>
  <c r="P57" i="211"/>
  <c r="P58" i="211"/>
  <c r="P59" i="211"/>
  <c r="P60" i="211"/>
  <c r="P61" i="211"/>
  <c r="P62" i="211"/>
  <c r="D19" i="294" s="1"/>
  <c r="O9" i="211"/>
  <c r="O10" i="211"/>
  <c r="O11" i="211"/>
  <c r="O12" i="211"/>
  <c r="O13" i="211"/>
  <c r="O14" i="211"/>
  <c r="O15" i="211"/>
  <c r="O16" i="211"/>
  <c r="O17" i="211"/>
  <c r="O19" i="211"/>
  <c r="O20" i="211"/>
  <c r="O21" i="211"/>
  <c r="O23" i="211"/>
  <c r="O24" i="211"/>
  <c r="O25" i="211"/>
  <c r="O26" i="211"/>
  <c r="O27" i="211"/>
  <c r="O28" i="211"/>
  <c r="O29" i="211"/>
  <c r="O30" i="211"/>
  <c r="O31" i="211"/>
  <c r="O32" i="211"/>
  <c r="O33" i="211"/>
  <c r="O34" i="211"/>
  <c r="O35" i="211"/>
  <c r="O36" i="211"/>
  <c r="O37" i="211"/>
  <c r="O38" i="211"/>
  <c r="O39" i="211"/>
  <c r="O40" i="211"/>
  <c r="O41" i="211"/>
  <c r="O42" i="211"/>
  <c r="O43" i="211"/>
  <c r="O44" i="211"/>
  <c r="O45" i="211"/>
  <c r="O46" i="211"/>
  <c r="O47" i="211"/>
  <c r="O48" i="211"/>
  <c r="O49" i="211"/>
  <c r="O50" i="211"/>
  <c r="O51" i="211"/>
  <c r="O52" i="211"/>
  <c r="O53" i="211"/>
  <c r="O54" i="211"/>
  <c r="O55" i="211"/>
  <c r="O56" i="211"/>
  <c r="O57" i="211"/>
  <c r="O58" i="211"/>
  <c r="O59" i="211"/>
  <c r="O60" i="211"/>
  <c r="O61" i="211"/>
  <c r="O62" i="211"/>
  <c r="D18" i="294"/>
  <c r="N9" i="211"/>
  <c r="N11" i="211"/>
  <c r="N12" i="211"/>
  <c r="N13" i="211"/>
  <c r="N14" i="211"/>
  <c r="N15" i="211"/>
  <c r="N16" i="211"/>
  <c r="N18" i="211"/>
  <c r="N19" i="211"/>
  <c r="N20" i="211"/>
  <c r="N21" i="211"/>
  <c r="N23" i="211"/>
  <c r="N24" i="211"/>
  <c r="N25" i="211"/>
  <c r="N26" i="211"/>
  <c r="N27" i="211"/>
  <c r="N28" i="211"/>
  <c r="N29" i="211"/>
  <c r="N30" i="211"/>
  <c r="N31" i="211"/>
  <c r="N32" i="211"/>
  <c r="N33" i="211"/>
  <c r="N34" i="211"/>
  <c r="N35" i="211"/>
  <c r="N36" i="211"/>
  <c r="N37" i="211"/>
  <c r="N38" i="211"/>
  <c r="N39" i="211"/>
  <c r="N40" i="211"/>
  <c r="N41" i="211"/>
  <c r="N42" i="211"/>
  <c r="N43" i="211"/>
  <c r="N44" i="211"/>
  <c r="N45" i="211"/>
  <c r="N46" i="211"/>
  <c r="N47" i="211"/>
  <c r="N48" i="211"/>
  <c r="N49" i="211"/>
  <c r="N50" i="211"/>
  <c r="N51" i="211"/>
  <c r="N52" i="211"/>
  <c r="N53" i="211"/>
  <c r="N54" i="211"/>
  <c r="N55" i="211"/>
  <c r="N56" i="211"/>
  <c r="N57" i="211"/>
  <c r="N58" i="211"/>
  <c r="N59" i="211"/>
  <c r="N60" i="211"/>
  <c r="N61" i="211"/>
  <c r="N62" i="211"/>
  <c r="D17" i="294" s="1"/>
  <c r="M9" i="211"/>
  <c r="M11" i="211"/>
  <c r="M12" i="211"/>
  <c r="M13" i="211"/>
  <c r="M14" i="211"/>
  <c r="M15" i="211"/>
  <c r="M17" i="211"/>
  <c r="M18" i="211"/>
  <c r="M19" i="211"/>
  <c r="M20" i="211"/>
  <c r="M21" i="211"/>
  <c r="M22" i="211"/>
  <c r="M23" i="211"/>
  <c r="M24" i="211"/>
  <c r="M25" i="211"/>
  <c r="M26" i="211"/>
  <c r="M27" i="211"/>
  <c r="M28" i="211"/>
  <c r="M29" i="211"/>
  <c r="M30" i="211"/>
  <c r="M31" i="211"/>
  <c r="M32" i="211"/>
  <c r="M33" i="211"/>
  <c r="M34" i="211"/>
  <c r="M35" i="211"/>
  <c r="M36" i="211"/>
  <c r="M37" i="211"/>
  <c r="M38" i="211"/>
  <c r="M39" i="211"/>
  <c r="M40" i="211"/>
  <c r="M41" i="211"/>
  <c r="M42" i="211"/>
  <c r="M43" i="211"/>
  <c r="M44" i="211"/>
  <c r="M45" i="211"/>
  <c r="M46" i="211"/>
  <c r="M47" i="211"/>
  <c r="M48" i="211"/>
  <c r="M49" i="211"/>
  <c r="M50" i="211"/>
  <c r="M51" i="211"/>
  <c r="M52" i="211"/>
  <c r="M53" i="211"/>
  <c r="M54" i="211"/>
  <c r="M55" i="211"/>
  <c r="M56" i="211"/>
  <c r="M57" i="211"/>
  <c r="M58" i="211"/>
  <c r="M59" i="211"/>
  <c r="M60" i="211"/>
  <c r="M61" i="211"/>
  <c r="M62" i="211"/>
  <c r="D16" i="294" s="1"/>
  <c r="L9" i="211"/>
  <c r="L11" i="211"/>
  <c r="L12" i="211"/>
  <c r="L13" i="211"/>
  <c r="L14" i="211"/>
  <c r="L16" i="211"/>
  <c r="L17" i="211"/>
  <c r="L18" i="211"/>
  <c r="L19" i="211"/>
  <c r="L20" i="211"/>
  <c r="L21" i="211"/>
  <c r="L22" i="211"/>
  <c r="L23" i="211"/>
  <c r="L24" i="211"/>
  <c r="L25" i="211"/>
  <c r="L26" i="211"/>
  <c r="L27" i="211"/>
  <c r="L28" i="211"/>
  <c r="L29" i="211"/>
  <c r="L30" i="211"/>
  <c r="L31" i="211"/>
  <c r="L33" i="211"/>
  <c r="L34" i="211"/>
  <c r="L35" i="211"/>
  <c r="L36" i="211"/>
  <c r="L37" i="211"/>
  <c r="L38" i="211"/>
  <c r="L39" i="211"/>
  <c r="L40" i="211"/>
  <c r="L41" i="211"/>
  <c r="L42" i="211"/>
  <c r="L43" i="211"/>
  <c r="L44" i="211"/>
  <c r="L45" i="211"/>
  <c r="L46" i="211"/>
  <c r="L47" i="211"/>
  <c r="L48" i="211"/>
  <c r="L49" i="211"/>
  <c r="L50" i="211"/>
  <c r="L51" i="211"/>
  <c r="L52" i="211"/>
  <c r="L53" i="211"/>
  <c r="L54" i="211"/>
  <c r="L55" i="211"/>
  <c r="L56" i="211"/>
  <c r="L57" i="211"/>
  <c r="L58" i="211"/>
  <c r="L59" i="211"/>
  <c r="L60" i="211"/>
  <c r="L61" i="211"/>
  <c r="L62" i="211"/>
  <c r="D15" i="294"/>
  <c r="K9" i="211"/>
  <c r="K11" i="211"/>
  <c r="K12" i="211"/>
  <c r="K13" i="211"/>
  <c r="K15" i="211"/>
  <c r="K16" i="211"/>
  <c r="K17" i="211"/>
  <c r="K18" i="211"/>
  <c r="K19" i="211"/>
  <c r="K20" i="211"/>
  <c r="K21" i="211"/>
  <c r="K22" i="211"/>
  <c r="K23" i="211"/>
  <c r="K24" i="211"/>
  <c r="K25" i="211"/>
  <c r="K26" i="211"/>
  <c r="K27" i="211"/>
  <c r="K28" i="211"/>
  <c r="K29" i="211"/>
  <c r="K30" i="211"/>
  <c r="K31" i="211"/>
  <c r="K32" i="211"/>
  <c r="K33" i="211"/>
  <c r="K34" i="211"/>
  <c r="K35" i="211"/>
  <c r="K36" i="211"/>
  <c r="K37" i="211"/>
  <c r="K38" i="211"/>
  <c r="K39" i="211"/>
  <c r="K40" i="211"/>
  <c r="K41" i="211"/>
  <c r="K42" i="211"/>
  <c r="K43" i="211"/>
  <c r="K44" i="211"/>
  <c r="K45" i="211"/>
  <c r="K46" i="211"/>
  <c r="K47" i="211"/>
  <c r="K48" i="211"/>
  <c r="K49" i="211"/>
  <c r="K50" i="211"/>
  <c r="K51" i="211"/>
  <c r="K52" i="211"/>
  <c r="K53" i="211"/>
  <c r="K54" i="211"/>
  <c r="K55" i="211"/>
  <c r="K56" i="211"/>
  <c r="K57" i="211"/>
  <c r="K58" i="211"/>
  <c r="K59" i="211"/>
  <c r="K60" i="211"/>
  <c r="K61" i="211"/>
  <c r="K62" i="211"/>
  <c r="D14" i="294"/>
  <c r="J9" i="211"/>
  <c r="J11" i="211"/>
  <c r="J12" i="211"/>
  <c r="J14" i="211"/>
  <c r="J15" i="211"/>
  <c r="J16" i="211"/>
  <c r="J17" i="211"/>
  <c r="J18" i="211"/>
  <c r="J19" i="211"/>
  <c r="J20" i="211"/>
  <c r="J21" i="211"/>
  <c r="J23" i="211"/>
  <c r="J24" i="211"/>
  <c r="J25" i="211"/>
  <c r="J26" i="211"/>
  <c r="J27" i="211"/>
  <c r="J28" i="211"/>
  <c r="J29" i="211"/>
  <c r="J30" i="211"/>
  <c r="J31" i="211"/>
  <c r="J32" i="211"/>
  <c r="J33" i="211"/>
  <c r="J34" i="211"/>
  <c r="J35" i="211"/>
  <c r="J36" i="211"/>
  <c r="J37" i="211"/>
  <c r="J38" i="211"/>
  <c r="J39" i="211"/>
  <c r="J40" i="211"/>
  <c r="J41" i="211"/>
  <c r="J42" i="211"/>
  <c r="J43" i="211"/>
  <c r="J44" i="211"/>
  <c r="J45" i="211"/>
  <c r="J46" i="211"/>
  <c r="J47" i="211"/>
  <c r="J48" i="211"/>
  <c r="J49" i="211"/>
  <c r="J50" i="211"/>
  <c r="J51" i="211"/>
  <c r="J52" i="211"/>
  <c r="J53" i="211"/>
  <c r="J54" i="211"/>
  <c r="J55" i="211"/>
  <c r="J56" i="211"/>
  <c r="J57" i="211"/>
  <c r="J58" i="211"/>
  <c r="J59" i="211"/>
  <c r="J60" i="211"/>
  <c r="J61" i="211"/>
  <c r="J62" i="211"/>
  <c r="D13" i="294" s="1"/>
  <c r="I8" i="211"/>
  <c r="I9" i="211"/>
  <c r="I11" i="211"/>
  <c r="I13" i="211"/>
  <c r="I14" i="211"/>
  <c r="I15" i="211"/>
  <c r="I16" i="211"/>
  <c r="I17" i="211"/>
  <c r="I18" i="211"/>
  <c r="I19" i="211"/>
  <c r="I20" i="211"/>
  <c r="I21" i="211"/>
  <c r="I22" i="211"/>
  <c r="I23" i="211"/>
  <c r="I24" i="211"/>
  <c r="I25" i="211"/>
  <c r="I26" i="211"/>
  <c r="I27" i="211"/>
  <c r="I28" i="211"/>
  <c r="I29" i="211"/>
  <c r="I30" i="211"/>
  <c r="I31" i="211"/>
  <c r="I32" i="211"/>
  <c r="I33" i="211"/>
  <c r="I34" i="211"/>
  <c r="I35" i="211"/>
  <c r="I36" i="211"/>
  <c r="I37" i="211"/>
  <c r="I38" i="211"/>
  <c r="I39" i="211"/>
  <c r="I40" i="211"/>
  <c r="I41" i="211"/>
  <c r="I42" i="211"/>
  <c r="I43" i="211"/>
  <c r="I44" i="211"/>
  <c r="I45" i="211"/>
  <c r="I46" i="211"/>
  <c r="I47" i="211"/>
  <c r="I48" i="211"/>
  <c r="I49" i="211"/>
  <c r="I50" i="211"/>
  <c r="I51" i="211"/>
  <c r="I52" i="211"/>
  <c r="I53" i="211"/>
  <c r="I54" i="211"/>
  <c r="I55" i="211"/>
  <c r="I56" i="211"/>
  <c r="I57" i="211"/>
  <c r="I58" i="211"/>
  <c r="I59" i="211"/>
  <c r="I60" i="211"/>
  <c r="I61" i="211"/>
  <c r="I62" i="211"/>
  <c r="D12" i="294" s="1"/>
  <c r="H9" i="211"/>
  <c r="H10" i="211"/>
  <c r="H12" i="211"/>
  <c r="H13" i="211"/>
  <c r="H14" i="211"/>
  <c r="H15" i="211"/>
  <c r="H16" i="211"/>
  <c r="H17" i="211"/>
  <c r="H18" i="211"/>
  <c r="H19" i="211"/>
  <c r="H20" i="211"/>
  <c r="H21" i="211"/>
  <c r="H22" i="211"/>
  <c r="H23" i="211"/>
  <c r="H24" i="211"/>
  <c r="H25" i="211"/>
  <c r="H26" i="211"/>
  <c r="H27" i="211"/>
  <c r="H28" i="211"/>
  <c r="H29" i="211"/>
  <c r="H30" i="211"/>
  <c r="H31" i="211"/>
  <c r="H32" i="211"/>
  <c r="H33" i="211"/>
  <c r="H34" i="211"/>
  <c r="H35" i="211"/>
  <c r="H36" i="211"/>
  <c r="H37" i="211"/>
  <c r="H38" i="211"/>
  <c r="H39" i="211"/>
  <c r="H40" i="211"/>
  <c r="H41" i="211"/>
  <c r="H42" i="211"/>
  <c r="H43" i="211"/>
  <c r="H44" i="211"/>
  <c r="H45" i="211"/>
  <c r="H46" i="211"/>
  <c r="H47" i="211"/>
  <c r="H48" i="211"/>
  <c r="H49" i="211"/>
  <c r="H50" i="211"/>
  <c r="H51" i="211"/>
  <c r="H52" i="211"/>
  <c r="H53" i="211"/>
  <c r="H54" i="211"/>
  <c r="H55" i="211"/>
  <c r="H56" i="211"/>
  <c r="H57" i="211"/>
  <c r="H58" i="211"/>
  <c r="H59" i="211"/>
  <c r="H60" i="211"/>
  <c r="H61" i="211"/>
  <c r="H62" i="211"/>
  <c r="D11" i="294"/>
  <c r="G9" i="211"/>
  <c r="G11" i="211"/>
  <c r="G12" i="211"/>
  <c r="G14" i="211"/>
  <c r="G15" i="211"/>
  <c r="G19" i="211"/>
  <c r="G23" i="211"/>
  <c r="G24" i="211"/>
  <c r="G25" i="211"/>
  <c r="G26" i="211"/>
  <c r="G27" i="211"/>
  <c r="G28" i="211"/>
  <c r="G29" i="211"/>
  <c r="G30" i="211"/>
  <c r="G33" i="211"/>
  <c r="G35" i="211"/>
  <c r="G36" i="211"/>
  <c r="G37" i="211"/>
  <c r="G39" i="211"/>
  <c r="G40" i="211"/>
  <c r="G41" i="211"/>
  <c r="G43" i="211"/>
  <c r="G45" i="211"/>
  <c r="G47" i="211"/>
  <c r="G49" i="211"/>
  <c r="G50" i="211"/>
  <c r="G51" i="211"/>
  <c r="G53" i="211"/>
  <c r="G54" i="211"/>
  <c r="G55" i="211"/>
  <c r="G57" i="211"/>
  <c r="G58" i="211"/>
  <c r="G59" i="211"/>
  <c r="G61" i="211"/>
  <c r="F7" i="211"/>
  <c r="G7" i="211"/>
  <c r="H7" i="211"/>
  <c r="I7" i="211"/>
  <c r="J7" i="211"/>
  <c r="K7" i="211"/>
  <c r="L7" i="211"/>
  <c r="M7" i="211"/>
  <c r="N7" i="211"/>
  <c r="O7" i="211"/>
  <c r="P7" i="211"/>
  <c r="Q7" i="211"/>
  <c r="R7" i="211"/>
  <c r="E7" i="211"/>
  <c r="E28" i="211"/>
  <c r="E24" i="211"/>
  <c r="W26" i="129"/>
  <c r="S27" i="129"/>
  <c r="S26" i="129"/>
  <c r="S24" i="129"/>
  <c r="E9" i="211"/>
  <c r="E23" i="211"/>
  <c r="E25" i="211"/>
  <c r="E26" i="211"/>
  <c r="E31" i="211"/>
  <c r="E46" i="211"/>
  <c r="D8" i="211"/>
  <c r="D9" i="211"/>
  <c r="BJ9" i="211" s="1"/>
  <c r="BK9" i="211" s="1"/>
  <c r="D10" i="211"/>
  <c r="D11" i="211"/>
  <c r="D12" i="211"/>
  <c r="D13" i="211"/>
  <c r="D14" i="211"/>
  <c r="D15" i="211"/>
  <c r="D16" i="211"/>
  <c r="D14" i="289"/>
  <c r="D17" i="211"/>
  <c r="D18" i="211"/>
  <c r="D16" i="289" s="1"/>
  <c r="D19" i="211"/>
  <c r="D20" i="211"/>
  <c r="D21" i="211"/>
  <c r="D22" i="211"/>
  <c r="D23" i="211"/>
  <c r="BJ23" i="211" s="1"/>
  <c r="BK23" i="211" s="1"/>
  <c r="D24" i="211"/>
  <c r="D25" i="211"/>
  <c r="D26" i="211"/>
  <c r="D27" i="211"/>
  <c r="D28" i="211"/>
  <c r="D29" i="211"/>
  <c r="D30" i="211"/>
  <c r="D31" i="211"/>
  <c r="D33" i="211"/>
  <c r="D34" i="211"/>
  <c r="D35" i="211"/>
  <c r="D36" i="211"/>
  <c r="D37" i="211"/>
  <c r="D38" i="211"/>
  <c r="D39" i="211"/>
  <c r="D40" i="211"/>
  <c r="D41" i="211"/>
  <c r="D42" i="211"/>
  <c r="D43" i="211"/>
  <c r="D44" i="211"/>
  <c r="D45" i="211"/>
  <c r="D46" i="211"/>
  <c r="D47" i="211"/>
  <c r="D48" i="211"/>
  <c r="D49" i="211"/>
  <c r="D50" i="211"/>
  <c r="D51" i="211"/>
  <c r="D52" i="211"/>
  <c r="D53" i="211"/>
  <c r="D54" i="211"/>
  <c r="D55" i="211"/>
  <c r="D56" i="211"/>
  <c r="D57" i="211"/>
  <c r="D55" i="289"/>
  <c r="D58" i="211"/>
  <c r="D59" i="211"/>
  <c r="D60" i="211"/>
  <c r="D61" i="211"/>
  <c r="D62" i="211"/>
  <c r="D63" i="211"/>
  <c r="BJ63" i="211" s="1"/>
  <c r="BK63" i="211" s="1"/>
  <c r="D64" i="211"/>
  <c r="BJ64" i="211"/>
  <c r="BK64" i="211" s="1"/>
  <c r="H24" i="129"/>
  <c r="F26" i="129"/>
  <c r="F24" i="129"/>
  <c r="E12" i="129"/>
  <c r="E26" i="129"/>
  <c r="E24" i="129"/>
  <c r="J10" i="211"/>
  <c r="BC22" i="211"/>
  <c r="BG22" i="211"/>
  <c r="G62" i="211"/>
  <c r="D10" i="294" s="1"/>
  <c r="J63" i="211"/>
  <c r="J8" i="211"/>
  <c r="T25" i="129"/>
  <c r="N10" i="211"/>
  <c r="K10" i="211"/>
  <c r="D24" i="129"/>
  <c r="Q8" i="211"/>
  <c r="N8" i="211"/>
  <c r="M10" i="211"/>
  <c r="S25" i="129"/>
  <c r="H25" i="129"/>
  <c r="G25" i="129"/>
  <c r="M8" i="211"/>
  <c r="G24" i="129"/>
  <c r="L63" i="211"/>
  <c r="K63" i="211"/>
  <c r="L8" i="211"/>
  <c r="I63" i="211"/>
  <c r="E25" i="129"/>
  <c r="F17" i="129"/>
  <c r="K32" i="289"/>
  <c r="F74" i="134"/>
  <c r="F70" i="134"/>
  <c r="F66" i="134"/>
  <c r="F75" i="134"/>
  <c r="K18" i="289"/>
  <c r="O12" i="289"/>
  <c r="G63" i="261"/>
  <c r="S11" i="261"/>
  <c r="AE63" i="261"/>
  <c r="AE10" i="261"/>
  <c r="W24" i="129"/>
  <c r="F73" i="134"/>
  <c r="F69" i="134"/>
  <c r="F65" i="134"/>
  <c r="I10" i="211"/>
  <c r="AA22" i="211"/>
  <c r="T24" i="129"/>
  <c r="R24" i="129"/>
  <c r="Q24" i="129"/>
  <c r="E29" i="211"/>
  <c r="E43" i="211"/>
  <c r="E45" i="211"/>
  <c r="E47" i="211"/>
  <c r="E49" i="211"/>
  <c r="E55" i="211"/>
  <c r="E61" i="211"/>
  <c r="P25" i="129"/>
  <c r="G42" i="211"/>
  <c r="BD22" i="211"/>
  <c r="E33" i="211"/>
  <c r="F71" i="134"/>
  <c r="F67" i="134"/>
  <c r="E34" i="211"/>
  <c r="E36" i="211"/>
  <c r="E38" i="211"/>
  <c r="E40" i="211"/>
  <c r="O25" i="129"/>
  <c r="BE22" i="211"/>
  <c r="P22" i="211"/>
  <c r="AL22" i="211"/>
  <c r="M63" i="211"/>
  <c r="F63" i="134"/>
  <c r="K8" i="211"/>
  <c r="G48" i="211"/>
  <c r="G60" i="211"/>
  <c r="G44" i="211"/>
  <c r="G52" i="211"/>
  <c r="G56" i="211"/>
  <c r="L10" i="211"/>
  <c r="D25" i="129" s="1"/>
  <c r="H8" i="294"/>
  <c r="E62" i="211"/>
  <c r="D8" i="294"/>
  <c r="R10" i="211"/>
  <c r="J22" i="211"/>
  <c r="AJ11" i="129"/>
  <c r="AI11" i="129"/>
  <c r="BI33" i="211"/>
  <c r="F64" i="134"/>
  <c r="G8" i="260"/>
  <c r="U10" i="289"/>
  <c r="Y64" i="260"/>
  <c r="BI28" i="260"/>
  <c r="W23" i="289"/>
  <c r="Q64" i="260"/>
  <c r="BI20" i="260"/>
  <c r="H20" i="134" s="1"/>
  <c r="Q64" i="277"/>
  <c r="BI20" i="277"/>
  <c r="AA20" i="134" s="1"/>
  <c r="AB64" i="277"/>
  <c r="BI31" i="277"/>
  <c r="AA31" i="134"/>
  <c r="AP64" i="277"/>
  <c r="BI45" i="277"/>
  <c r="AX64" i="277"/>
  <c r="BI53" i="277"/>
  <c r="BF64" i="277"/>
  <c r="BI61" i="277" s="1"/>
  <c r="AA61" i="134" s="1"/>
  <c r="AV64" i="278"/>
  <c r="BI51" i="278"/>
  <c r="AZ64" i="278"/>
  <c r="BI55" i="278"/>
  <c r="AB55" i="134" s="1"/>
  <c r="D23" i="333" s="1"/>
  <c r="E23" i="333" s="1"/>
  <c r="BD64" i="278"/>
  <c r="BI59" i="278" s="1"/>
  <c r="AB59" i="134" s="1"/>
  <c r="D23" i="336" s="1"/>
  <c r="E23" i="336"/>
  <c r="AG64" i="278"/>
  <c r="BI36" i="278" s="1"/>
  <c r="AB36" i="134" s="1"/>
  <c r="D23" i="318" s="1"/>
  <c r="E23" i="318"/>
  <c r="AO64" i="278"/>
  <c r="BI44" i="278"/>
  <c r="AB44" i="134" s="1"/>
  <c r="D23" i="325" s="1"/>
  <c r="E23" i="325" s="1"/>
  <c r="BB64" i="279"/>
  <c r="BI57" i="279" s="1"/>
  <c r="AC57" i="134" s="1"/>
  <c r="P64" i="279"/>
  <c r="BI19" i="279"/>
  <c r="AC19" i="134" s="1"/>
  <c r="D24" i="304" s="1"/>
  <c r="E24" i="304" s="1"/>
  <c r="V64" i="279"/>
  <c r="BI25" i="279" s="1"/>
  <c r="Z64" i="279"/>
  <c r="BI29" i="279" s="1"/>
  <c r="AC29" i="134" s="1"/>
  <c r="D24" i="312" s="1"/>
  <c r="E24" i="312" s="1"/>
  <c r="AB64" i="280"/>
  <c r="BI31" i="280" s="1"/>
  <c r="AH64" i="280"/>
  <c r="BI37" i="280" s="1"/>
  <c r="AG64" i="281"/>
  <c r="BI36" i="281"/>
  <c r="AE36" i="134" s="1"/>
  <c r="D26" i="318"/>
  <c r="E26" i="318" s="1"/>
  <c r="Z64" i="281"/>
  <c r="BI29" i="281"/>
  <c r="AE29" i="134" s="1"/>
  <c r="D26" i="312"/>
  <c r="E26" i="312" s="1"/>
  <c r="AR64" i="281"/>
  <c r="BI47" i="281" s="1"/>
  <c r="BB64" i="281"/>
  <c r="BI57" i="281" s="1"/>
  <c r="AE57" i="134"/>
  <c r="V64" i="281"/>
  <c r="BI25" i="281" s="1"/>
  <c r="V64" i="282"/>
  <c r="BI25" i="282" s="1"/>
  <c r="Z64" i="282"/>
  <c r="BI29" i="282"/>
  <c r="AF29" i="134" s="1"/>
  <c r="D27" i="312" s="1"/>
  <c r="E27" i="312" s="1"/>
  <c r="AR64" i="282"/>
  <c r="BI47" i="282"/>
  <c r="AF47" i="134" s="1"/>
  <c r="Q64" i="282"/>
  <c r="BI20" i="282"/>
  <c r="AF20" i="134" s="1"/>
  <c r="AW64" i="282"/>
  <c r="BI52" i="282" s="1"/>
  <c r="AF52" i="134" s="1"/>
  <c r="D27" i="330" s="1"/>
  <c r="E27" i="330" s="1"/>
  <c r="BA64" i="282"/>
  <c r="BI56" i="282"/>
  <c r="AF56" i="134" s="1"/>
  <c r="AL64" i="282"/>
  <c r="BI41" i="282" s="1"/>
  <c r="AP64" i="282"/>
  <c r="BI45" i="282" s="1"/>
  <c r="AF45" i="134"/>
  <c r="D27" i="326" s="1"/>
  <c r="E27" i="326" s="1"/>
  <c r="AT64" i="282"/>
  <c r="BI49" i="282" s="1"/>
  <c r="AF49" i="134" s="1"/>
  <c r="D27" i="328" s="1"/>
  <c r="E27" i="328" s="1"/>
  <c r="BB64" i="282"/>
  <c r="BI57" i="282" s="1"/>
  <c r="AF57" i="134" s="1"/>
  <c r="Q64" i="283"/>
  <c r="BI20" i="283" s="1"/>
  <c r="AG20" i="134" s="1"/>
  <c r="AK64" i="283"/>
  <c r="BI40" i="283" s="1"/>
  <c r="AG40" i="134"/>
  <c r="AH64" i="283"/>
  <c r="BI37" i="283" s="1"/>
  <c r="AG37" i="134" s="1"/>
  <c r="AL64" i="283"/>
  <c r="BI41" i="283" s="1"/>
  <c r="AG41" i="134" s="1"/>
  <c r="AP64" i="283"/>
  <c r="BI45" i="283"/>
  <c r="AG45" i="134" s="1"/>
  <c r="AT64" i="283"/>
  <c r="BI49" i="283"/>
  <c r="AG49" i="134" s="1"/>
  <c r="AX64" i="283"/>
  <c r="BI53" i="283"/>
  <c r="AG53" i="134" s="1"/>
  <c r="BB64" i="283"/>
  <c r="BI57" i="283" s="1"/>
  <c r="AG57" i="134" s="1"/>
  <c r="BF64" i="283"/>
  <c r="BI61" i="283" s="1"/>
  <c r="AG61" i="134" s="1"/>
  <c r="AS64" i="283"/>
  <c r="BI48" i="283" s="1"/>
  <c r="AG48" i="134"/>
  <c r="BA64" i="283"/>
  <c r="BI56" i="283" s="1"/>
  <c r="AG56" i="134" s="1"/>
  <c r="Y64" i="283"/>
  <c r="BI28" i="283"/>
  <c r="AG28" i="134"/>
  <c r="AE64" i="283"/>
  <c r="BI34" i="283"/>
  <c r="AG34" i="134" s="1"/>
  <c r="AM64" i="283"/>
  <c r="BI42" i="283" s="1"/>
  <c r="AG42" i="134" s="1"/>
  <c r="AU64" i="283"/>
  <c r="BI50" i="283" s="1"/>
  <c r="AG50" i="134" s="1"/>
  <c r="BC64" i="283"/>
  <c r="BI58" i="283"/>
  <c r="AG58" i="134" s="1"/>
  <c r="BG64" i="283"/>
  <c r="BI62" i="283" s="1"/>
  <c r="AG62" i="134" s="1"/>
  <c r="P64" i="283"/>
  <c r="BI19" i="283" s="1"/>
  <c r="AG19" i="134" s="1"/>
  <c r="V64" i="283"/>
  <c r="BI25" i="283"/>
  <c r="AG25" i="134" s="1"/>
  <c r="Z64" i="283"/>
  <c r="BI29" i="283" s="1"/>
  <c r="AG29" i="134" s="1"/>
  <c r="Y64" i="284"/>
  <c r="BI28" i="284"/>
  <c r="AH28" i="134" s="1"/>
  <c r="BB64" i="284"/>
  <c r="BI57" i="284" s="1"/>
  <c r="AH57" i="134" s="1"/>
  <c r="P64" i="284"/>
  <c r="BI19" i="284" s="1"/>
  <c r="AH19" i="134" s="1"/>
  <c r="V64" i="284"/>
  <c r="BI25" i="284" s="1"/>
  <c r="AH25" i="134" s="1"/>
  <c r="Z64" i="284"/>
  <c r="BI29" i="284" s="1"/>
  <c r="AH29" i="134" s="1"/>
  <c r="AF64" i="284"/>
  <c r="BI35" i="284"/>
  <c r="AH35" i="134"/>
  <c r="AJ64" i="284"/>
  <c r="BI39" i="284"/>
  <c r="AH39" i="134" s="1"/>
  <c r="AN64" i="284"/>
  <c r="BI43" i="284"/>
  <c r="AH43" i="134" s="1"/>
  <c r="AR64" i="284"/>
  <c r="BI47" i="284"/>
  <c r="AH47" i="134" s="1"/>
  <c r="AZ64" i="284"/>
  <c r="BI55" i="284" s="1"/>
  <c r="AH55" i="134" s="1"/>
  <c r="BD64" i="284"/>
  <c r="BI59" i="284" s="1"/>
  <c r="AH59" i="134" s="1"/>
  <c r="AG64" i="284"/>
  <c r="BI36" i="284" s="1"/>
  <c r="AK64" i="284"/>
  <c r="BI40" i="284" s="1"/>
  <c r="AH40" i="134" s="1"/>
  <c r="AO64" i="284"/>
  <c r="BI44" i="284"/>
  <c r="AH44" i="134"/>
  <c r="AS64" i="284"/>
  <c r="BI48" i="284"/>
  <c r="AH48" i="134" s="1"/>
  <c r="AW64" i="284"/>
  <c r="BI52" i="284"/>
  <c r="AH52" i="134" s="1"/>
  <c r="BA64" i="284"/>
  <c r="BI56" i="284"/>
  <c r="AH56" i="134" s="1"/>
  <c r="BE64" i="284"/>
  <c r="BI60" i="284" s="1"/>
  <c r="AH60" i="134" s="1"/>
  <c r="P64" i="285"/>
  <c r="BI19" i="285" s="1"/>
  <c r="AI19" i="134" s="1"/>
  <c r="V64" i="285"/>
  <c r="BI25" i="285" s="1"/>
  <c r="Z64" i="285"/>
  <c r="BI29" i="285" s="1"/>
  <c r="AI29" i="134" s="1"/>
  <c r="AF64" i="285"/>
  <c r="BI35" i="285" s="1"/>
  <c r="AI35" i="134" s="1"/>
  <c r="AJ64" i="285"/>
  <c r="BI39" i="285"/>
  <c r="AI39" i="134" s="1"/>
  <c r="AN64" i="285"/>
  <c r="BI43" i="285" s="1"/>
  <c r="AI43" i="134" s="1"/>
  <c r="AR64" i="285"/>
  <c r="BI47" i="285"/>
  <c r="AI47" i="134" s="1"/>
  <c r="AV64" i="285"/>
  <c r="BI51" i="285" s="1"/>
  <c r="AI51" i="134" s="1"/>
  <c r="AZ64" i="285"/>
  <c r="BI55" i="285" s="1"/>
  <c r="AI55" i="134" s="1"/>
  <c r="BD64" i="285"/>
  <c r="BI59" i="285" s="1"/>
  <c r="AI59" i="134"/>
  <c r="Q64" i="285"/>
  <c r="BI20" i="285"/>
  <c r="AI20" i="134" s="1"/>
  <c r="W64" i="285"/>
  <c r="BI26" i="285" s="1"/>
  <c r="AI26" i="134" s="1"/>
  <c r="AA64" i="285"/>
  <c r="BI30" i="285"/>
  <c r="AI30" i="134" s="1"/>
  <c r="AG64" i="285"/>
  <c r="BI36" i="285" s="1"/>
  <c r="AI36" i="134" s="1"/>
  <c r="AK64" i="285"/>
  <c r="BI40" i="285"/>
  <c r="AI40" i="134" s="1"/>
  <c r="AO64" i="285"/>
  <c r="BI44" i="285" s="1"/>
  <c r="AI44" i="134" s="1"/>
  <c r="AS64" i="285"/>
  <c r="BI48" i="285" s="1"/>
  <c r="AI48" i="134" s="1"/>
  <c r="AW64" i="285"/>
  <c r="BI52" i="285" s="1"/>
  <c r="AI52" i="134"/>
  <c r="BA64" i="285"/>
  <c r="BI56" i="285" s="1"/>
  <c r="AI56" i="134" s="1"/>
  <c r="BE64" i="285"/>
  <c r="BI60" i="285" s="1"/>
  <c r="AI60" i="134" s="1"/>
  <c r="AH64" i="285"/>
  <c r="BI37" i="285"/>
  <c r="AI37" i="134" s="1"/>
  <c r="AL64" i="285"/>
  <c r="BI41" i="285" s="1"/>
  <c r="AI41" i="134" s="1"/>
  <c r="AP64" i="285"/>
  <c r="BI45" i="285"/>
  <c r="AI45" i="134" s="1"/>
  <c r="AT64" i="285"/>
  <c r="BI49" i="285" s="1"/>
  <c r="AI49" i="134" s="1"/>
  <c r="AX64" i="285"/>
  <c r="BI53" i="285"/>
  <c r="AI53" i="134" s="1"/>
  <c r="BB64" i="285"/>
  <c r="BI57" i="285" s="1"/>
  <c r="AI57" i="134"/>
  <c r="BF64" i="285"/>
  <c r="BI61" i="285" s="1"/>
  <c r="AI61" i="134" s="1"/>
  <c r="AL64" i="286"/>
  <c r="BI41" i="286" s="1"/>
  <c r="AJ41" i="134" s="1"/>
  <c r="Y64" i="286"/>
  <c r="BI28" i="286"/>
  <c r="AJ28" i="134" s="1"/>
  <c r="BB64" i="286"/>
  <c r="BI57" i="286" s="1"/>
  <c r="AJ57" i="134" s="1"/>
  <c r="P64" i="286"/>
  <c r="BI19" i="286"/>
  <c r="AJ19" i="134" s="1"/>
  <c r="V64" i="286"/>
  <c r="BI25" i="286" s="1"/>
  <c r="AJ25" i="134" s="1"/>
  <c r="Z64" i="286"/>
  <c r="BI29" i="286"/>
  <c r="AJ29" i="134" s="1"/>
  <c r="AF64" i="286"/>
  <c r="BI35" i="286" s="1"/>
  <c r="AJ35" i="134"/>
  <c r="AJ64" i="286"/>
  <c r="BI39" i="286" s="1"/>
  <c r="AJ39" i="134" s="1"/>
  <c r="AN64" i="286"/>
  <c r="BI43" i="286" s="1"/>
  <c r="AJ43" i="134" s="1"/>
  <c r="AR64" i="286"/>
  <c r="BI47" i="286"/>
  <c r="AJ47" i="134" s="1"/>
  <c r="AV64" i="286"/>
  <c r="BI51" i="286" s="1"/>
  <c r="AJ51" i="134" s="1"/>
  <c r="AZ64" i="286"/>
  <c r="BI55" i="286"/>
  <c r="AJ55" i="134" s="1"/>
  <c r="BD64" i="286"/>
  <c r="BI59" i="286" s="1"/>
  <c r="AJ59" i="134" s="1"/>
  <c r="AG64" i="286"/>
  <c r="BI36" i="286"/>
  <c r="AJ36" i="134" s="1"/>
  <c r="AK64" i="286"/>
  <c r="BI40" i="286" s="1"/>
  <c r="AJ40" i="134"/>
  <c r="AO64" i="286"/>
  <c r="BI44" i="286" s="1"/>
  <c r="AJ44" i="134" s="1"/>
  <c r="AS64" i="286"/>
  <c r="BI48" i="286" s="1"/>
  <c r="AJ48" i="134" s="1"/>
  <c r="AW64" i="286"/>
  <c r="BI52" i="286"/>
  <c r="AJ52" i="134" s="1"/>
  <c r="BA64" i="286"/>
  <c r="BI56" i="286" s="1"/>
  <c r="AJ56" i="134" s="1"/>
  <c r="BE64" i="286"/>
  <c r="BI60" i="286"/>
  <c r="AJ60" i="134" s="1"/>
  <c r="P64" i="287"/>
  <c r="BI19" i="287" s="1"/>
  <c r="AK19" i="134" s="1"/>
  <c r="AR64" i="287"/>
  <c r="BI47" i="287"/>
  <c r="AK47" i="134" s="1"/>
  <c r="AZ64" i="287"/>
  <c r="BI55" i="287" s="1"/>
  <c r="AK55" i="134"/>
  <c r="R64" i="287"/>
  <c r="BI21" i="287" s="1"/>
  <c r="AK21" i="134" s="1"/>
  <c r="AJ64" i="287"/>
  <c r="BI39" i="287" s="1"/>
  <c r="AK39" i="134" s="1"/>
  <c r="AB64" i="288"/>
  <c r="BI31" i="288"/>
  <c r="AL31" i="134" s="1"/>
  <c r="P64" i="288"/>
  <c r="BI19" i="288"/>
  <c r="AL19" i="134" s="1"/>
  <c r="V64" i="288"/>
  <c r="BI25" i="288"/>
  <c r="AL25" i="134" s="1"/>
  <c r="Z64" i="288"/>
  <c r="BI29" i="288" s="1"/>
  <c r="AL29" i="134" s="1"/>
  <c r="AJ64" i="288"/>
  <c r="BI39" i="288" s="1"/>
  <c r="AL39" i="134" s="1"/>
  <c r="AN64" i="288"/>
  <c r="BI43" i="288" s="1"/>
  <c r="AL43" i="134"/>
  <c r="AR64" i="288"/>
  <c r="BI47" i="288" s="1"/>
  <c r="AL47" i="134" s="1"/>
  <c r="AV64" i="288"/>
  <c r="BI51" i="288" s="1"/>
  <c r="AL51" i="134" s="1"/>
  <c r="AZ64" i="288"/>
  <c r="BI55" i="288"/>
  <c r="AL55" i="134" s="1"/>
  <c r="BD64" i="288"/>
  <c r="BI59" i="288" s="1"/>
  <c r="AL59" i="134" s="1"/>
  <c r="AH64" i="288"/>
  <c r="BI37" i="288"/>
  <c r="AL37" i="134" s="1"/>
  <c r="Q64" i="288"/>
  <c r="BI20" i="288" s="1"/>
  <c r="AL20" i="134" s="1"/>
  <c r="AK64" i="288"/>
  <c r="BI40" i="288"/>
  <c r="AL40" i="134" s="1"/>
  <c r="AO64" i="288"/>
  <c r="BI44" i="288" s="1"/>
  <c r="AL44" i="134"/>
  <c r="AS64" i="288"/>
  <c r="BI48" i="288" s="1"/>
  <c r="AL48" i="134" s="1"/>
  <c r="P64" i="292"/>
  <c r="BI19" i="292" s="1"/>
  <c r="AM19" i="134" s="1"/>
  <c r="AR64" i="292"/>
  <c r="BI47" i="292"/>
  <c r="AM47" i="134" s="1"/>
  <c r="AG64" i="292"/>
  <c r="BI36" i="292" s="1"/>
  <c r="AM36" i="134" s="1"/>
  <c r="AK64" i="292"/>
  <c r="BI40" i="292"/>
  <c r="AM40" i="134" s="1"/>
  <c r="AO64" i="292"/>
  <c r="BI44" i="292" s="1"/>
  <c r="AM44" i="134" s="1"/>
  <c r="AS64" i="292"/>
  <c r="BI48" i="292" s="1"/>
  <c r="AM48" i="134" s="1"/>
  <c r="AW64" i="292"/>
  <c r="BI52" i="292" s="1"/>
  <c r="AM52" i="134" s="1"/>
  <c r="BA64" i="292"/>
  <c r="BI56" i="292" s="1"/>
  <c r="AM56" i="134" s="1"/>
  <c r="BE64" i="292"/>
  <c r="BI60" i="292"/>
  <c r="AM60" i="134"/>
  <c r="AH64" i="292"/>
  <c r="BI37" i="292"/>
  <c r="AM37" i="134" s="1"/>
  <c r="AL64" i="292"/>
  <c r="BI41" i="292"/>
  <c r="AM41" i="134" s="1"/>
  <c r="AP64" i="292"/>
  <c r="BI45" i="292"/>
  <c r="AM45" i="134" s="1"/>
  <c r="AT64" i="292"/>
  <c r="BI49" i="292" s="1"/>
  <c r="AM49" i="134" s="1"/>
  <c r="AX64" i="292"/>
  <c r="BI53" i="292"/>
  <c r="AM53" i="134"/>
  <c r="BB64" i="292"/>
  <c r="BI57" i="292" s="1"/>
  <c r="AM57" i="134" s="1"/>
  <c r="BF64" i="292"/>
  <c r="BI61" i="292" s="1"/>
  <c r="AM61" i="134" s="1"/>
  <c r="Y64" i="292"/>
  <c r="BI28" i="292"/>
  <c r="AM28" i="134"/>
  <c r="Q64" i="292"/>
  <c r="BI20" i="292"/>
  <c r="AM20" i="134"/>
  <c r="W64" i="292"/>
  <c r="BI26" i="292" s="1"/>
  <c r="AM26" i="134" s="1"/>
  <c r="AA64" i="292"/>
  <c r="BI30" i="292"/>
  <c r="AM30" i="134" s="1"/>
  <c r="R64" i="292"/>
  <c r="BI21" i="292"/>
  <c r="AM21" i="134"/>
  <c r="X64" i="292"/>
  <c r="BI27" i="292"/>
  <c r="AM27" i="134" s="1"/>
  <c r="AB64" i="292"/>
  <c r="BI31" i="292" s="1"/>
  <c r="AM31" i="134" s="1"/>
  <c r="AE64" i="292"/>
  <c r="BI34" i="292"/>
  <c r="AI64" i="292"/>
  <c r="BI38" i="292"/>
  <c r="AM38" i="134"/>
  <c r="AM64" i="292"/>
  <c r="BI42" i="292" s="1"/>
  <c r="AM42" i="134" s="1"/>
  <c r="AQ64" i="292"/>
  <c r="BI46" i="292"/>
  <c r="AM46" i="134" s="1"/>
  <c r="AU64" i="292"/>
  <c r="BI50" i="292" s="1"/>
  <c r="AM50" i="134" s="1"/>
  <c r="AY64" i="292"/>
  <c r="BI54" i="292"/>
  <c r="AM54" i="134" s="1"/>
  <c r="BC64" i="292"/>
  <c r="BI58" i="292" s="1"/>
  <c r="AM58" i="134" s="1"/>
  <c r="BG64" i="292"/>
  <c r="BI62" i="292" s="1"/>
  <c r="AC63" i="292"/>
  <c r="AC64" i="292"/>
  <c r="H64" i="292"/>
  <c r="BI11" i="292"/>
  <c r="AM11" i="134" s="1"/>
  <c r="U64" i="292"/>
  <c r="BI24" i="292" s="1"/>
  <c r="S8" i="292"/>
  <c r="AJ8" i="129"/>
  <c r="BH8" i="292"/>
  <c r="E8" i="292" s="1"/>
  <c r="E64" i="292" s="1"/>
  <c r="BI8" i="292" s="1"/>
  <c r="AM8" i="134" s="1"/>
  <c r="S10" i="292"/>
  <c r="AJ10" i="129" s="1"/>
  <c r="AC22" i="292"/>
  <c r="AC8" i="292"/>
  <c r="E63" i="292"/>
  <c r="E22" i="292"/>
  <c r="E32" i="292"/>
  <c r="W64" i="288"/>
  <c r="BI26" i="288"/>
  <c r="AL26" i="134"/>
  <c r="AA64" i="288"/>
  <c r="BI30" i="288" s="1"/>
  <c r="AL30" i="134"/>
  <c r="AG64" i="288"/>
  <c r="BI36" i="288"/>
  <c r="AL36" i="134" s="1"/>
  <c r="AW64" i="288"/>
  <c r="BI52" i="288"/>
  <c r="AL52" i="134"/>
  <c r="BA64" i="288"/>
  <c r="BI56" i="288"/>
  <c r="AL56" i="134" s="1"/>
  <c r="BE64" i="288"/>
  <c r="BI60" i="288" s="1"/>
  <c r="AL60" i="134" s="1"/>
  <c r="R64" i="288"/>
  <c r="BI21" i="288" s="1"/>
  <c r="AL21" i="134"/>
  <c r="X64" i="288"/>
  <c r="BI27" i="288"/>
  <c r="AL27" i="134" s="1"/>
  <c r="AF64" i="288"/>
  <c r="BI35" i="288"/>
  <c r="AL35" i="134"/>
  <c r="S66" i="288"/>
  <c r="AE64" i="288"/>
  <c r="BI34" i="288" s="1"/>
  <c r="AI64" i="288"/>
  <c r="BI38" i="288"/>
  <c r="AL38" i="134" s="1"/>
  <c r="AM64" i="288"/>
  <c r="BI42" i="288" s="1"/>
  <c r="AL42" i="134" s="1"/>
  <c r="AQ64" i="288"/>
  <c r="BI46" i="288" s="1"/>
  <c r="AL46" i="134" s="1"/>
  <c r="AU64" i="288"/>
  <c r="BI50" i="288" s="1"/>
  <c r="AL50" i="134"/>
  <c r="AY64" i="288"/>
  <c r="BI54" i="288" s="1"/>
  <c r="AL54" i="134" s="1"/>
  <c r="BC64" i="288"/>
  <c r="BI58" i="288"/>
  <c r="AL58" i="134"/>
  <c r="BG64" i="288"/>
  <c r="BI62" i="288"/>
  <c r="AL62" i="134" s="1"/>
  <c r="AC63" i="288"/>
  <c r="U64" i="288"/>
  <c r="BI24" i="288" s="1"/>
  <c r="AL24" i="134" s="1"/>
  <c r="AI12" i="129"/>
  <c r="S8" i="288"/>
  <c r="AI8" i="129" s="1"/>
  <c r="BH8" i="288"/>
  <c r="E8" i="288" s="1"/>
  <c r="AC22" i="288"/>
  <c r="AC8" i="288"/>
  <c r="E63" i="288"/>
  <c r="E22" i="288"/>
  <c r="E32" i="288"/>
  <c r="G64" i="287"/>
  <c r="BI10" i="287"/>
  <c r="S10" i="287"/>
  <c r="AH10" i="129"/>
  <c r="S8" i="287"/>
  <c r="AH8" i="129" s="1"/>
  <c r="AH11" i="129"/>
  <c r="Q64" i="287"/>
  <c r="BI20" i="287" s="1"/>
  <c r="AK20" i="134" s="1"/>
  <c r="W64" i="287"/>
  <c r="BI26" i="287"/>
  <c r="AK26" i="134"/>
  <c r="AA64" i="287"/>
  <c r="BI30" i="287"/>
  <c r="AK30" i="134" s="1"/>
  <c r="AG64" i="287"/>
  <c r="BI36" i="287"/>
  <c r="AK36" i="134"/>
  <c r="AK64" i="287"/>
  <c r="BI40" i="287"/>
  <c r="AK40" i="134" s="1"/>
  <c r="AO64" i="287"/>
  <c r="BI44" i="287" s="1"/>
  <c r="AK44" i="134" s="1"/>
  <c r="AS64" i="287"/>
  <c r="BI48" i="287"/>
  <c r="AK48" i="134" s="1"/>
  <c r="AW64" i="287"/>
  <c r="BI52" i="287" s="1"/>
  <c r="AK52" i="134"/>
  <c r="BA64" i="287"/>
  <c r="BI56" i="287" s="1"/>
  <c r="AK56" i="134" s="1"/>
  <c r="BE64" i="287"/>
  <c r="BI60" i="287" s="1"/>
  <c r="AK60" i="134" s="1"/>
  <c r="X64" i="287"/>
  <c r="BI27" i="287"/>
  <c r="AK27" i="134" s="1"/>
  <c r="AB64" i="287"/>
  <c r="BI31" i="287"/>
  <c r="AK31" i="134"/>
  <c r="Y64" i="287"/>
  <c r="BI28" i="287" s="1"/>
  <c r="AK28" i="134" s="1"/>
  <c r="AE64" i="287"/>
  <c r="BI34" i="287" s="1"/>
  <c r="AK34" i="134" s="1"/>
  <c r="AI64" i="287"/>
  <c r="BI38" i="287" s="1"/>
  <c r="AK38" i="134"/>
  <c r="AM64" i="287"/>
  <c r="BI42" i="287" s="1"/>
  <c r="AK42" i="134" s="1"/>
  <c r="AQ64" i="287"/>
  <c r="BI46" i="287" s="1"/>
  <c r="AK46" i="134" s="1"/>
  <c r="AU64" i="287"/>
  <c r="BI50" i="287"/>
  <c r="AK50" i="134" s="1"/>
  <c r="AY64" i="287"/>
  <c r="BI54" i="287" s="1"/>
  <c r="AK54" i="134" s="1"/>
  <c r="BC64" i="287"/>
  <c r="BI58" i="287"/>
  <c r="AK58" i="134" s="1"/>
  <c r="BG64" i="287"/>
  <c r="BI62" i="287" s="1"/>
  <c r="AC63" i="287"/>
  <c r="AC64" i="287" s="1"/>
  <c r="H64" i="287"/>
  <c r="BI11" i="287" s="1"/>
  <c r="AK11" i="134" s="1"/>
  <c r="U64" i="287"/>
  <c r="BI24" i="287"/>
  <c r="AK24" i="134" s="1"/>
  <c r="BH8" i="287"/>
  <c r="E8" i="287"/>
  <c r="AC22" i="287"/>
  <c r="AC8" i="287"/>
  <c r="E63" i="287"/>
  <c r="E64" i="287"/>
  <c r="BI8" i="287" s="1"/>
  <c r="AK8" i="134" s="1"/>
  <c r="E22" i="287"/>
  <c r="Q64" i="286"/>
  <c r="BI20" i="286" s="1"/>
  <c r="AJ20" i="134" s="1"/>
  <c r="W64" i="286"/>
  <c r="BI26" i="286"/>
  <c r="AJ26" i="134" s="1"/>
  <c r="AA64" i="286"/>
  <c r="BI30" i="286" s="1"/>
  <c r="AJ30" i="134" s="1"/>
  <c r="G64" i="286"/>
  <c r="BI10" i="286"/>
  <c r="AG11" i="129"/>
  <c r="S10" i="286"/>
  <c r="AG10" i="129" s="1"/>
  <c r="S8" i="286"/>
  <c r="AG8" i="129" s="1"/>
  <c r="X64" i="286"/>
  <c r="BI27" i="286" s="1"/>
  <c r="AJ27" i="134" s="1"/>
  <c r="AB64" i="286"/>
  <c r="BI31" i="286"/>
  <c r="AJ31" i="134" s="1"/>
  <c r="AE64" i="286"/>
  <c r="BI34" i="286" s="1"/>
  <c r="AJ34" i="134" s="1"/>
  <c r="AI64" i="286"/>
  <c r="BI38" i="286" s="1"/>
  <c r="AJ38" i="134"/>
  <c r="AM64" i="286"/>
  <c r="BI42" i="286"/>
  <c r="AJ42" i="134" s="1"/>
  <c r="AQ64" i="286"/>
  <c r="BI46" i="286" s="1"/>
  <c r="AJ46" i="134" s="1"/>
  <c r="AU64" i="286"/>
  <c r="BI50" i="286"/>
  <c r="AJ50" i="134" s="1"/>
  <c r="AY64" i="286"/>
  <c r="BI54" i="286" s="1"/>
  <c r="AJ54" i="134" s="1"/>
  <c r="BC64" i="286"/>
  <c r="BI58" i="286"/>
  <c r="AJ58" i="134" s="1"/>
  <c r="BG64" i="286"/>
  <c r="BI62" i="286" s="1"/>
  <c r="AC63" i="286"/>
  <c r="H64" i="286"/>
  <c r="BI11" i="286" s="1"/>
  <c r="AJ11" i="134" s="1"/>
  <c r="U64" i="286"/>
  <c r="BI24" i="286"/>
  <c r="BH8" i="286"/>
  <c r="E8" i="286"/>
  <c r="AC22" i="286"/>
  <c r="AC8" i="286"/>
  <c r="E63" i="286"/>
  <c r="E64" i="286"/>
  <c r="BI8" i="286" s="1"/>
  <c r="AJ8" i="134"/>
  <c r="E22" i="286"/>
  <c r="E32" i="286"/>
  <c r="AI10" i="134"/>
  <c r="R64" i="285"/>
  <c r="BI21" i="285" s="1"/>
  <c r="AI21" i="134" s="1"/>
  <c r="X64" i="285"/>
  <c r="BI27" i="285"/>
  <c r="AI27" i="134" s="1"/>
  <c r="AB64" i="285"/>
  <c r="BI31" i="285" s="1"/>
  <c r="AI31" i="134" s="1"/>
  <c r="S66" i="285"/>
  <c r="Y64" i="285"/>
  <c r="BI28" i="285"/>
  <c r="AI28" i="134" s="1"/>
  <c r="AE64" i="285"/>
  <c r="BI34" i="285" s="1"/>
  <c r="AI34" i="134" s="1"/>
  <c r="AI64" i="285"/>
  <c r="BI38" i="285" s="1"/>
  <c r="AI38" i="134"/>
  <c r="AM64" i="285"/>
  <c r="BI42" i="285"/>
  <c r="AI42" i="134" s="1"/>
  <c r="AQ64" i="285"/>
  <c r="BI46" i="285" s="1"/>
  <c r="AI46" i="134" s="1"/>
  <c r="AU64" i="285"/>
  <c r="BI50" i="285"/>
  <c r="AI50" i="134" s="1"/>
  <c r="AY64" i="285"/>
  <c r="BI54" i="285" s="1"/>
  <c r="AI54" i="134" s="1"/>
  <c r="BC64" i="285"/>
  <c r="BI58" i="285"/>
  <c r="AI58" i="134" s="1"/>
  <c r="BG64" i="285"/>
  <c r="BI62" i="285" s="1"/>
  <c r="AC63" i="285"/>
  <c r="AC64" i="285" s="1"/>
  <c r="H64" i="285"/>
  <c r="BI11" i="285" s="1"/>
  <c r="AI11" i="134" s="1"/>
  <c r="U64" i="285"/>
  <c r="BI24" i="285"/>
  <c r="S8" i="285"/>
  <c r="AF8" i="129"/>
  <c r="BH8" i="285"/>
  <c r="E8" i="285" s="1"/>
  <c r="AC22" i="285"/>
  <c r="AC8" i="285"/>
  <c r="E63" i="285"/>
  <c r="E64" i="285"/>
  <c r="BI8" i="285" s="1"/>
  <c r="AI8" i="134" s="1"/>
  <c r="AV64" i="284"/>
  <c r="BI51" i="284" s="1"/>
  <c r="AH51" i="134" s="1"/>
  <c r="Q64" i="284"/>
  <c r="BI20" i="284" s="1"/>
  <c r="AH20" i="134" s="1"/>
  <c r="W64" i="284"/>
  <c r="BI26" i="284"/>
  <c r="AH26" i="134" s="1"/>
  <c r="AA64" i="284"/>
  <c r="BI30" i="284"/>
  <c r="AH30" i="134"/>
  <c r="X64" i="284"/>
  <c r="BI27" i="284"/>
  <c r="AH27" i="134" s="1"/>
  <c r="AB64" i="284"/>
  <c r="BI31" i="284" s="1"/>
  <c r="AH31" i="134" s="1"/>
  <c r="AE11" i="129"/>
  <c r="S10" i="284"/>
  <c r="AE10" i="129" s="1"/>
  <c r="S8" i="284"/>
  <c r="AE8" i="129" s="1"/>
  <c r="AC32" i="284"/>
  <c r="S66" i="284"/>
  <c r="S64" i="284"/>
  <c r="BI22" i="284" s="1"/>
  <c r="AH22" i="134"/>
  <c r="AE64" i="284"/>
  <c r="BI34" i="284"/>
  <c r="AI64" i="284"/>
  <c r="BI38" i="284" s="1"/>
  <c r="AH38" i="134" s="1"/>
  <c r="AM64" i="284"/>
  <c r="BI42" i="284" s="1"/>
  <c r="AH42" i="134" s="1"/>
  <c r="AQ64" i="284"/>
  <c r="BI46" i="284"/>
  <c r="AH46" i="134" s="1"/>
  <c r="AU64" i="284"/>
  <c r="BI50" i="284" s="1"/>
  <c r="AH50" i="134" s="1"/>
  <c r="AY64" i="284"/>
  <c r="BI54" i="284"/>
  <c r="AH54" i="134" s="1"/>
  <c r="BC64" i="284"/>
  <c r="BI58" i="284" s="1"/>
  <c r="AH58" i="134" s="1"/>
  <c r="BG64" i="284"/>
  <c r="BI62" i="284"/>
  <c r="AC63" i="284"/>
  <c r="AC64" i="284"/>
  <c r="H64" i="284"/>
  <c r="BI11" i="284"/>
  <c r="AH11" i="134" s="1"/>
  <c r="U64" i="284"/>
  <c r="BI24" i="284" s="1"/>
  <c r="AH24" i="134" s="1"/>
  <c r="BH8" i="284"/>
  <c r="E8" i="284" s="1"/>
  <c r="AC22" i="284"/>
  <c r="AC8" i="284"/>
  <c r="E63" i="284"/>
  <c r="E22" i="284"/>
  <c r="E32" i="284"/>
  <c r="AG10" i="134"/>
  <c r="S66" i="283"/>
  <c r="S64" i="283"/>
  <c r="BI22" i="283"/>
  <c r="AG22" i="134" s="1"/>
  <c r="AI64" i="283"/>
  <c r="BI38" i="283" s="1"/>
  <c r="AG38" i="134" s="1"/>
  <c r="AC32" i="283"/>
  <c r="AF64" i="283"/>
  <c r="BI35" i="283" s="1"/>
  <c r="AG35" i="134"/>
  <c r="AJ64" i="283"/>
  <c r="BI39" i="283"/>
  <c r="AG39" i="134" s="1"/>
  <c r="AN64" i="283"/>
  <c r="BI43" i="283"/>
  <c r="AG43" i="134"/>
  <c r="AR64" i="283"/>
  <c r="BI47" i="283"/>
  <c r="AG47" i="134" s="1"/>
  <c r="AV64" i="283"/>
  <c r="BI51" i="283" s="1"/>
  <c r="AG51" i="134" s="1"/>
  <c r="AZ64" i="283"/>
  <c r="BI55" i="283"/>
  <c r="AG55" i="134" s="1"/>
  <c r="BD64" i="283"/>
  <c r="BI59" i="283" s="1"/>
  <c r="AG59" i="134" s="1"/>
  <c r="S10" i="283"/>
  <c r="AD10" i="129" s="1"/>
  <c r="S8" i="283"/>
  <c r="AD8" i="129"/>
  <c r="AD11" i="129"/>
  <c r="AQ64" i="283"/>
  <c r="BI46" i="283" s="1"/>
  <c r="AG46" i="134" s="1"/>
  <c r="AY64" i="283"/>
  <c r="BI54" i="283" s="1"/>
  <c r="AG54" i="134" s="1"/>
  <c r="R64" i="283"/>
  <c r="BI21" i="283"/>
  <c r="AG21" i="134" s="1"/>
  <c r="X64" i="283"/>
  <c r="BI27" i="283" s="1"/>
  <c r="AG27" i="134" s="1"/>
  <c r="AB64" i="283"/>
  <c r="BI31" i="283"/>
  <c r="AG31" i="134" s="1"/>
  <c r="AC63" i="283"/>
  <c r="H64" i="283"/>
  <c r="BI11" i="283" s="1"/>
  <c r="AG11" i="134" s="1"/>
  <c r="U64" i="283"/>
  <c r="BI24" i="283" s="1"/>
  <c r="AG24" i="134" s="1"/>
  <c r="BH8" i="283"/>
  <c r="E8" i="283" s="1"/>
  <c r="AC22" i="283"/>
  <c r="AC8" i="283"/>
  <c r="E63" i="283"/>
  <c r="E64" i="283" s="1"/>
  <c r="BI8" i="283" s="1"/>
  <c r="AG8" i="134" s="1"/>
  <c r="W64" i="282"/>
  <c r="BI26" i="282" s="1"/>
  <c r="AF26" i="134" s="1"/>
  <c r="AA64" i="282"/>
  <c r="BI30" i="282" s="1"/>
  <c r="AF30" i="134" s="1"/>
  <c r="R64" i="282"/>
  <c r="BI21" i="282" s="1"/>
  <c r="AF21" i="134" s="1"/>
  <c r="D27" i="306" s="1"/>
  <c r="E27" i="306" s="1"/>
  <c r="AE64" i="282"/>
  <c r="BI34" i="282"/>
  <c r="AU64" i="282"/>
  <c r="BI50" i="282"/>
  <c r="AF50" i="134" s="1"/>
  <c r="AY64" i="282"/>
  <c r="BI54" i="282" s="1"/>
  <c r="AF54" i="134" s="1"/>
  <c r="AC63" i="282"/>
  <c r="BH8" i="282"/>
  <c r="AA8" i="206"/>
  <c r="AC22" i="282"/>
  <c r="AC8" i="282"/>
  <c r="E63" i="282"/>
  <c r="E22" i="282"/>
  <c r="E32" i="282"/>
  <c r="AB64" i="281"/>
  <c r="BI31" i="281" s="1"/>
  <c r="AE31" i="134" s="1"/>
  <c r="AM64" i="281"/>
  <c r="BI42" i="281" s="1"/>
  <c r="AE42" i="134" s="1"/>
  <c r="AU64" i="281"/>
  <c r="BI50" i="281" s="1"/>
  <c r="AE50" i="134" s="1"/>
  <c r="BC64" i="281"/>
  <c r="BI58" i="281"/>
  <c r="AE58" i="134" s="1"/>
  <c r="D26" i="335" s="1"/>
  <c r="E26" i="335" s="1"/>
  <c r="AC63" i="281"/>
  <c r="BH8" i="281"/>
  <c r="E8" i="281" s="1"/>
  <c r="AC22" i="281"/>
  <c r="AC8" i="281"/>
  <c r="E63" i="281"/>
  <c r="E64" i="281" s="1"/>
  <c r="BI8" i="281" s="1"/>
  <c r="AE8" i="134" s="1"/>
  <c r="D26" i="297" s="1"/>
  <c r="E26" i="297" s="1"/>
  <c r="Q64" i="280"/>
  <c r="BI20" i="280"/>
  <c r="AD20" i="134" s="1"/>
  <c r="AA64" i="280"/>
  <c r="BI30" i="280" s="1"/>
  <c r="AD30" i="134" s="1"/>
  <c r="AG64" i="280"/>
  <c r="BI36" i="280" s="1"/>
  <c r="AD36" i="134" s="1"/>
  <c r="D25" i="318" s="1"/>
  <c r="E25" i="318" s="1"/>
  <c r="BA64" i="280"/>
  <c r="BI56" i="280" s="1"/>
  <c r="AD56" i="134" s="1"/>
  <c r="AA11" i="129"/>
  <c r="AE64" i="280"/>
  <c r="BI34" i="280" s="1"/>
  <c r="AI64" i="280"/>
  <c r="BI38" i="280" s="1"/>
  <c r="BC64" i="280"/>
  <c r="BI58" i="280" s="1"/>
  <c r="AD58" i="134" s="1"/>
  <c r="D25" i="335" s="1"/>
  <c r="E25" i="335" s="1"/>
  <c r="AC63" i="280"/>
  <c r="BH8" i="280"/>
  <c r="Y8" i="206" s="1"/>
  <c r="AC22" i="280"/>
  <c r="AC8" i="280"/>
  <c r="E63" i="280"/>
  <c r="E22" i="280"/>
  <c r="R64" i="279"/>
  <c r="BI21" i="279" s="1"/>
  <c r="AC21" i="134" s="1"/>
  <c r="D24" i="306" s="1"/>
  <c r="E24" i="306" s="1"/>
  <c r="AB64" i="279"/>
  <c r="BI31" i="279" s="1"/>
  <c r="AC31" i="134" s="1"/>
  <c r="D24" i="314" s="1"/>
  <c r="E24" i="314" s="1"/>
  <c r="AC63" i="279"/>
  <c r="BH8" i="279"/>
  <c r="X8" i="206" s="1"/>
  <c r="AC22" i="279"/>
  <c r="AC8" i="279"/>
  <c r="E63" i="279"/>
  <c r="R64" i="278"/>
  <c r="BI21" i="278"/>
  <c r="AB21" i="134" s="1"/>
  <c r="D23" i="306" s="1"/>
  <c r="E23" i="306" s="1"/>
  <c r="X64" i="278"/>
  <c r="BI27" i="278"/>
  <c r="AB27" i="134"/>
  <c r="AI64" i="278"/>
  <c r="BI38" i="278"/>
  <c r="AB38" i="134"/>
  <c r="D23" i="320" s="1"/>
  <c r="E23" i="320"/>
  <c r="AQ64" i="278"/>
  <c r="BI46" i="278"/>
  <c r="AB46" i="134"/>
  <c r="D23" i="327" s="1"/>
  <c r="E23" i="327"/>
  <c r="AC63" i="278"/>
  <c r="S8" i="278"/>
  <c r="Y8" i="129"/>
  <c r="BH8" i="278"/>
  <c r="W8" i="206" s="1"/>
  <c r="S10" i="278"/>
  <c r="Y10" i="129" s="1"/>
  <c r="AC22" i="278"/>
  <c r="AC8" i="278"/>
  <c r="E63" i="278"/>
  <c r="E22" i="278"/>
  <c r="E32" i="278"/>
  <c r="X20" i="129"/>
  <c r="AM64" i="277"/>
  <c r="BI42" i="277" s="1"/>
  <c r="AA42" i="134" s="1"/>
  <c r="AY64" i="277"/>
  <c r="BI54" i="277"/>
  <c r="AA54" i="134" s="1"/>
  <c r="BH10" i="277"/>
  <c r="V10" i="206" s="1"/>
  <c r="G22" i="277"/>
  <c r="S24" i="277"/>
  <c r="G32" i="277"/>
  <c r="AC63" i="277"/>
  <c r="BH8" i="277"/>
  <c r="V8" i="206" s="1"/>
  <c r="W64" i="277"/>
  <c r="BI26" i="277" s="1"/>
  <c r="AA26" i="134" s="1"/>
  <c r="AP64" i="276"/>
  <c r="BI45" i="276" s="1"/>
  <c r="S32" i="276"/>
  <c r="BH32" i="276"/>
  <c r="U32" i="206" s="1"/>
  <c r="BH22" i="276"/>
  <c r="U22" i="206"/>
  <c r="AH64" i="276"/>
  <c r="BI37" i="276" s="1"/>
  <c r="Z37" i="134" s="1"/>
  <c r="D21" i="319" s="1"/>
  <c r="E21" i="319" s="1"/>
  <c r="S13" i="276"/>
  <c r="W13" i="129" s="1"/>
  <c r="AM64" i="276"/>
  <c r="BI42" i="276" s="1"/>
  <c r="Z42" i="134" s="1"/>
  <c r="AU64" i="276"/>
  <c r="BI50" i="276" s="1"/>
  <c r="Z50" i="134" s="1"/>
  <c r="BH13" i="276"/>
  <c r="U13" i="206" s="1"/>
  <c r="W25" i="129"/>
  <c r="AE8" i="276"/>
  <c r="H11" i="275"/>
  <c r="H64" i="275" s="1"/>
  <c r="U64" i="275"/>
  <c r="BI24" i="275" s="1"/>
  <c r="Y24" i="134" s="1"/>
  <c r="BH13" i="275"/>
  <c r="J13" i="275" s="1"/>
  <c r="J64" i="275" s="1"/>
  <c r="BI13" i="275" s="1"/>
  <c r="Y13" i="134" s="1"/>
  <c r="D20" i="299" s="1"/>
  <c r="E20" i="299" s="1"/>
  <c r="AC22" i="275"/>
  <c r="AE63" i="275"/>
  <c r="AE8" i="275"/>
  <c r="E63" i="275"/>
  <c r="E22" i="275"/>
  <c r="E32" i="275"/>
  <c r="H11" i="274"/>
  <c r="H64" i="274" s="1"/>
  <c r="BI11" i="274" s="1"/>
  <c r="X11" i="134" s="1"/>
  <c r="BH13" i="274"/>
  <c r="S13" i="206" s="1"/>
  <c r="AC22" i="274"/>
  <c r="AE63" i="274"/>
  <c r="AE8" i="274"/>
  <c r="E63" i="274"/>
  <c r="S13" i="290"/>
  <c r="T13" i="129" s="1"/>
  <c r="BH13" i="290"/>
  <c r="J13" i="290" s="1"/>
  <c r="AE8" i="290"/>
  <c r="E22" i="290"/>
  <c r="S13" i="272"/>
  <c r="S13" i="129" s="1"/>
  <c r="BH10" i="272"/>
  <c r="Q10" i="206" s="1"/>
  <c r="G10" i="272"/>
  <c r="AB64" i="272"/>
  <c r="BI31" i="272" s="1"/>
  <c r="V31" i="134" s="1"/>
  <c r="BH13" i="272"/>
  <c r="Q13" i="206" s="1"/>
  <c r="AC22" i="272"/>
  <c r="AE63" i="272"/>
  <c r="AE8" i="272"/>
  <c r="E63" i="272"/>
  <c r="E22" i="272"/>
  <c r="E32" i="272"/>
  <c r="S13" i="271"/>
  <c r="R13" i="129" s="1"/>
  <c r="AC8" i="271"/>
  <c r="BH13" i="271"/>
  <c r="P13" i="206" s="1"/>
  <c r="AC22" i="271"/>
  <c r="AE63" i="271"/>
  <c r="AE8" i="271"/>
  <c r="S13" i="270"/>
  <c r="Q13" i="129" s="1"/>
  <c r="BH13" i="270"/>
  <c r="O13" i="206" s="1"/>
  <c r="AC22" i="270"/>
  <c r="Q25" i="129"/>
  <c r="AE8" i="270"/>
  <c r="E63" i="270"/>
  <c r="E22" i="270"/>
  <c r="E32" i="270"/>
  <c r="BH13" i="269"/>
  <c r="N13" i="206" s="1"/>
  <c r="AC22" i="269"/>
  <c r="AE8" i="269"/>
  <c r="U64" i="268"/>
  <c r="BI24" i="268"/>
  <c r="R24" i="134" s="1"/>
  <c r="D13" i="308" s="1"/>
  <c r="E13" i="308" s="1"/>
  <c r="BH13" i="268"/>
  <c r="M13" i="206"/>
  <c r="AE8" i="268"/>
  <c r="E32" i="268"/>
  <c r="AB64" i="267"/>
  <c r="BI31" i="267"/>
  <c r="BH13" i="267"/>
  <c r="L13" i="206"/>
  <c r="AC22" i="267"/>
  <c r="AE8" i="267"/>
  <c r="E63" i="267"/>
  <c r="S13" i="266"/>
  <c r="L13" i="129" s="1"/>
  <c r="U64" i="266"/>
  <c r="BI24" i="266"/>
  <c r="O24" i="134" s="1"/>
  <c r="D11" i="308" s="1"/>
  <c r="E11" i="308" s="1"/>
  <c r="BH13" i="266"/>
  <c r="K13" i="206" s="1"/>
  <c r="AC22" i="266"/>
  <c r="AE8" i="266"/>
  <c r="E10" i="266"/>
  <c r="E63" i="266"/>
  <c r="AS64" i="265"/>
  <c r="BI48" i="265"/>
  <c r="N48" i="134" s="1"/>
  <c r="AA64" i="265"/>
  <c r="BI30" i="265"/>
  <c r="N30" i="134" s="1"/>
  <c r="S13" i="265"/>
  <c r="K13" i="129" s="1"/>
  <c r="AU64" i="265"/>
  <c r="BI50" i="265"/>
  <c r="N50" i="134" s="1"/>
  <c r="E30" i="211"/>
  <c r="E41" i="211"/>
  <c r="BH13" i="265"/>
  <c r="J13" i="206" s="1"/>
  <c r="AC22" i="265"/>
  <c r="K25" i="129"/>
  <c r="F76" i="134"/>
  <c r="F72" i="134"/>
  <c r="AE8" i="265"/>
  <c r="E63" i="265"/>
  <c r="E22" i="265"/>
  <c r="E32" i="265"/>
  <c r="S13" i="264"/>
  <c r="J13" i="129"/>
  <c r="AC8" i="264"/>
  <c r="AB64" i="264"/>
  <c r="BI31" i="264" s="1"/>
  <c r="M31" i="134" s="1"/>
  <c r="D9" i="314" s="1"/>
  <c r="U64" i="264"/>
  <c r="BI24" i="264" s="1"/>
  <c r="S25" i="211"/>
  <c r="BH13" i="264"/>
  <c r="I13" i="206"/>
  <c r="AC22" i="264"/>
  <c r="J25" i="129"/>
  <c r="AE8" i="264"/>
  <c r="E63" i="264"/>
  <c r="S30" i="211"/>
  <c r="E22" i="264"/>
  <c r="E32" i="264"/>
  <c r="X64" i="263"/>
  <c r="BI27" i="263" s="1"/>
  <c r="K27" i="134" s="1"/>
  <c r="G34" i="211"/>
  <c r="G38" i="211"/>
  <c r="BH13" i="263"/>
  <c r="J13" i="263"/>
  <c r="AC22" i="263"/>
  <c r="AE8" i="263"/>
  <c r="E63" i="263"/>
  <c r="AK22" i="211"/>
  <c r="S13" i="262"/>
  <c r="G13" i="129" s="1"/>
  <c r="AB64" i="262"/>
  <c r="BI31" i="262"/>
  <c r="S27" i="211"/>
  <c r="AO22" i="211"/>
  <c r="E53" i="211"/>
  <c r="BH13" i="262"/>
  <c r="G13" i="206"/>
  <c r="AE63" i="262"/>
  <c r="G18" i="211"/>
  <c r="D33" i="129" s="1"/>
  <c r="AK32" i="211"/>
  <c r="AO32" i="211"/>
  <c r="BE32" i="211"/>
  <c r="G46" i="211"/>
  <c r="AE8" i="262"/>
  <c r="E21" i="211"/>
  <c r="G31" i="211"/>
  <c r="E37" i="211"/>
  <c r="L21" i="289"/>
  <c r="M21" i="289"/>
  <c r="S26" i="260"/>
  <c r="S26" i="211"/>
  <c r="AC22" i="260"/>
  <c r="AG32" i="211"/>
  <c r="AC13" i="260"/>
  <c r="AC13" i="211"/>
  <c r="AE13" i="211"/>
  <c r="AE8" i="260"/>
  <c r="AE8" i="211" s="1"/>
  <c r="BH13" i="260"/>
  <c r="O22" i="211"/>
  <c r="H11" i="260"/>
  <c r="H64" i="260"/>
  <c r="BI11" i="260" s="1"/>
  <c r="BH10" i="260"/>
  <c r="E10" i="206" s="1"/>
  <c r="BH32" i="260"/>
  <c r="AC32" i="260" s="1"/>
  <c r="G13" i="211"/>
  <c r="AC8" i="260"/>
  <c r="G63" i="260"/>
  <c r="E63" i="260"/>
  <c r="V64" i="260"/>
  <c r="BI25" i="260"/>
  <c r="Z64" i="260"/>
  <c r="BI29" i="260"/>
  <c r="H29" i="134" s="1"/>
  <c r="H8" i="211"/>
  <c r="H63" i="211"/>
  <c r="AE63" i="260"/>
  <c r="E57" i="211"/>
  <c r="E32" i="260"/>
  <c r="E22" i="261"/>
  <c r="BH22" i="261"/>
  <c r="F22" i="206" s="1"/>
  <c r="G8" i="261"/>
  <c r="F31" i="129"/>
  <c r="E63" i="261"/>
  <c r="L32" i="211"/>
  <c r="H64" i="261"/>
  <c r="BI11" i="261"/>
  <c r="I11" i="134" s="1"/>
  <c r="S31" i="261"/>
  <c r="S31" i="211" s="1"/>
  <c r="AC22" i="261"/>
  <c r="S15" i="261"/>
  <c r="O63" i="211"/>
  <c r="AC64" i="283"/>
  <c r="E64" i="284"/>
  <c r="BI8" i="284" s="1"/>
  <c r="AH8" i="134" s="1"/>
  <c r="AM24" i="134"/>
  <c r="AM34" i="134"/>
  <c r="AM62" i="134"/>
  <c r="BJ64" i="292"/>
  <c r="E64" i="288"/>
  <c r="BI8" i="288"/>
  <c r="AL8" i="134" s="1"/>
  <c r="AL34" i="134"/>
  <c r="BJ64" i="287"/>
  <c r="AK62" i="134"/>
  <c r="AK10" i="134"/>
  <c r="AJ10" i="134"/>
  <c r="AJ62" i="134"/>
  <c r="BJ64" i="286"/>
  <c r="AJ24" i="134"/>
  <c r="AI62" i="134"/>
  <c r="BJ64" i="285"/>
  <c r="AI24" i="134"/>
  <c r="BI32" i="285"/>
  <c r="AI32" i="134" s="1"/>
  <c r="BJ8" i="285"/>
  <c r="AH34" i="134"/>
  <c r="BJ64" i="284"/>
  <c r="AH62" i="134"/>
  <c r="BJ8" i="283"/>
  <c r="J13" i="276"/>
  <c r="J64" i="276" s="1"/>
  <c r="BI13" i="276"/>
  <c r="Z13" i="134" s="1"/>
  <c r="D21" i="299" s="1"/>
  <c r="E21" i="299" s="1"/>
  <c r="J13" i="264"/>
  <c r="J64" i="264" s="1"/>
  <c r="BI13" i="264"/>
  <c r="M13" i="134" s="1"/>
  <c r="D9" i="299"/>
  <c r="E9" i="299" s="1"/>
  <c r="F15" i="129"/>
  <c r="J13" i="261"/>
  <c r="J64" i="261"/>
  <c r="BI13" i="261" s="1"/>
  <c r="I13" i="134" s="1"/>
  <c r="D6" i="299" s="1"/>
  <c r="E6" i="299"/>
  <c r="L15" i="261"/>
  <c r="L64" i="261"/>
  <c r="BI15" i="261" s="1"/>
  <c r="R21" i="261"/>
  <c r="R64" i="261" s="1"/>
  <c r="BI21" i="261" s="1"/>
  <c r="I21" i="134" s="1"/>
  <c r="U24" i="261"/>
  <c r="U64" i="261" s="1"/>
  <c r="BI24" i="261" s="1"/>
  <c r="BH25" i="211"/>
  <c r="V25" i="261"/>
  <c r="BH26" i="211"/>
  <c r="W26" i="261"/>
  <c r="BH27" i="211"/>
  <c r="X27" i="261"/>
  <c r="Y28" i="261"/>
  <c r="BH28" i="211"/>
  <c r="Z29" i="261"/>
  <c r="Z64" i="261"/>
  <c r="BI29" i="261" s="1"/>
  <c r="I29" i="134" s="1"/>
  <c r="D6" i="312" s="1"/>
  <c r="E6" i="312"/>
  <c r="BH30" i="211"/>
  <c r="AA30" i="261"/>
  <c r="AA64" i="261" s="1"/>
  <c r="AB31" i="261"/>
  <c r="AB64" i="261"/>
  <c r="BH31" i="211"/>
  <c r="AF35" i="261"/>
  <c r="AF64" i="261" s="1"/>
  <c r="AJ39" i="261"/>
  <c r="AJ64" i="261" s="1"/>
  <c r="BI39" i="261"/>
  <c r="I39" i="134" s="1"/>
  <c r="D6" i="321" s="1"/>
  <c r="AK40" i="261"/>
  <c r="AK64" i="261"/>
  <c r="AM42" i="261"/>
  <c r="AN43" i="261"/>
  <c r="AN64" i="261" s="1"/>
  <c r="AO44" i="261"/>
  <c r="AO64" i="261" s="1"/>
  <c r="AQ46" i="261"/>
  <c r="AQ64" i="261" s="1"/>
  <c r="BI46" i="261" s="1"/>
  <c r="I46" i="134" s="1"/>
  <c r="D6" i="327" s="1"/>
  <c r="AR47" i="261"/>
  <c r="AR64" i="261"/>
  <c r="BI47" i="261" s="1"/>
  <c r="I47" i="134"/>
  <c r="AS48" i="261"/>
  <c r="AU50" i="261"/>
  <c r="AU64" i="261" s="1"/>
  <c r="AV51" i="261"/>
  <c r="AW52" i="261"/>
  <c r="AW64" i="261" s="1"/>
  <c r="BI52" i="261" s="1"/>
  <c r="I52" i="134" s="1"/>
  <c r="D6" i="330"/>
  <c r="E6" i="330" s="1"/>
  <c r="AY54" i="261"/>
  <c r="AY64" i="261" s="1"/>
  <c r="BI54" i="261" s="1"/>
  <c r="AZ55" i="261"/>
  <c r="AZ64" i="261"/>
  <c r="BI55" i="261" s="1"/>
  <c r="BA56" i="261"/>
  <c r="BA64" i="261" s="1"/>
  <c r="BI56" i="261" s="1"/>
  <c r="I56" i="134" s="1"/>
  <c r="BC58" i="261"/>
  <c r="BC64" i="261" s="1"/>
  <c r="BD59" i="261"/>
  <c r="BD64" i="261" s="1"/>
  <c r="BE60" i="261"/>
  <c r="BE64" i="261" s="1"/>
  <c r="BI60" i="261" s="1"/>
  <c r="AT49" i="261"/>
  <c r="AT64" i="261"/>
  <c r="BI49" i="261" s="1"/>
  <c r="I49" i="134"/>
  <c r="AP45" i="261"/>
  <c r="AP64" i="261"/>
  <c r="AB32" i="211"/>
  <c r="BB57" i="261"/>
  <c r="BB64" i="261"/>
  <c r="BI58" i="261"/>
  <c r="I58" i="134" s="1"/>
  <c r="D6" i="335" s="1"/>
  <c r="AX53" i="261"/>
  <c r="AX64" i="261" s="1"/>
  <c r="BI53" i="261" s="1"/>
  <c r="AS64" i="261"/>
  <c r="BI48" i="261"/>
  <c r="AC8" i="261"/>
  <c r="BH8" i="261"/>
  <c r="F8" i="206" s="1"/>
  <c r="X64" i="261"/>
  <c r="BI27" i="261"/>
  <c r="I27" i="134" s="1"/>
  <c r="AV64" i="261"/>
  <c r="BI51" i="261" s="1"/>
  <c r="W64" i="261"/>
  <c r="BI26" i="261" s="1"/>
  <c r="I26" i="134"/>
  <c r="AI38" i="261"/>
  <c r="AI64" i="261" s="1"/>
  <c r="BI38" i="261" s="1"/>
  <c r="Y64" i="261"/>
  <c r="BI28" i="261" s="1"/>
  <c r="BH32" i="261"/>
  <c r="F32" i="206" s="1"/>
  <c r="S32" i="261"/>
  <c r="F18" i="129"/>
  <c r="F20" i="129"/>
  <c r="AC63" i="261"/>
  <c r="N17" i="261"/>
  <c r="N64" i="261" s="1"/>
  <c r="AC10" i="261"/>
  <c r="AM64" i="261"/>
  <c r="BI42" i="261"/>
  <c r="I42" i="134" s="1"/>
  <c r="S63" i="261"/>
  <c r="BI50" i="261"/>
  <c r="I50" i="134" s="1"/>
  <c r="Q20" i="261"/>
  <c r="Q64" i="261" s="1"/>
  <c r="BI20" i="261" s="1"/>
  <c r="O64" i="261"/>
  <c r="BH10" i="261"/>
  <c r="F10" i="206" s="1"/>
  <c r="BI30" i="261"/>
  <c r="I30" i="134" s="1"/>
  <c r="M16" i="261"/>
  <c r="M64" i="261" s="1"/>
  <c r="BI16" i="261" s="1"/>
  <c r="F11" i="129"/>
  <c r="AK64" i="260"/>
  <c r="BI40" i="260"/>
  <c r="H40" i="134" s="1"/>
  <c r="AS64" i="260"/>
  <c r="BI48" i="260" s="1"/>
  <c r="H48" i="134" s="1"/>
  <c r="AB64" i="260"/>
  <c r="BI31" i="260" s="1"/>
  <c r="H31" i="134" s="1"/>
  <c r="G31" i="134" s="1"/>
  <c r="AN43" i="260"/>
  <c r="AN64" i="260" s="1"/>
  <c r="BI43" i="260" s="1"/>
  <c r="H43" i="134" s="1"/>
  <c r="BH22" i="260"/>
  <c r="S22" i="260" s="1"/>
  <c r="S63" i="260"/>
  <c r="S66" i="260" s="1"/>
  <c r="X64" i="260"/>
  <c r="BI27" i="260" s="1"/>
  <c r="H27" i="134" s="1"/>
  <c r="G27" i="134" s="1"/>
  <c r="AL41" i="260"/>
  <c r="AL64" i="260"/>
  <c r="S32" i="260"/>
  <c r="AJ39" i="260"/>
  <c r="AJ64" i="260"/>
  <c r="BI18" i="261"/>
  <c r="I18" i="134"/>
  <c r="I16" i="134"/>
  <c r="X22" i="211"/>
  <c r="AI22" i="211"/>
  <c r="AC22" i="276"/>
  <c r="AC10" i="276"/>
  <c r="AC8" i="276"/>
  <c r="S63" i="276"/>
  <c r="E60" i="211"/>
  <c r="Q63" i="211"/>
  <c r="H11" i="276"/>
  <c r="H64" i="276"/>
  <c r="BI11" i="276" s="1"/>
  <c r="Z11" i="134" s="1"/>
  <c r="BH8" i="276"/>
  <c r="U8" i="206"/>
  <c r="G8" i="293"/>
  <c r="BH22" i="275"/>
  <c r="S22" i="275" s="1"/>
  <c r="AJ22" i="211"/>
  <c r="AN22" i="211"/>
  <c r="AC63" i="275"/>
  <c r="BH10" i="275"/>
  <c r="T10" i="206"/>
  <c r="AI64" i="275"/>
  <c r="BI38" i="275"/>
  <c r="Y38" i="134" s="1"/>
  <c r="D20" i="320" s="1"/>
  <c r="E20" i="320" s="1"/>
  <c r="S32" i="275"/>
  <c r="AZ64" i="275"/>
  <c r="BI55" i="275" s="1"/>
  <c r="Y55" i="134"/>
  <c r="D20" i="333" s="1"/>
  <c r="E20" i="333" s="1"/>
  <c r="BH32" i="275"/>
  <c r="S63" i="275"/>
  <c r="AS32" i="211"/>
  <c r="AC8" i="275"/>
  <c r="BH8" i="275"/>
  <c r="T8" i="206"/>
  <c r="AC10" i="275"/>
  <c r="W22" i="211"/>
  <c r="AQ64" i="274"/>
  <c r="BI46" i="274"/>
  <c r="X46" i="134" s="1"/>
  <c r="D19" i="327" s="1"/>
  <c r="E19" i="327" s="1"/>
  <c r="AC8" i="274"/>
  <c r="AU64" i="274"/>
  <c r="BI50" i="274" s="1"/>
  <c r="X50" i="134"/>
  <c r="E13" i="211"/>
  <c r="E14" i="211"/>
  <c r="E11" i="211"/>
  <c r="E10" i="274"/>
  <c r="P10" i="211"/>
  <c r="D26" i="129"/>
  <c r="D32" i="129"/>
  <c r="V64" i="274"/>
  <c r="BI25" i="274" s="1"/>
  <c r="S32" i="274"/>
  <c r="BH22" i="274"/>
  <c r="S22" i="206" s="1"/>
  <c r="AE64" i="274"/>
  <c r="BI34" i="274"/>
  <c r="AC63" i="274"/>
  <c r="AN64" i="274"/>
  <c r="BI43" i="274" s="1"/>
  <c r="X43" i="134" s="1"/>
  <c r="D19" i="324" s="1"/>
  <c r="E19" i="324" s="1"/>
  <c r="BH10" i="274"/>
  <c r="S10" i="206"/>
  <c r="AC10" i="274"/>
  <c r="U10" i="211"/>
  <c r="Y10" i="211"/>
  <c r="BH8" i="274"/>
  <c r="S8" i="206"/>
  <c r="S63" i="274"/>
  <c r="BH32" i="274"/>
  <c r="S44" i="211"/>
  <c r="D647" i="293"/>
  <c r="BC64" i="290"/>
  <c r="BI58" i="290" s="1"/>
  <c r="W58" i="134" s="1"/>
  <c r="D18" i="335" s="1"/>
  <c r="E18" i="335" s="1"/>
  <c r="V32" i="211"/>
  <c r="AK64" i="290"/>
  <c r="BI40" i="290" s="1"/>
  <c r="W40" i="134"/>
  <c r="D18" i="322" s="1"/>
  <c r="E18" i="322" s="1"/>
  <c r="AC22" i="290"/>
  <c r="AG64" i="290"/>
  <c r="BI36" i="290" s="1"/>
  <c r="W36" i="134" s="1"/>
  <c r="D18" i="318" s="1"/>
  <c r="E18" i="318"/>
  <c r="BH8" i="290"/>
  <c r="R8" i="206" s="1"/>
  <c r="BH10" i="290"/>
  <c r="R10" i="206" s="1"/>
  <c r="G10" i="290"/>
  <c r="G64" i="290" s="1"/>
  <c r="BI10" i="290" s="1"/>
  <c r="I12" i="290"/>
  <c r="I64" i="290"/>
  <c r="BI12" i="290" s="1"/>
  <c r="W12" i="134" s="1"/>
  <c r="D9" i="63"/>
  <c r="AS64" i="290"/>
  <c r="BI48" i="290" s="1"/>
  <c r="W48" i="134"/>
  <c r="BH32" i="290"/>
  <c r="R32" i="206" s="1"/>
  <c r="AT64" i="290"/>
  <c r="BI49" i="290"/>
  <c r="W49" i="134" s="1"/>
  <c r="D18" i="328" s="1"/>
  <c r="E18" i="328" s="1"/>
  <c r="S32" i="290"/>
  <c r="BH22" i="290"/>
  <c r="R22" i="206"/>
  <c r="AJ64" i="290"/>
  <c r="BI39" i="290"/>
  <c r="W39" i="134" s="1"/>
  <c r="D18" i="321" s="1"/>
  <c r="E18" i="321" s="1"/>
  <c r="S63" i="290"/>
  <c r="S66" i="290" s="1"/>
  <c r="AC8" i="290"/>
  <c r="AC10" i="290"/>
  <c r="BH48" i="211"/>
  <c r="AF22" i="211"/>
  <c r="BH40" i="211"/>
  <c r="AT64" i="272"/>
  <c r="BI49" i="272"/>
  <c r="V49" i="134" s="1"/>
  <c r="D17" i="328" s="1"/>
  <c r="E17" i="328" s="1"/>
  <c r="BH22" i="272"/>
  <c r="Q22" i="206" s="1"/>
  <c r="BH24" i="211"/>
  <c r="AC63" i="272"/>
  <c r="AF64" i="272"/>
  <c r="BI35" i="272" s="1"/>
  <c r="V35" i="134" s="1"/>
  <c r="D17" i="317" s="1"/>
  <c r="E17" i="317" s="1"/>
  <c r="P8" i="211"/>
  <c r="S32" i="272"/>
  <c r="AU64" i="272"/>
  <c r="BI50" i="272"/>
  <c r="V50" i="134" s="1"/>
  <c r="AP64" i="272"/>
  <c r="BI45" i="272" s="1"/>
  <c r="V45" i="134" s="1"/>
  <c r="D17" i="326" s="1"/>
  <c r="E17" i="326" s="1"/>
  <c r="AQ64" i="272"/>
  <c r="BI46" i="272"/>
  <c r="V46" i="134" s="1"/>
  <c r="D17" i="327" s="1"/>
  <c r="E17" i="327" s="1"/>
  <c r="AJ64" i="272"/>
  <c r="BI39" i="272" s="1"/>
  <c r="V39" i="134" s="1"/>
  <c r="D17" i="321" s="1"/>
  <c r="E17" i="321" s="1"/>
  <c r="Y32" i="211"/>
  <c r="BH32" i="272"/>
  <c r="Q32" i="206" s="1"/>
  <c r="AC32" i="272"/>
  <c r="AC64" i="272" s="1"/>
  <c r="BF64" i="272"/>
  <c r="BI61" i="272"/>
  <c r="AJ10" i="211"/>
  <c r="AC10" i="272"/>
  <c r="AC8" i="272"/>
  <c r="U8" i="211"/>
  <c r="S63" i="272"/>
  <c r="S66" i="272" s="1"/>
  <c r="S67" i="272" s="1"/>
  <c r="BH8" i="272"/>
  <c r="Q8" i="206"/>
  <c r="AF10" i="211"/>
  <c r="AR10" i="211"/>
  <c r="AZ10" i="211"/>
  <c r="BD10" i="211"/>
  <c r="BH22" i="271"/>
  <c r="P22" i="206"/>
  <c r="R64" i="271"/>
  <c r="BI21" i="271"/>
  <c r="R63" i="211"/>
  <c r="Q10" i="211"/>
  <c r="D27" i="129" s="1"/>
  <c r="Z64" i="271"/>
  <c r="BI29" i="271" s="1"/>
  <c r="U29" i="134" s="1"/>
  <c r="D16" i="312" s="1"/>
  <c r="E16" i="312" s="1"/>
  <c r="S43" i="211"/>
  <c r="AK64" i="271"/>
  <c r="BI40" i="271" s="1"/>
  <c r="U40" i="134"/>
  <c r="D16" i="322" s="1"/>
  <c r="E16" i="322" s="1"/>
  <c r="S32" i="271"/>
  <c r="AR64" i="271"/>
  <c r="BI47" i="271"/>
  <c r="U47" i="134" s="1"/>
  <c r="AV64" i="271"/>
  <c r="BI51" i="271" s="1"/>
  <c r="U51" i="134" s="1"/>
  <c r="D16" i="329" s="1"/>
  <c r="E16" i="329" s="1"/>
  <c r="AZ64" i="271"/>
  <c r="BI55" i="271"/>
  <c r="U55" i="134" s="1"/>
  <c r="BB64" i="271"/>
  <c r="BI57" i="271"/>
  <c r="U57" i="134" s="1"/>
  <c r="AV22" i="211"/>
  <c r="AZ22" i="211"/>
  <c r="S63" i="271"/>
  <c r="S66" i="271" s="1"/>
  <c r="AC10" i="271"/>
  <c r="AC63" i="271"/>
  <c r="AF8" i="211"/>
  <c r="BH8" i="271"/>
  <c r="P8" i="206"/>
  <c r="BH10" i="271"/>
  <c r="P10" i="206"/>
  <c r="Y8" i="211"/>
  <c r="AC10" i="270"/>
  <c r="AL63" i="211"/>
  <c r="AP64" i="270"/>
  <c r="BI45" i="270" s="1"/>
  <c r="T45" i="134"/>
  <c r="D15" i="326" s="1"/>
  <c r="E15" i="326" s="1"/>
  <c r="AO64" i="270"/>
  <c r="BI44" i="270"/>
  <c r="T44" i="134" s="1"/>
  <c r="AS64" i="270"/>
  <c r="BI48" i="270" s="1"/>
  <c r="T48" i="134" s="1"/>
  <c r="AC63" i="270"/>
  <c r="AC8" i="270"/>
  <c r="AH10" i="211"/>
  <c r="S63" i="270"/>
  <c r="H11" i="270"/>
  <c r="H64" i="270" s="1"/>
  <c r="BI11" i="270" s="1"/>
  <c r="T11" i="134" s="1"/>
  <c r="BH8" i="270"/>
  <c r="O8" i="206" s="1"/>
  <c r="D668" i="293"/>
  <c r="BH46" i="211"/>
  <c r="S32" i="269"/>
  <c r="S42" i="211"/>
  <c r="S46" i="211"/>
  <c r="S50" i="211"/>
  <c r="AC10" i="269"/>
  <c r="AP64" i="269"/>
  <c r="BI45" i="269"/>
  <c r="S45" i="134" s="1"/>
  <c r="D14" i="326" s="1"/>
  <c r="E14" i="326" s="1"/>
  <c r="AN10" i="211"/>
  <c r="AV10" i="211"/>
  <c r="W63" i="211"/>
  <c r="P64" i="269"/>
  <c r="BI19" i="269"/>
  <c r="S19" i="134" s="1"/>
  <c r="D14" i="304" s="1"/>
  <c r="E14" i="304" s="1"/>
  <c r="P27" i="129"/>
  <c r="E10" i="269"/>
  <c r="E63" i="269"/>
  <c r="AB64" i="269"/>
  <c r="BI31" i="269" s="1"/>
  <c r="S31" i="134"/>
  <c r="Y64" i="269"/>
  <c r="BI28" i="269" s="1"/>
  <c r="S28" i="134" s="1"/>
  <c r="D14" i="311" s="1"/>
  <c r="E14" i="311" s="1"/>
  <c r="V64" i="269"/>
  <c r="BI25" i="269" s="1"/>
  <c r="Z64" i="269"/>
  <c r="BI29" i="269" s="1"/>
  <c r="S29" i="134"/>
  <c r="D14" i="312" s="1"/>
  <c r="E14" i="312"/>
  <c r="AT64" i="269"/>
  <c r="BI49" i="269" s="1"/>
  <c r="S49" i="134" s="1"/>
  <c r="D14" i="328" s="1"/>
  <c r="E14" i="328" s="1"/>
  <c r="BH22" i="269"/>
  <c r="N22" i="206"/>
  <c r="AL64" i="269"/>
  <c r="BI41" i="269"/>
  <c r="S41" i="134" s="1"/>
  <c r="D14" i="323"/>
  <c r="E14" i="323" s="1"/>
  <c r="BH32" i="269"/>
  <c r="AC32" i="269" s="1"/>
  <c r="AS64" i="269"/>
  <c r="BI48" i="269" s="1"/>
  <c r="S48" i="134" s="1"/>
  <c r="AW32" i="211"/>
  <c r="S63" i="269"/>
  <c r="AC8" i="269"/>
  <c r="AT63" i="211"/>
  <c r="BH8" i="269"/>
  <c r="N8" i="206"/>
  <c r="AC63" i="269"/>
  <c r="H11" i="269"/>
  <c r="H64" i="269" s="1"/>
  <c r="BI11" i="269"/>
  <c r="S11" i="134" s="1"/>
  <c r="BH10" i="269"/>
  <c r="AG64" i="268"/>
  <c r="BI36" i="268" s="1"/>
  <c r="R36" i="134" s="1"/>
  <c r="D13" i="318" s="1"/>
  <c r="E13" i="318" s="1"/>
  <c r="BA64" i="268"/>
  <c r="BI56" i="268" s="1"/>
  <c r="R56" i="134" s="1"/>
  <c r="AC8" i="268"/>
  <c r="BH10" i="268"/>
  <c r="M10" i="206" s="1"/>
  <c r="V64" i="268"/>
  <c r="BI25" i="268"/>
  <c r="R25" i="134" s="1"/>
  <c r="D13" i="309" s="1"/>
  <c r="E13" i="309" s="1"/>
  <c r="E22" i="268"/>
  <c r="P63" i="211"/>
  <c r="Z29" i="268"/>
  <c r="D31" i="129"/>
  <c r="Q64" i="268"/>
  <c r="BI20" i="268" s="1"/>
  <c r="R20" i="134"/>
  <c r="BH22" i="268"/>
  <c r="M22" i="206" s="1"/>
  <c r="AU22" i="211"/>
  <c r="AW22" i="211"/>
  <c r="AS22" i="211"/>
  <c r="S63" i="268"/>
  <c r="S66" i="268"/>
  <c r="S67" i="268" s="1"/>
  <c r="AV32" i="211"/>
  <c r="AN64" i="268"/>
  <c r="BI43" i="268" s="1"/>
  <c r="R43" i="134" s="1"/>
  <c r="AR64" i="268"/>
  <c r="BI47" i="268" s="1"/>
  <c r="R47" i="134" s="1"/>
  <c r="AC10" i="268"/>
  <c r="BH8" i="268"/>
  <c r="M8" i="206"/>
  <c r="H11" i="268"/>
  <c r="H64" i="268"/>
  <c r="AC63" i="268"/>
  <c r="BG63" i="211"/>
  <c r="AJ8" i="211"/>
  <c r="AN8" i="211"/>
  <c r="AR8" i="211"/>
  <c r="AV8" i="211"/>
  <c r="AZ8" i="211"/>
  <c r="BD8" i="211"/>
  <c r="AB10" i="211"/>
  <c r="X10" i="211"/>
  <c r="BH50" i="211"/>
  <c r="S49" i="211"/>
  <c r="BH44" i="211"/>
  <c r="AT64" i="267"/>
  <c r="BI49" i="267"/>
  <c r="AM64" i="267"/>
  <c r="BI42" i="267"/>
  <c r="Q42" i="134" s="1"/>
  <c r="BH42" i="211"/>
  <c r="S54" i="211"/>
  <c r="S48" i="211"/>
  <c r="S52" i="211"/>
  <c r="AC8" i="267"/>
  <c r="AM63" i="211"/>
  <c r="W10" i="211"/>
  <c r="AA10" i="211"/>
  <c r="D23" i="63"/>
  <c r="AA64" i="267"/>
  <c r="BI30" i="267" s="1"/>
  <c r="Q30" i="134"/>
  <c r="AO64" i="267"/>
  <c r="BI44" i="267"/>
  <c r="AS64" i="267"/>
  <c r="BI48" i="267"/>
  <c r="Q48" i="134" s="1"/>
  <c r="AZ64" i="267"/>
  <c r="BI55" i="267" s="1"/>
  <c r="Q55" i="134" s="1"/>
  <c r="D12" i="333" s="1"/>
  <c r="E12" i="333" s="1"/>
  <c r="S57" i="211"/>
  <c r="BC64" i="267"/>
  <c r="BI58" i="267"/>
  <c r="Q58" i="134" s="1"/>
  <c r="D12" i="335" s="1"/>
  <c r="E12" i="335" s="1"/>
  <c r="BH22" i="267"/>
  <c r="S22" i="267" s="1"/>
  <c r="BH32" i="267"/>
  <c r="AC32" i="267" s="1"/>
  <c r="AC64" i="267" s="1"/>
  <c r="S63" i="267"/>
  <c r="S66" i="267" s="1"/>
  <c r="S67" i="267"/>
  <c r="AC63" i="267"/>
  <c r="AI63" i="211"/>
  <c r="AU63" i="211"/>
  <c r="BC63" i="211"/>
  <c r="AX10" i="211"/>
  <c r="BH10" i="267"/>
  <c r="L10" i="206"/>
  <c r="G10" i="267"/>
  <c r="G64" i="267"/>
  <c r="BI10" i="267" s="1"/>
  <c r="I12" i="267"/>
  <c r="I64" i="267" s="1"/>
  <c r="BI12" i="267" s="1"/>
  <c r="Q12" i="134" s="1"/>
  <c r="S32" i="267"/>
  <c r="X63" i="211"/>
  <c r="E107" i="293"/>
  <c r="E69" i="293"/>
  <c r="Z22" i="211"/>
  <c r="AG64" i="266"/>
  <c r="BI36" i="266" s="1"/>
  <c r="S11" i="266"/>
  <c r="L11" i="129" s="1"/>
  <c r="AE64" i="266"/>
  <c r="BI34" i="266" s="1"/>
  <c r="Z8" i="211"/>
  <c r="V8" i="211"/>
  <c r="BH8" i="266"/>
  <c r="E8" i="266" s="1"/>
  <c r="E16" i="211"/>
  <c r="R64" i="266"/>
  <c r="BI21" i="266"/>
  <c r="AK64" i="266"/>
  <c r="BI40" i="266"/>
  <c r="Y64" i="266"/>
  <c r="BI28" i="266"/>
  <c r="O28" i="134" s="1"/>
  <c r="D11" i="311" s="1"/>
  <c r="E11" i="311" s="1"/>
  <c r="BH22" i="266"/>
  <c r="K22" i="206" s="1"/>
  <c r="AY22" i="211"/>
  <c r="AY32" i="211"/>
  <c r="S32" i="266"/>
  <c r="BH36" i="211"/>
  <c r="BH34" i="211"/>
  <c r="S63" i="266"/>
  <c r="BA10" i="211"/>
  <c r="BH10" i="266"/>
  <c r="G10" i="266" s="1"/>
  <c r="K10" i="206"/>
  <c r="G64" i="266"/>
  <c r="BI10" i="266" s="1"/>
  <c r="AC8" i="266"/>
  <c r="AC63" i="266"/>
  <c r="AG8" i="211"/>
  <c r="AK8" i="211"/>
  <c r="AO8" i="211"/>
  <c r="AS8" i="211"/>
  <c r="BA8" i="211"/>
  <c r="BE8" i="211"/>
  <c r="AE10" i="211"/>
  <c r="AI10" i="211"/>
  <c r="AQ10" i="211"/>
  <c r="AU10" i="211"/>
  <c r="AY10" i="211"/>
  <c r="BC10" i="211"/>
  <c r="BG10" i="211"/>
  <c r="AW8" i="211"/>
  <c r="AM10" i="211"/>
  <c r="AI8" i="211"/>
  <c r="AM8" i="211"/>
  <c r="AQ8" i="211"/>
  <c r="AY8" i="211"/>
  <c r="BC8" i="211"/>
  <c r="BG8" i="211"/>
  <c r="AO63" i="211"/>
  <c r="AS63" i="211"/>
  <c r="BA63" i="211"/>
  <c r="AF64" i="266"/>
  <c r="BI35" i="266"/>
  <c r="AR64" i="266"/>
  <c r="BI47" i="266"/>
  <c r="O47" i="134" s="1"/>
  <c r="AT64" i="266"/>
  <c r="BI49" i="266" s="1"/>
  <c r="O49" i="134"/>
  <c r="BB64" i="266"/>
  <c r="BI57" i="266" s="1"/>
  <c r="O57" i="134" s="1"/>
  <c r="BH62" i="211"/>
  <c r="BH12" i="211"/>
  <c r="BH38" i="211"/>
  <c r="BH22" i="265"/>
  <c r="S22" i="265"/>
  <c r="AJ64" i="265"/>
  <c r="BI39" i="265"/>
  <c r="AR64" i="265"/>
  <c r="BI47" i="265"/>
  <c r="N47" i="134" s="1"/>
  <c r="AC63" i="265"/>
  <c r="AC64" i="265" s="1"/>
  <c r="BH10" i="265"/>
  <c r="J10" i="206"/>
  <c r="BD63" i="211"/>
  <c r="BH8" i="265"/>
  <c r="J8" i="206" s="1"/>
  <c r="V64" i="265"/>
  <c r="BI25" i="265" s="1"/>
  <c r="Z64" i="265"/>
  <c r="BI29" i="265" s="1"/>
  <c r="AY63" i="211"/>
  <c r="AP64" i="265"/>
  <c r="BI45" i="265"/>
  <c r="BH41" i="211"/>
  <c r="BH55" i="211"/>
  <c r="BH59" i="211"/>
  <c r="BH57" i="211"/>
  <c r="BH51" i="211"/>
  <c r="Y22" i="211"/>
  <c r="AX64" i="265"/>
  <c r="BI53" i="265" s="1"/>
  <c r="BH61" i="211"/>
  <c r="AT32" i="211"/>
  <c r="AX32" i="211"/>
  <c r="S35" i="211"/>
  <c r="S63" i="265"/>
  <c r="S66" i="265" s="1"/>
  <c r="S67" i="265" s="1"/>
  <c r="AF64" i="265"/>
  <c r="BI35" i="265"/>
  <c r="N35" i="134" s="1"/>
  <c r="D10" i="317" s="1"/>
  <c r="E10" i="317" s="1"/>
  <c r="AZ32" i="211"/>
  <c r="S34" i="211"/>
  <c r="S38" i="211"/>
  <c r="BH32" i="265"/>
  <c r="J32" i="206"/>
  <c r="AC32" i="265"/>
  <c r="S32" i="265"/>
  <c r="S40" i="211"/>
  <c r="AH64" i="265"/>
  <c r="BI37" i="265"/>
  <c r="AP63" i="211"/>
  <c r="BH16" i="211"/>
  <c r="BF63" i="211"/>
  <c r="AH63" i="211"/>
  <c r="H11" i="265"/>
  <c r="H64" i="265"/>
  <c r="AC8" i="265"/>
  <c r="AL10" i="211"/>
  <c r="AP10" i="211"/>
  <c r="AT10" i="211"/>
  <c r="BB10" i="211"/>
  <c r="BF10" i="211"/>
  <c r="W8" i="211"/>
  <c r="H8" i="293"/>
  <c r="J258" i="293"/>
  <c r="J107" i="293" s="1"/>
  <c r="J69" i="293" s="1"/>
  <c r="J849" i="293" s="1"/>
  <c r="J852" i="293" s="1"/>
  <c r="F337" i="293"/>
  <c r="D222" i="293"/>
  <c r="F258" i="293"/>
  <c r="D651" i="293"/>
  <c r="D816" i="293"/>
  <c r="D828" i="293"/>
  <c r="Z63" i="211"/>
  <c r="V22" i="211"/>
  <c r="AG63" i="211"/>
  <c r="AK63" i="211"/>
  <c r="BE63" i="211"/>
  <c r="AH8" i="211"/>
  <c r="AP8" i="211"/>
  <c r="AT8" i="211"/>
  <c r="BB8" i="211"/>
  <c r="BF8" i="211"/>
  <c r="AL8" i="211"/>
  <c r="AS64" i="264"/>
  <c r="BI48" i="264" s="1"/>
  <c r="M48" i="134" s="1"/>
  <c r="BA64" i="264"/>
  <c r="BI56" i="264" s="1"/>
  <c r="AA63" i="211"/>
  <c r="X8" i="211"/>
  <c r="R8" i="211"/>
  <c r="BH10" i="264"/>
  <c r="I10" i="206"/>
  <c r="R64" i="264"/>
  <c r="BI21" i="264"/>
  <c r="AE64" i="264"/>
  <c r="BI34" i="264"/>
  <c r="AL64" i="264"/>
  <c r="BI41" i="264" s="1"/>
  <c r="M41" i="134" s="1"/>
  <c r="D9" i="323" s="1"/>
  <c r="BH32" i="264"/>
  <c r="I32" i="206"/>
  <c r="BH8" i="264"/>
  <c r="I8" i="206"/>
  <c r="BH14" i="211"/>
  <c r="AC63" i="264"/>
  <c r="AC10" i="264"/>
  <c r="P19" i="264"/>
  <c r="P64" i="264"/>
  <c r="AG10" i="211"/>
  <c r="AK10" i="211"/>
  <c r="AO10" i="211"/>
  <c r="AS10" i="211"/>
  <c r="AW10" i="211"/>
  <c r="BE10" i="211"/>
  <c r="AF63" i="211"/>
  <c r="AN63" i="211"/>
  <c r="BH19" i="211"/>
  <c r="S63" i="264"/>
  <c r="S66" i="264" s="1"/>
  <c r="S67" i="264" s="1"/>
  <c r="AA8" i="211"/>
  <c r="S47" i="211"/>
  <c r="S53" i="211"/>
  <c r="S59" i="211"/>
  <c r="Y64" i="264"/>
  <c r="BI28" i="264" s="1"/>
  <c r="M28" i="134" s="1"/>
  <c r="D9" i="311" s="1"/>
  <c r="E9" i="311" s="1"/>
  <c r="S36" i="211"/>
  <c r="D33" i="293"/>
  <c r="D8" i="293" s="1"/>
  <c r="J8" i="293"/>
  <c r="D80" i="293"/>
  <c r="D69" i="293" s="1"/>
  <c r="D849" i="293" s="1"/>
  <c r="F80" i="293"/>
  <c r="D205" i="293"/>
  <c r="F156" i="293"/>
  <c r="D315" i="293"/>
  <c r="G107" i="293"/>
  <c r="G69" i="293" s="1"/>
  <c r="G849" i="293" s="1"/>
  <c r="G852" i="293" s="1"/>
  <c r="E8" i="293"/>
  <c r="I8" i="293"/>
  <c r="I849" i="293" s="1"/>
  <c r="I852" i="293" s="1"/>
  <c r="H107" i="293"/>
  <c r="H69" i="293"/>
  <c r="D281" i="293"/>
  <c r="F108" i="293"/>
  <c r="F33" i="293"/>
  <c r="F8" i="293"/>
  <c r="I107" i="293"/>
  <c r="D225" i="293"/>
  <c r="V64" i="263"/>
  <c r="BI25" i="263"/>
  <c r="AM64" i="263"/>
  <c r="BI42" i="263" s="1"/>
  <c r="K42" i="134" s="1"/>
  <c r="AC63" i="263"/>
  <c r="AB63" i="211"/>
  <c r="BH10" i="263"/>
  <c r="H10" i="206" s="1"/>
  <c r="BH32" i="263"/>
  <c r="H32" i="206" s="1"/>
  <c r="S41" i="211"/>
  <c r="BH22" i="263"/>
  <c r="H22" i="206" s="1"/>
  <c r="BH58" i="211"/>
  <c r="S39" i="211"/>
  <c r="S56" i="211"/>
  <c r="S60" i="211"/>
  <c r="AP64" i="263"/>
  <c r="BI45" i="263" s="1"/>
  <c r="K45" i="134" s="1"/>
  <c r="S37" i="211"/>
  <c r="S45" i="211"/>
  <c r="S61" i="211"/>
  <c r="AZ64" i="263"/>
  <c r="BI55" i="263"/>
  <c r="K55" i="134" s="1"/>
  <c r="D8" i="333" s="1"/>
  <c r="E8" i="333" s="1"/>
  <c r="S51" i="211"/>
  <c r="S55" i="211"/>
  <c r="S58" i="211"/>
  <c r="S63" i="263"/>
  <c r="S66" i="263"/>
  <c r="S67" i="263" s="1"/>
  <c r="AY64" i="263"/>
  <c r="BI54" i="263" s="1"/>
  <c r="K54" i="134" s="1"/>
  <c r="AC8" i="263"/>
  <c r="AQ63" i="211"/>
  <c r="AC10" i="263"/>
  <c r="AJ63" i="211"/>
  <c r="AR63" i="211"/>
  <c r="H11" i="263"/>
  <c r="H64" i="263" s="1"/>
  <c r="BI11" i="263" s="1"/>
  <c r="K11" i="134" s="1"/>
  <c r="BH11" i="211"/>
  <c r="BH8" i="263"/>
  <c r="H8" i="206"/>
  <c r="V63" i="211"/>
  <c r="V10" i="211"/>
  <c r="Z10" i="211"/>
  <c r="P19" i="263"/>
  <c r="P64" i="263"/>
  <c r="U64" i="263"/>
  <c r="BI24" i="263"/>
  <c r="K24" i="134" s="1"/>
  <c r="U63" i="211"/>
  <c r="D108" i="293"/>
  <c r="D330" i="293"/>
  <c r="D337" i="293"/>
  <c r="D258" i="293"/>
  <c r="F330" i="293"/>
  <c r="F315" i="293"/>
  <c r="F205" i="293"/>
  <c r="F107" i="293" s="1"/>
  <c r="BH53" i="211"/>
  <c r="AX22" i="211"/>
  <c r="D34" i="129"/>
  <c r="AC8" i="262"/>
  <c r="H11" i="262"/>
  <c r="H64" i="262"/>
  <c r="AI64" i="262"/>
  <c r="BI38" i="262" s="1"/>
  <c r="BH17" i="211"/>
  <c r="AO64" i="262"/>
  <c r="BI44" i="262"/>
  <c r="J44" i="134" s="1"/>
  <c r="BH8" i="262"/>
  <c r="G8" i="206"/>
  <c r="BH21" i="211"/>
  <c r="BH56" i="211"/>
  <c r="BH22" i="262"/>
  <c r="G22" i="206" s="1"/>
  <c r="S22" i="262"/>
  <c r="BH52" i="211"/>
  <c r="BH54" i="211"/>
  <c r="BH60" i="211"/>
  <c r="P64" i="262"/>
  <c r="BI19" i="262"/>
  <c r="E63" i="262"/>
  <c r="BH15" i="211"/>
  <c r="AX64" i="262"/>
  <c r="BI53" i="262" s="1"/>
  <c r="BB64" i="262"/>
  <c r="BD64" i="262"/>
  <c r="BI59" i="262" s="1"/>
  <c r="J59" i="134" s="1"/>
  <c r="S62" i="211"/>
  <c r="D22" i="294" s="1"/>
  <c r="BB63" i="211"/>
  <c r="AU32" i="211"/>
  <c r="BH37" i="211"/>
  <c r="AZ63" i="211"/>
  <c r="G21" i="129"/>
  <c r="G15" i="129"/>
  <c r="G16" i="129"/>
  <c r="G17" i="129"/>
  <c r="G18" i="129"/>
  <c r="M16" i="262"/>
  <c r="M64" i="262" s="1"/>
  <c r="BI16" i="262" s="1"/>
  <c r="J16" i="134" s="1"/>
  <c r="AU64" i="262"/>
  <c r="BI50" i="262"/>
  <c r="J50" i="134"/>
  <c r="AX63" i="211"/>
  <c r="AX77" i="211"/>
  <c r="AC63" i="262"/>
  <c r="AC64" i="262" s="1"/>
  <c r="AV63" i="211"/>
  <c r="AW63" i="211"/>
  <c r="AC10" i="262"/>
  <c r="BI48" i="262"/>
  <c r="AL64" i="262"/>
  <c r="BI41" i="262" s="1"/>
  <c r="J41" i="134" s="1"/>
  <c r="D7" i="323" s="1"/>
  <c r="E7" i="323" s="1"/>
  <c r="BH47" i="211"/>
  <c r="S63" i="262"/>
  <c r="S66" i="262" s="1"/>
  <c r="S67" i="262" s="1"/>
  <c r="Y63" i="211"/>
  <c r="BH45" i="211"/>
  <c r="BH39" i="211"/>
  <c r="BH43" i="211"/>
  <c r="BH35" i="211"/>
  <c r="BH49" i="211"/>
  <c r="BH10" i="262"/>
  <c r="G10" i="206" s="1"/>
  <c r="G19" i="129"/>
  <c r="BH20" i="211"/>
  <c r="J13" i="262"/>
  <c r="BH18" i="211"/>
  <c r="U42" i="289"/>
  <c r="Z64" i="268"/>
  <c r="BI29" i="268"/>
  <c r="S66" i="266"/>
  <c r="S67" i="266"/>
  <c r="E849" i="293"/>
  <c r="H849" i="293"/>
  <c r="H852" i="293" s="1"/>
  <c r="D107" i="293"/>
  <c r="BI57" i="262"/>
  <c r="J57" i="134" s="1"/>
  <c r="J48" i="134"/>
  <c r="J64" i="262"/>
  <c r="BI13" i="262"/>
  <c r="AA45" i="134"/>
  <c r="D22" i="326"/>
  <c r="AR64" i="276"/>
  <c r="BI47" i="276" s="1"/>
  <c r="Z47" i="134" s="1"/>
  <c r="AJ64" i="276"/>
  <c r="BI39" i="276" s="1"/>
  <c r="Z39" i="134" s="1"/>
  <c r="D21" i="321" s="1"/>
  <c r="E21" i="321" s="1"/>
  <c r="AG64" i="264"/>
  <c r="BI57" i="263"/>
  <c r="K57" i="134"/>
  <c r="Y64" i="263"/>
  <c r="BI28" i="263" s="1"/>
  <c r="K28" i="134" s="1"/>
  <c r="D8" i="311" s="1"/>
  <c r="E8" i="311" s="1"/>
  <c r="BI43" i="261"/>
  <c r="I43" i="134"/>
  <c r="D6" i="324" s="1"/>
  <c r="E6" i="324" s="1"/>
  <c r="BI31" i="261"/>
  <c r="I31" i="134"/>
  <c r="E63" i="277"/>
  <c r="BC64" i="276"/>
  <c r="BI58" i="276" s="1"/>
  <c r="Z58" i="134" s="1"/>
  <c r="D21" i="335" s="1"/>
  <c r="E21" i="335" s="1"/>
  <c r="BH10" i="276"/>
  <c r="U10" i="206"/>
  <c r="S66" i="276"/>
  <c r="S67" i="276"/>
  <c r="E63" i="276"/>
  <c r="S21" i="275"/>
  <c r="V21" i="129" s="1"/>
  <c r="V12" i="129"/>
  <c r="U12" i="129"/>
  <c r="S66" i="274"/>
  <c r="T20" i="129"/>
  <c r="S20" i="211"/>
  <c r="D20" i="129"/>
  <c r="AC63" i="290"/>
  <c r="E63" i="290"/>
  <c r="S24" i="272"/>
  <c r="S24" i="211" s="1"/>
  <c r="S18" i="129"/>
  <c r="S18" i="211"/>
  <c r="D18" i="129"/>
  <c r="S11" i="129"/>
  <c r="S8" i="272"/>
  <c r="S8" i="129"/>
  <c r="S10" i="272"/>
  <c r="S10" i="129" s="1"/>
  <c r="AJ64" i="271"/>
  <c r="BI39" i="271"/>
  <c r="U39" i="134"/>
  <c r="D16" i="321" s="1"/>
  <c r="E16" i="321" s="1"/>
  <c r="E63" i="271"/>
  <c r="E63" i="211" s="1"/>
  <c r="Q12" i="129"/>
  <c r="P13" i="129"/>
  <c r="AQ64" i="269"/>
  <c r="BI46" i="269" s="1"/>
  <c r="S46" i="134" s="1"/>
  <c r="D14" i="327" s="1"/>
  <c r="E14" i="327" s="1"/>
  <c r="S66" i="269"/>
  <c r="S67" i="269"/>
  <c r="AC22" i="268"/>
  <c r="E63" i="268"/>
  <c r="AI64" i="267"/>
  <c r="BI38" i="267" s="1"/>
  <c r="Q38" i="134" s="1"/>
  <c r="D12" i="320"/>
  <c r="E12" i="320" s="1"/>
  <c r="AC10" i="267"/>
  <c r="K14" i="129"/>
  <c r="S19" i="264"/>
  <c r="J19" i="129"/>
  <c r="J15" i="129"/>
  <c r="J12" i="129"/>
  <c r="J17" i="129"/>
  <c r="BI36" i="264"/>
  <c r="M36" i="134" s="1"/>
  <c r="D9" i="318" s="1"/>
  <c r="E9" i="318" s="1"/>
  <c r="M24" i="134"/>
  <c r="M64" i="263"/>
  <c r="BI16" i="263" s="1"/>
  <c r="K16" i="134" s="1"/>
  <c r="H12" i="129"/>
  <c r="G34" i="129"/>
  <c r="I34" i="129"/>
  <c r="L64" i="262"/>
  <c r="BI15" i="262"/>
  <c r="J15" i="134"/>
  <c r="J31" i="134"/>
  <c r="I48" i="134"/>
  <c r="S16" i="261"/>
  <c r="S12" i="261"/>
  <c r="AC11" i="211"/>
  <c r="BM11" i="211" s="1"/>
  <c r="AC14" i="211"/>
  <c r="S66" i="261"/>
  <c r="S67" i="261"/>
  <c r="AE64" i="261"/>
  <c r="BI34" i="261" s="1"/>
  <c r="BI15" i="260"/>
  <c r="BD64" i="260"/>
  <c r="S14" i="260"/>
  <c r="E14" i="129"/>
  <c r="S13" i="260"/>
  <c r="E13" i="129"/>
  <c r="AC63" i="260"/>
  <c r="F12" i="129"/>
  <c r="S10" i="261"/>
  <c r="F10" i="129" s="1"/>
  <c r="H15" i="134"/>
  <c r="BI59" i="260"/>
  <c r="H59" i="134" s="1"/>
  <c r="BI40" i="261"/>
  <c r="I40" i="134"/>
  <c r="D6" i="322"/>
  <c r="E6" i="322" s="1"/>
  <c r="S63" i="277"/>
  <c r="S66" i="277" s="1"/>
  <c r="S32" i="277"/>
  <c r="S63" i="279"/>
  <c r="S66" i="279" s="1"/>
  <c r="AC51" i="211"/>
  <c r="BH10" i="281"/>
  <c r="Z10" i="206" s="1"/>
  <c r="AC10" i="260"/>
  <c r="AC12" i="129"/>
  <c r="AF41" i="134"/>
  <c r="D27" i="323"/>
  <c r="E27" i="323"/>
  <c r="BH32" i="277"/>
  <c r="V32" i="206" s="1"/>
  <c r="I64" i="277"/>
  <c r="BH10" i="278"/>
  <c r="W10" i="206" s="1"/>
  <c r="AC10" i="265"/>
  <c r="AV64" i="263"/>
  <c r="BI51" i="263" s="1"/>
  <c r="K51" i="134" s="1"/>
  <c r="D8" i="329" s="1"/>
  <c r="E8" i="329" s="1"/>
  <c r="AC62" i="211"/>
  <c r="BM62" i="211" s="1"/>
  <c r="BI41" i="261"/>
  <c r="L64" i="266"/>
  <c r="BH32" i="262"/>
  <c r="G32" i="206" s="1"/>
  <c r="AC32" i="262"/>
  <c r="N25" i="134"/>
  <c r="D10" i="309"/>
  <c r="E10" i="309"/>
  <c r="AT64" i="275"/>
  <c r="BI49" i="275"/>
  <c r="Y49" i="134" s="1"/>
  <c r="D20" i="328" s="1"/>
  <c r="E20" i="328" s="1"/>
  <c r="AD25" i="134"/>
  <c r="D25" i="309" s="1"/>
  <c r="E25" i="309" s="1"/>
  <c r="S63" i="280"/>
  <c r="S66" i="280"/>
  <c r="AE25" i="134"/>
  <c r="D26" i="309" s="1"/>
  <c r="E26" i="309" s="1"/>
  <c r="S63" i="278"/>
  <c r="S66" i="278"/>
  <c r="AF25" i="134"/>
  <c r="D27" i="309" s="1"/>
  <c r="E27" i="309" s="1"/>
  <c r="K25" i="134"/>
  <c r="D8" i="309" s="1"/>
  <c r="E8" i="309" s="1"/>
  <c r="AC25" i="134"/>
  <c r="D24" i="309"/>
  <c r="E24" i="309" s="1"/>
  <c r="X25" i="134"/>
  <c r="D19" i="309" s="1"/>
  <c r="E19" i="309" s="1"/>
  <c r="BI12" i="277"/>
  <c r="AA12" i="134" s="1"/>
  <c r="I41" i="134"/>
  <c r="D6" i="323" s="1"/>
  <c r="E6" i="323" s="1"/>
  <c r="BI15" i="266"/>
  <c r="O15" i="134" s="1"/>
  <c r="D11" i="301" s="1"/>
  <c r="S63" i="282"/>
  <c r="S66" i="282"/>
  <c r="AC8" i="277"/>
  <c r="S63" i="281"/>
  <c r="S66" i="281"/>
  <c r="S32" i="280"/>
  <c r="BH10" i="280"/>
  <c r="Y10" i="206" s="1"/>
  <c r="BH22" i="277"/>
  <c r="V22" i="206"/>
  <c r="Q11" i="129"/>
  <c r="S10" i="270"/>
  <c r="Q10" i="129" s="1"/>
  <c r="V11" i="129"/>
  <c r="S10" i="275"/>
  <c r="V10" i="129"/>
  <c r="R11" i="129"/>
  <c r="S10" i="271"/>
  <c r="R10" i="129"/>
  <c r="AH64" i="277"/>
  <c r="BI37" i="277" s="1"/>
  <c r="AA37" i="134" s="1"/>
  <c r="AD37" i="134"/>
  <c r="D25" i="319" s="1"/>
  <c r="E25" i="319" s="1"/>
  <c r="BI52" i="266"/>
  <c r="O52" i="134" s="1"/>
  <c r="D11" i="330" s="1"/>
  <c r="E11" i="330" s="1"/>
  <c r="BH32" i="282"/>
  <c r="AA32" i="206" s="1"/>
  <c r="BH10" i="282"/>
  <c r="G10" i="282"/>
  <c r="G64" i="282"/>
  <c r="BI10" i="282" s="1"/>
  <c r="S10" i="277"/>
  <c r="X10" i="129"/>
  <c r="S8" i="277"/>
  <c r="X8" i="129" s="1"/>
  <c r="X11" i="129"/>
  <c r="AC10" i="277"/>
  <c r="H11" i="279"/>
  <c r="H64" i="279" s="1"/>
  <c r="BI11" i="279" s="1"/>
  <c r="AC11" i="134" s="1"/>
  <c r="R14" i="129"/>
  <c r="AJ64" i="269"/>
  <c r="BI39" i="269" s="1"/>
  <c r="S39" i="134" s="1"/>
  <c r="D14" i="321" s="1"/>
  <c r="E14" i="321" s="1"/>
  <c r="BD64" i="265"/>
  <c r="BI59" i="265"/>
  <c r="AC60" i="211"/>
  <c r="AE22" i="211"/>
  <c r="AC32" i="282"/>
  <c r="AC64" i="282" s="1"/>
  <c r="BH22" i="278"/>
  <c r="S22" i="278"/>
  <c r="AX64" i="264"/>
  <c r="BI53" i="264"/>
  <c r="BH22" i="280"/>
  <c r="Y22" i="206" s="1"/>
  <c r="E10" i="264"/>
  <c r="E10" i="262"/>
  <c r="BH8" i="267"/>
  <c r="L8" i="206"/>
  <c r="R22" i="211"/>
  <c r="AC22" i="262"/>
  <c r="AC22" i="211" s="1"/>
  <c r="BH22" i="279"/>
  <c r="S22" i="279"/>
  <c r="AC11" i="129"/>
  <c r="S10" i="282"/>
  <c r="AC10" i="129" s="1"/>
  <c r="S11" i="276"/>
  <c r="S8" i="276"/>
  <c r="W8" i="129" s="1"/>
  <c r="U11" i="129"/>
  <c r="S10" i="274"/>
  <c r="U10" i="129"/>
  <c r="S8" i="274"/>
  <c r="U8" i="129" s="1"/>
  <c r="H11" i="129"/>
  <c r="S10" i="263"/>
  <c r="H10" i="129" s="1"/>
  <c r="R19" i="129"/>
  <c r="S8" i="271"/>
  <c r="R8" i="129"/>
  <c r="Z19" i="129"/>
  <c r="V13" i="129"/>
  <c r="BH10" i="279"/>
  <c r="X10" i="206"/>
  <c r="AC10" i="279"/>
  <c r="P64" i="266"/>
  <c r="O34" i="134"/>
  <c r="D11" i="316"/>
  <c r="E11" i="316" s="1"/>
  <c r="W14" i="129"/>
  <c r="S10" i="267"/>
  <c r="N10" i="129"/>
  <c r="N11" i="129"/>
  <c r="F14" i="129"/>
  <c r="BD64" i="274"/>
  <c r="BI19" i="266"/>
  <c r="O19" i="134"/>
  <c r="D11" i="304"/>
  <c r="E11" i="304" s="1"/>
  <c r="BI59" i="274"/>
  <c r="X59" i="134" s="1"/>
  <c r="D19" i="336" s="1"/>
  <c r="E19" i="336" s="1"/>
  <c r="L14" i="129"/>
  <c r="S8" i="266"/>
  <c r="L8" i="129"/>
  <c r="S64" i="262"/>
  <c r="BI22" i="262" s="1"/>
  <c r="J22" i="134" s="1"/>
  <c r="G14" i="129"/>
  <c r="S8" i="262"/>
  <c r="G8" i="129" s="1"/>
  <c r="S10" i="262"/>
  <c r="G10" i="129"/>
  <c r="G11" i="129"/>
  <c r="Z22" i="294"/>
  <c r="S32" i="279"/>
  <c r="AT64" i="277"/>
  <c r="BI49" i="277" s="1"/>
  <c r="BH22" i="282"/>
  <c r="S22" i="282"/>
  <c r="S64" i="282" s="1"/>
  <c r="BI22" i="282" s="1"/>
  <c r="AF22" i="134" s="1"/>
  <c r="D27" i="307" s="1"/>
  <c r="E27" i="307" s="1"/>
  <c r="BH32" i="278"/>
  <c r="AC32" i="278"/>
  <c r="BH32" i="268"/>
  <c r="BH22" i="264"/>
  <c r="S32" i="264"/>
  <c r="Q31" i="134"/>
  <c r="D12" i="314" s="1"/>
  <c r="E12" i="314" s="1"/>
  <c r="BE64" i="267"/>
  <c r="AI64" i="282"/>
  <c r="N29" i="134"/>
  <c r="D10" i="312"/>
  <c r="E10" i="312" s="1"/>
  <c r="G10" i="270"/>
  <c r="G64" i="270"/>
  <c r="BI10" i="270"/>
  <c r="BI60" i="267"/>
  <c r="Q60" i="134" s="1"/>
  <c r="D12" i="337" s="1"/>
  <c r="E12" i="337" s="1"/>
  <c r="BI38" i="282"/>
  <c r="AF38" i="134"/>
  <c r="D27" i="320" s="1"/>
  <c r="E27" i="320" s="1"/>
  <c r="BF64" i="263"/>
  <c r="BI61" i="263" s="1"/>
  <c r="K61" i="134" s="1"/>
  <c r="BH32" i="281"/>
  <c r="Z32" i="206" s="1"/>
  <c r="AK64" i="281"/>
  <c r="BI40" i="281"/>
  <c r="BI30" i="279"/>
  <c r="BI45" i="274"/>
  <c r="X45" i="134"/>
  <c r="D19" i="326"/>
  <c r="E19" i="326" s="1"/>
  <c r="W35" i="134"/>
  <c r="D18" i="317" s="1"/>
  <c r="E18" i="317" s="1"/>
  <c r="BI29" i="290"/>
  <c r="W29" i="134" s="1"/>
  <c r="D18" i="312" s="1"/>
  <c r="E18" i="312" s="1"/>
  <c r="S62" i="134"/>
  <c r="D14" i="296"/>
  <c r="E14" i="296" s="1"/>
  <c r="BJ64" i="269"/>
  <c r="BI55" i="268"/>
  <c r="R55" i="134" s="1"/>
  <c r="D13" i="333" s="1"/>
  <c r="E13" i="333" s="1"/>
  <c r="BI51" i="268"/>
  <c r="R51" i="134" s="1"/>
  <c r="D13" i="329" s="1"/>
  <c r="E13" i="329"/>
  <c r="Q49" i="134"/>
  <c r="D12" i="328" s="1"/>
  <c r="E12" i="328" s="1"/>
  <c r="Q44" i="134"/>
  <c r="D12" i="325"/>
  <c r="E12" i="325" s="1"/>
  <c r="D41" i="295"/>
  <c r="E43" i="187"/>
  <c r="F43" i="187" s="1"/>
  <c r="BI38" i="266"/>
  <c r="O38" i="134" s="1"/>
  <c r="D11" i="320" s="1"/>
  <c r="O36" i="134"/>
  <c r="D11" i="318"/>
  <c r="E11" i="318" s="1"/>
  <c r="O35" i="134"/>
  <c r="D11" i="317" s="1"/>
  <c r="E11" i="317" s="1"/>
  <c r="N62" i="134"/>
  <c r="D10" i="296" s="1"/>
  <c r="E10" i="296" s="1"/>
  <c r="BJ64" i="265"/>
  <c r="BI19" i="264"/>
  <c r="M19" i="134" s="1"/>
  <c r="D9" i="304" s="1"/>
  <c r="E9" i="304" s="1"/>
  <c r="D22" i="63"/>
  <c r="D20" i="339" s="1"/>
  <c r="BI60" i="262"/>
  <c r="D51" i="295"/>
  <c r="E53" i="187"/>
  <c r="G53" i="187" s="1"/>
  <c r="J19" i="134"/>
  <c r="D7" i="304" s="1"/>
  <c r="E7" i="304"/>
  <c r="D54" i="63"/>
  <c r="D52" i="339" s="1"/>
  <c r="D52" i="295"/>
  <c r="I51" i="134"/>
  <c r="D6" i="329" s="1"/>
  <c r="E6" i="329" s="1"/>
  <c r="BI35" i="261"/>
  <c r="I35" i="134" s="1"/>
  <c r="I24" i="134"/>
  <c r="D6" i="308" s="1"/>
  <c r="E6" i="308" s="1"/>
  <c r="BI17" i="261"/>
  <c r="I15" i="134"/>
  <c r="D6" i="301" s="1"/>
  <c r="E6" i="301" s="1"/>
  <c r="D13" i="295"/>
  <c r="E15" i="187"/>
  <c r="F15" i="187"/>
  <c r="D10" i="63"/>
  <c r="D9" i="339" s="1"/>
  <c r="D9" i="295"/>
  <c r="D8" i="63"/>
  <c r="H28" i="134"/>
  <c r="H25" i="134"/>
  <c r="D5" i="309"/>
  <c r="E8" i="187"/>
  <c r="AC30" i="134"/>
  <c r="D25" i="313" s="1"/>
  <c r="E25" i="313" s="1"/>
  <c r="J60" i="134"/>
  <c r="D7" i="337"/>
  <c r="E7" i="337" s="1"/>
  <c r="I17" i="134"/>
  <c r="D6" i="303" s="1"/>
  <c r="E6" i="303" s="1"/>
  <c r="G15" i="187"/>
  <c r="N64" i="268"/>
  <c r="BI17" i="268"/>
  <c r="R17" i="134" s="1"/>
  <c r="D13" i="303" s="1"/>
  <c r="E13" i="303" s="1"/>
  <c r="L31" i="289"/>
  <c r="M31" i="289" s="1"/>
  <c r="K64" i="272"/>
  <c r="BI14" i="272" s="1"/>
  <c r="V14" i="134" s="1"/>
  <c r="D17" i="300" s="1"/>
  <c r="E17" i="300" s="1"/>
  <c r="G64" i="272"/>
  <c r="BI10" i="272" s="1"/>
  <c r="V10" i="134" s="1"/>
  <c r="H64" i="272"/>
  <c r="BI11" i="272"/>
  <c r="V11" i="134" s="1"/>
  <c r="E5" i="302"/>
  <c r="BJ33" i="211"/>
  <c r="BK33" i="211" s="1"/>
  <c r="D30" i="129"/>
  <c r="E5" i="301"/>
  <c r="AC32" i="276"/>
  <c r="AC64" i="276" s="1"/>
  <c r="S22" i="276"/>
  <c r="S64" i="276"/>
  <c r="BI22" i="276" s="1"/>
  <c r="Z22" i="134" s="1"/>
  <c r="D21" i="307" s="1"/>
  <c r="E21" i="307" s="1"/>
  <c r="D61" i="63"/>
  <c r="BI56" i="276"/>
  <c r="S25" i="134"/>
  <c r="Z56" i="134"/>
  <c r="D14" i="309"/>
  <c r="E14" i="309" s="1"/>
  <c r="BE60" i="264"/>
  <c r="M56" i="134"/>
  <c r="BI49" i="264"/>
  <c r="M49" i="134" s="1"/>
  <c r="D9" i="328" s="1"/>
  <c r="E9" i="328" s="1"/>
  <c r="AK40" i="264"/>
  <c r="AC32" i="264"/>
  <c r="AC64" i="264"/>
  <c r="M37" i="134"/>
  <c r="D9" i="319" s="1"/>
  <c r="E9" i="319" s="1"/>
  <c r="M21" i="134"/>
  <c r="D9" i="306" s="1"/>
  <c r="N64" i="264"/>
  <c r="I17" i="206"/>
  <c r="E8" i="336"/>
  <c r="AW64" i="263"/>
  <c r="H52" i="206"/>
  <c r="D38" i="63"/>
  <c r="D36" i="339" s="1"/>
  <c r="D36" i="295"/>
  <c r="S22" i="263"/>
  <c r="AC32" i="263"/>
  <c r="AC64" i="263"/>
  <c r="D36" i="206"/>
  <c r="AG36" i="263"/>
  <c r="AG64" i="263" s="1"/>
  <c r="BI36" i="263" s="1"/>
  <c r="K36" i="134" s="1"/>
  <c r="D8" i="318" s="1"/>
  <c r="E8" i="318" s="1"/>
  <c r="BI19" i="263"/>
  <c r="BI57" i="261"/>
  <c r="BI45" i="261"/>
  <c r="I45" i="134" s="1"/>
  <c r="D6" i="326" s="1"/>
  <c r="E6" i="326" s="1"/>
  <c r="I53" i="134"/>
  <c r="BI44" i="261"/>
  <c r="D42" i="295"/>
  <c r="E44" i="187"/>
  <c r="I38" i="134"/>
  <c r="AG36" i="261"/>
  <c r="AG64" i="261" s="1"/>
  <c r="BI36" i="261" s="1"/>
  <c r="AC32" i="261"/>
  <c r="S22" i="261"/>
  <c r="I34" i="134"/>
  <c r="D6" i="316"/>
  <c r="E6" i="316" s="1"/>
  <c r="D6" i="314"/>
  <c r="E6" i="314"/>
  <c r="E30" i="187"/>
  <c r="F30" i="187" s="1"/>
  <c r="D28" i="295"/>
  <c r="I28" i="134"/>
  <c r="D6" i="311"/>
  <c r="E6" i="311" s="1"/>
  <c r="C28" i="309"/>
  <c r="D25" i="63"/>
  <c r="D23" i="339" s="1"/>
  <c r="D20" i="63"/>
  <c r="D18" i="339" s="1"/>
  <c r="D18" i="295"/>
  <c r="E18" i="187"/>
  <c r="D16" i="295"/>
  <c r="D21" i="63"/>
  <c r="D19" i="339" s="1"/>
  <c r="D19" i="295"/>
  <c r="BI18" i="260"/>
  <c r="D19" i="63"/>
  <c r="C5" i="337"/>
  <c r="D5" i="336"/>
  <c r="D59" i="63"/>
  <c r="C5" i="334"/>
  <c r="C28" i="334" s="1"/>
  <c r="D52" i="63"/>
  <c r="D50" i="339" s="1"/>
  <c r="E52" i="187"/>
  <c r="D51" i="63"/>
  <c r="D49" i="63"/>
  <c r="D47" i="339" s="1"/>
  <c r="C5" i="326"/>
  <c r="BI41" i="260"/>
  <c r="C5" i="322"/>
  <c r="BI39" i="260"/>
  <c r="D39" i="63"/>
  <c r="D37" i="339" s="1"/>
  <c r="D37" i="295"/>
  <c r="C5" i="320"/>
  <c r="C28" i="320" s="1"/>
  <c r="D37" i="63"/>
  <c r="D35" i="339" s="1"/>
  <c r="D36" i="63"/>
  <c r="D34" i="339" s="1"/>
  <c r="D35" i="63"/>
  <c r="D34" i="63"/>
  <c r="D32" i="339" s="1"/>
  <c r="D32" i="295"/>
  <c r="D5" i="314"/>
  <c r="E5" i="314" s="1"/>
  <c r="D31" i="63"/>
  <c r="D29" i="339" s="1"/>
  <c r="D29" i="295"/>
  <c r="D29" i="63"/>
  <c r="D28" i="63"/>
  <c r="D26" i="339" s="1"/>
  <c r="D26" i="295"/>
  <c r="E5" i="309"/>
  <c r="D24" i="63"/>
  <c r="D55" i="63"/>
  <c r="D53" i="339" s="1"/>
  <c r="D53" i="295"/>
  <c r="D58" i="63"/>
  <c r="D56" i="339" s="1"/>
  <c r="D56" i="295"/>
  <c r="BE64" i="264"/>
  <c r="AK64" i="264"/>
  <c r="BI17" i="264"/>
  <c r="BI52" i="263"/>
  <c r="K19" i="134"/>
  <c r="D8" i="304" s="1"/>
  <c r="E8" i="304" s="1"/>
  <c r="I57" i="134"/>
  <c r="G44" i="187"/>
  <c r="F44" i="187"/>
  <c r="I44" i="134"/>
  <c r="D6" i="320"/>
  <c r="E6" i="320" s="1"/>
  <c r="S64" i="261"/>
  <c r="AC64" i="261"/>
  <c r="G30" i="187"/>
  <c r="D23" i="295"/>
  <c r="E20" i="187"/>
  <c r="G20" i="187"/>
  <c r="E21" i="187"/>
  <c r="G21" i="187" s="1"/>
  <c r="H18" i="134"/>
  <c r="G18" i="134" s="1"/>
  <c r="D47" i="295"/>
  <c r="H41" i="134"/>
  <c r="G41" i="134" s="1"/>
  <c r="H39" i="134"/>
  <c r="G39" i="134" s="1"/>
  <c r="D35" i="295"/>
  <c r="D34" i="295"/>
  <c r="E36" i="187"/>
  <c r="F36" i="187" s="1"/>
  <c r="E34" i="187"/>
  <c r="G34" i="187"/>
  <c r="E31" i="187"/>
  <c r="F31" i="187" s="1"/>
  <c r="E24" i="187"/>
  <c r="F24" i="187" s="1"/>
  <c r="BI60" i="264"/>
  <c r="BI40" i="264"/>
  <c r="E9" i="306"/>
  <c r="M17" i="134"/>
  <c r="K52" i="134"/>
  <c r="D6" i="325"/>
  <c r="C6" i="325"/>
  <c r="BI22" i="261"/>
  <c r="I22" i="134" s="1"/>
  <c r="F20" i="187"/>
  <c r="F21" i="187"/>
  <c r="D5" i="323"/>
  <c r="G36" i="187"/>
  <c r="G31" i="187"/>
  <c r="G24" i="187"/>
  <c r="M60" i="134"/>
  <c r="M40" i="134"/>
  <c r="D9" i="303"/>
  <c r="D8" i="330"/>
  <c r="E8" i="330" s="1"/>
  <c r="D9" i="337"/>
  <c r="D9" i="322"/>
  <c r="E9" i="322" s="1"/>
  <c r="E9" i="303"/>
  <c r="E9" i="337"/>
  <c r="C28" i="337"/>
  <c r="C28" i="333"/>
  <c r="C28" i="329"/>
  <c r="C28" i="328"/>
  <c r="C28" i="326"/>
  <c r="BI39" i="282"/>
  <c r="AF39" i="134"/>
  <c r="D27" i="321" s="1"/>
  <c r="E27" i="321" s="1"/>
  <c r="BI35" i="282"/>
  <c r="AF35" i="134" s="1"/>
  <c r="D27" i="317" s="1"/>
  <c r="E27" i="317" s="1"/>
  <c r="C28" i="311"/>
  <c r="BA64" i="279"/>
  <c r="BI56" i="279" s="1"/>
  <c r="X56" i="206"/>
  <c r="X22" i="206"/>
  <c r="V61" i="134"/>
  <c r="S22" i="266"/>
  <c r="S64" i="266"/>
  <c r="BI22" i="266" s="1"/>
  <c r="O22" i="134" s="1"/>
  <c r="D11" i="307" s="1"/>
  <c r="E11" i="307" s="1"/>
  <c r="AB31" i="266"/>
  <c r="O21" i="134"/>
  <c r="D11" i="306"/>
  <c r="E11" i="306" s="1"/>
  <c r="E11" i="301"/>
  <c r="N59" i="134"/>
  <c r="D10" i="336" s="1"/>
  <c r="E10" i="336" s="1"/>
  <c r="E59" i="187"/>
  <c r="G63" i="211"/>
  <c r="J22" i="206"/>
  <c r="BI49" i="265"/>
  <c r="N45" i="134"/>
  <c r="D10" i="326" s="1"/>
  <c r="E10" i="326" s="1"/>
  <c r="N39" i="134"/>
  <c r="D10" i="321" s="1"/>
  <c r="E10" i="321" s="1"/>
  <c r="D14" i="295"/>
  <c r="E16" i="187"/>
  <c r="G16" i="187" s="1"/>
  <c r="AC56" i="134"/>
  <c r="D24" i="334" s="1"/>
  <c r="E24" i="334" s="1"/>
  <c r="AB64" i="266"/>
  <c r="G59" i="187"/>
  <c r="F59" i="187"/>
  <c r="N49" i="134"/>
  <c r="D10" i="328" s="1"/>
  <c r="E10" i="328" s="1"/>
  <c r="F16" i="187"/>
  <c r="BI31" i="266"/>
  <c r="O31" i="134" s="1"/>
  <c r="D11" i="314" s="1"/>
  <c r="AQ46" i="281"/>
  <c r="AQ64" i="281" s="1"/>
  <c r="AE12" i="134"/>
  <c r="P64" i="281"/>
  <c r="BI19" i="281" s="1"/>
  <c r="AE19" i="134" s="1"/>
  <c r="D26" i="304" s="1"/>
  <c r="E26" i="304" s="1"/>
  <c r="Z19" i="206"/>
  <c r="K14" i="281"/>
  <c r="K64" i="281" s="1"/>
  <c r="J13" i="281"/>
  <c r="G10" i="281"/>
  <c r="G64" i="281" s="1"/>
  <c r="BI10" i="281" s="1"/>
  <c r="Z8" i="206"/>
  <c r="AC64" i="278"/>
  <c r="W32" i="206"/>
  <c r="W22" i="206"/>
  <c r="H11" i="278"/>
  <c r="H64" i="278" s="1"/>
  <c r="BI11" i="278" s="1"/>
  <c r="AB11" i="134" s="1"/>
  <c r="I55" i="134"/>
  <c r="D6" i="333" s="1"/>
  <c r="E8" i="261"/>
  <c r="E64" i="261"/>
  <c r="E8" i="272"/>
  <c r="Q20" i="272"/>
  <c r="Q64" i="272"/>
  <c r="BI14" i="281"/>
  <c r="AE14" i="134" s="1"/>
  <c r="D26" i="300" s="1"/>
  <c r="E26" i="300" s="1"/>
  <c r="J64" i="281"/>
  <c r="E6" i="333"/>
  <c r="E64" i="272"/>
  <c r="BI8" i="272" s="1"/>
  <c r="V8" i="134" s="1"/>
  <c r="D17" i="297" s="1"/>
  <c r="E17" i="297" s="1"/>
  <c r="BI46" i="281"/>
  <c r="AE46" i="134" s="1"/>
  <c r="D26" i="327" s="1"/>
  <c r="E26" i="327" s="1"/>
  <c r="BI13" i="281"/>
  <c r="AE13" i="134" s="1"/>
  <c r="D26" i="299" s="1"/>
  <c r="E26" i="299" s="1"/>
  <c r="BI55" i="277"/>
  <c r="E22" i="187"/>
  <c r="G22" i="187"/>
  <c r="F12" i="187"/>
  <c r="AA49" i="134"/>
  <c r="D22" i="319"/>
  <c r="F22" i="187"/>
  <c r="E10" i="187"/>
  <c r="G10" i="187" s="1"/>
  <c r="E22" i="321"/>
  <c r="D50" i="63"/>
  <c r="D48" i="63"/>
  <c r="C28" i="316"/>
  <c r="D57" i="63"/>
  <c r="D47" i="63"/>
  <c r="D33" i="63"/>
  <c r="D26" i="63"/>
  <c r="E58" i="187"/>
  <c r="D50" i="295"/>
  <c r="BI51" i="281"/>
  <c r="BI43" i="281"/>
  <c r="AE43" i="134" s="1"/>
  <c r="D26" i="324" s="1"/>
  <c r="E26" i="324" s="1"/>
  <c r="E39" i="187"/>
  <c r="F39" i="187"/>
  <c r="E38" i="187"/>
  <c r="F34" i="187"/>
  <c r="D33" i="295"/>
  <c r="E55" i="187"/>
  <c r="G52" i="187"/>
  <c r="F52" i="187"/>
  <c r="AE47" i="134"/>
  <c r="E26" i="333"/>
  <c r="E28" i="187"/>
  <c r="E54" i="187"/>
  <c r="D27" i="63"/>
  <c r="D25" i="339" s="1"/>
  <c r="C28" i="298"/>
  <c r="AA55" i="134"/>
  <c r="E22" i="319"/>
  <c r="D22" i="328"/>
  <c r="AE51" i="134"/>
  <c r="G39" i="187"/>
  <c r="F38" i="187"/>
  <c r="G38" i="187"/>
  <c r="D25" i="295"/>
  <c r="E27" i="187"/>
  <c r="F28" i="187"/>
  <c r="G28" i="187"/>
  <c r="D22" i="333"/>
  <c r="E22" i="333" s="1"/>
  <c r="E22" i="328"/>
  <c r="D26" i="329"/>
  <c r="E26" i="329" s="1"/>
  <c r="G27" i="187"/>
  <c r="F27" i="187"/>
  <c r="C28" i="307"/>
  <c r="AC32" i="63"/>
  <c r="AC32" i="281"/>
  <c r="AC64" i="281" s="1"/>
  <c r="D32" i="211"/>
  <c r="C26" i="315"/>
  <c r="C28" i="315" s="1"/>
  <c r="D32" i="63"/>
  <c r="BE60" i="268"/>
  <c r="BE64" i="268" s="1"/>
  <c r="AJ64" i="280"/>
  <c r="Y39" i="206"/>
  <c r="N17" i="280"/>
  <c r="AA14" i="129"/>
  <c r="AV51" i="280"/>
  <c r="BD59" i="280"/>
  <c r="BD64" i="280" s="1"/>
  <c r="BI59" i="280" s="1"/>
  <c r="AD59" i="134" s="1"/>
  <c r="BH32" i="280"/>
  <c r="AQ46" i="280"/>
  <c r="BF61" i="280"/>
  <c r="BE60" i="280"/>
  <c r="BE64" i="280" s="1"/>
  <c r="AX64" i="280"/>
  <c r="BI53" i="280" s="1"/>
  <c r="AD53" i="134" s="1"/>
  <c r="D25" i="331" s="1"/>
  <c r="Y53" i="206"/>
  <c r="BI35" i="280"/>
  <c r="Y32" i="206"/>
  <c r="AC32" i="280"/>
  <c r="S22" i="280"/>
  <c r="S64" i="280" s="1"/>
  <c r="BI22" i="280" s="1"/>
  <c r="AD22" i="134" s="1"/>
  <c r="D25" i="307" s="1"/>
  <c r="E25" i="307" s="1"/>
  <c r="R21" i="280"/>
  <c r="R64" i="280" s="1"/>
  <c r="BI21" i="280" s="1"/>
  <c r="AD21" i="134" s="1"/>
  <c r="D25" i="306" s="1"/>
  <c r="BI19" i="280"/>
  <c r="K14" i="280"/>
  <c r="K64" i="280" s="1"/>
  <c r="BI14" i="280" s="1"/>
  <c r="AD14" i="134" s="1"/>
  <c r="D25" i="300" s="1"/>
  <c r="E25" i="300" s="1"/>
  <c r="E8" i="280"/>
  <c r="E64" i="280" s="1"/>
  <c r="BI8" i="280" s="1"/>
  <c r="J13" i="280"/>
  <c r="J64" i="280" s="1"/>
  <c r="BI13" i="280" s="1"/>
  <c r="AD13" i="134" s="1"/>
  <c r="D25" i="299" s="1"/>
  <c r="E25" i="299" s="1"/>
  <c r="G10" i="280"/>
  <c r="G64" i="280"/>
  <c r="BI10" i="280" s="1"/>
  <c r="AD10" i="134" s="1"/>
  <c r="D25" i="298" s="1"/>
  <c r="E25" i="298" s="1"/>
  <c r="BI39" i="280"/>
  <c r="N64" i="280"/>
  <c r="AV64" i="280"/>
  <c r="BI51" i="280" s="1"/>
  <c r="AD51" i="134" s="1"/>
  <c r="D25" i="329" s="1"/>
  <c r="AQ64" i="280"/>
  <c r="BI46" i="280" s="1"/>
  <c r="BF64" i="280"/>
  <c r="AD35" i="134"/>
  <c r="D25" i="317" s="1"/>
  <c r="AC64" i="280"/>
  <c r="AD19" i="134"/>
  <c r="AD39" i="134"/>
  <c r="D25" i="321" s="1"/>
  <c r="E25" i="321" s="1"/>
  <c r="BI17" i="280"/>
  <c r="AD17" i="134"/>
  <c r="D25" i="303" s="1"/>
  <c r="E25" i="303" s="1"/>
  <c r="E25" i="329"/>
  <c r="BI61" i="280"/>
  <c r="AD61" i="134" s="1"/>
  <c r="D25" i="338" s="1"/>
  <c r="E25" i="338" s="1"/>
  <c r="D25" i="304"/>
  <c r="E25" i="304" s="1"/>
  <c r="AD46" i="134"/>
  <c r="D25" i="327" s="1"/>
  <c r="E25" i="327" s="1"/>
  <c r="E25" i="306"/>
  <c r="S22" i="268"/>
  <c r="M53" i="206"/>
  <c r="AD34" i="134"/>
  <c r="D25" i="316" s="1"/>
  <c r="E25" i="316" s="1"/>
  <c r="H11" i="280"/>
  <c r="S64" i="268"/>
  <c r="BI22" i="268" s="1"/>
  <c r="R22" i="134" s="1"/>
  <c r="D13" i="307" s="1"/>
  <c r="E13" i="307" s="1"/>
  <c r="H64" i="280"/>
  <c r="BI11" i="280"/>
  <c r="AD11" i="134" s="1"/>
  <c r="Q59" i="206"/>
  <c r="S22" i="272"/>
  <c r="AE34" i="281"/>
  <c r="S64" i="272"/>
  <c r="BI22" i="272" s="1"/>
  <c r="AE64" i="281"/>
  <c r="BI34" i="281" s="1"/>
  <c r="AE34" i="134" s="1"/>
  <c r="D26" i="316" s="1"/>
  <c r="E26" i="316" s="1"/>
  <c r="E22" i="326"/>
  <c r="E6" i="335"/>
  <c r="E6" i="321"/>
  <c r="E9" i="323"/>
  <c r="E6" i="327"/>
  <c r="E9" i="314"/>
  <c r="S22" i="271"/>
  <c r="BF64" i="271"/>
  <c r="P61" i="206"/>
  <c r="F10" i="187"/>
  <c r="D14" i="63"/>
  <c r="D12" i="339" s="1"/>
  <c r="D13" i="63"/>
  <c r="D23" i="338"/>
  <c r="E23" i="338"/>
  <c r="C23" i="338"/>
  <c r="D17" i="338"/>
  <c r="E17" i="338" s="1"/>
  <c r="C17" i="338"/>
  <c r="C28" i="338"/>
  <c r="D21" i="338"/>
  <c r="E21" i="338"/>
  <c r="C21" i="338"/>
  <c r="BI61" i="271"/>
  <c r="U61" i="134" s="1"/>
  <c r="E14" i="187"/>
  <c r="D12" i="295"/>
  <c r="G14" i="187"/>
  <c r="F14" i="187"/>
  <c r="AD38" i="134"/>
  <c r="D25" i="320" s="1"/>
  <c r="E25" i="320"/>
  <c r="S64" i="278"/>
  <c r="BI22" i="278"/>
  <c r="AB22" i="134" s="1"/>
  <c r="D23" i="307" s="1"/>
  <c r="E23" i="307" s="1"/>
  <c r="AJ39" i="278"/>
  <c r="AJ64" i="278" s="1"/>
  <c r="BI39" i="278" s="1"/>
  <c r="AB51" i="134"/>
  <c r="D23" i="329"/>
  <c r="E23" i="329" s="1"/>
  <c r="E8" i="276"/>
  <c r="E64" i="276"/>
  <c r="BI8" i="276" s="1"/>
  <c r="Z8" i="134" s="1"/>
  <c r="D21" i="297" s="1"/>
  <c r="E21" i="297" s="1"/>
  <c r="D5" i="321"/>
  <c r="G10" i="260"/>
  <c r="G64" i="260"/>
  <c r="T11" i="129"/>
  <c r="S10" i="290"/>
  <c r="T10" i="129" s="1"/>
  <c r="E11" i="320"/>
  <c r="K8" i="206"/>
  <c r="S10" i="266"/>
  <c r="L10" i="129"/>
  <c r="AB39" i="134"/>
  <c r="D23" i="321" s="1"/>
  <c r="E23" i="321" s="1"/>
  <c r="E8" i="275"/>
  <c r="G10" i="275"/>
  <c r="G64" i="275"/>
  <c r="BI10" i="275" s="1"/>
  <c r="E64" i="275"/>
  <c r="BI8" i="275" s="1"/>
  <c r="G40" i="134"/>
  <c r="D5" i="322"/>
  <c r="S64" i="260"/>
  <c r="BI22" i="260" s="1"/>
  <c r="S66" i="275"/>
  <c r="E8" i="268"/>
  <c r="E64" i="268" s="1"/>
  <c r="BI8" i="268" s="1"/>
  <c r="R8" i="134" s="1"/>
  <c r="D13" i="297" s="1"/>
  <c r="E13" i="297" s="1"/>
  <c r="K14" i="268"/>
  <c r="K64" i="268" s="1"/>
  <c r="G10" i="264"/>
  <c r="G64" i="264" s="1"/>
  <c r="BI10" i="264" s="1"/>
  <c r="D16" i="333"/>
  <c r="AI38" i="271"/>
  <c r="Z45" i="134"/>
  <c r="G10" i="261"/>
  <c r="G64" i="261" s="1"/>
  <c r="BI10" i="261" s="1"/>
  <c r="AD31" i="134"/>
  <c r="S22" i="277"/>
  <c r="BE60" i="277"/>
  <c r="BE64" i="277" s="1"/>
  <c r="BI60" i="277" s="1"/>
  <c r="AA60" i="134" s="1"/>
  <c r="D22" i="337" s="1"/>
  <c r="E22" i="337" s="1"/>
  <c r="BE60" i="271"/>
  <c r="BD59" i="271"/>
  <c r="I14" i="206"/>
  <c r="E8" i="264"/>
  <c r="E64" i="264" s="1"/>
  <c r="BI8" i="264" s="1"/>
  <c r="M8" i="134" s="1"/>
  <c r="D9" i="297"/>
  <c r="E9" i="297" s="1"/>
  <c r="H11" i="264"/>
  <c r="H64" i="264" s="1"/>
  <c r="BI11" i="264" s="1"/>
  <c r="M11" i="134" s="1"/>
  <c r="G10" i="274"/>
  <c r="G64" i="274"/>
  <c r="BI10" i="274" s="1"/>
  <c r="G10" i="278"/>
  <c r="G64" i="278"/>
  <c r="BI10" i="278" s="1"/>
  <c r="O18" i="271"/>
  <c r="O64" i="271" s="1"/>
  <c r="BI18" i="271" s="1"/>
  <c r="U18" i="134" s="1"/>
  <c r="N64" i="271"/>
  <c r="BI17" i="271"/>
  <c r="P17" i="206"/>
  <c r="E8" i="271"/>
  <c r="E64" i="271" s="1"/>
  <c r="BI8" i="271" s="1"/>
  <c r="U8" i="134" s="1"/>
  <c r="D16" i="297" s="1"/>
  <c r="E16" i="297" s="1"/>
  <c r="N37" i="134"/>
  <c r="S10" i="265"/>
  <c r="K10" i="129" s="1"/>
  <c r="S8" i="265"/>
  <c r="K8" i="129"/>
  <c r="K11" i="129"/>
  <c r="E8" i="265"/>
  <c r="E64" i="265" s="1"/>
  <c r="BI8" i="265" s="1"/>
  <c r="N8" i="134" s="1"/>
  <c r="D10" i="297" s="1"/>
  <c r="E10" i="297" s="1"/>
  <c r="AE40" i="134"/>
  <c r="D26" i="322" s="1"/>
  <c r="E26" i="322" s="1"/>
  <c r="BG64" i="276"/>
  <c r="BI62" i="276" s="1"/>
  <c r="J64" i="290"/>
  <c r="BI13" i="290" s="1"/>
  <c r="W13" i="134" s="1"/>
  <c r="D18" i="299" s="1"/>
  <c r="E18" i="299" s="1"/>
  <c r="R13" i="206"/>
  <c r="E8" i="267"/>
  <c r="E64" i="267" s="1"/>
  <c r="BI8" i="267" s="1"/>
  <c r="Q8" i="134" s="1"/>
  <c r="D12" i="297" s="1"/>
  <c r="E12" i="297" s="1"/>
  <c r="L32" i="206"/>
  <c r="L22" i="206"/>
  <c r="AF35" i="267"/>
  <c r="AF64" i="267" s="1"/>
  <c r="BI35" i="267" s="1"/>
  <c r="Q35" i="134" s="1"/>
  <c r="D12" i="317" s="1"/>
  <c r="E12" i="317" s="1"/>
  <c r="N19" i="129"/>
  <c r="S19" i="211"/>
  <c r="D19" i="129" s="1"/>
  <c r="P19" i="267"/>
  <c r="P64" i="267" s="1"/>
  <c r="BI19" i="267" s="1"/>
  <c r="Q19" i="134" s="1"/>
  <c r="D12" i="304" s="1"/>
  <c r="E12" i="304" s="1"/>
  <c r="BI40" i="267"/>
  <c r="Q40" i="134" s="1"/>
  <c r="D12" i="322" s="1"/>
  <c r="E12" i="322" s="1"/>
  <c r="O40" i="134"/>
  <c r="G10" i="262"/>
  <c r="G64" i="262" s="1"/>
  <c r="BI10" i="262"/>
  <c r="BI14" i="262"/>
  <c r="J13" i="134"/>
  <c r="AI64" i="271"/>
  <c r="E16" i="333"/>
  <c r="D21" i="326"/>
  <c r="E21" i="326" s="1"/>
  <c r="D25" i="314"/>
  <c r="BE64" i="271"/>
  <c r="BD64" i="271"/>
  <c r="BI59" i="271" s="1"/>
  <c r="U59" i="134" s="1"/>
  <c r="D10" i="319"/>
  <c r="E10" i="319" s="1"/>
  <c r="BJ64" i="276"/>
  <c r="D11" i="322"/>
  <c r="E11" i="322" s="1"/>
  <c r="J14" i="134"/>
  <c r="D7" i="299"/>
  <c r="BI38" i="271"/>
  <c r="U38" i="134" s="1"/>
  <c r="D16" i="320" s="1"/>
  <c r="E16" i="320" s="1"/>
  <c r="E25" i="314"/>
  <c r="BI60" i="271"/>
  <c r="Z62" i="134"/>
  <c r="D21" i="296" s="1"/>
  <c r="E21" i="296" s="1"/>
  <c r="D7" i="300"/>
  <c r="E7" i="299"/>
  <c r="U60" i="134"/>
  <c r="D16" i="337" s="1"/>
  <c r="E7" i="300"/>
  <c r="D16" i="336"/>
  <c r="E16" i="336" s="1"/>
  <c r="E16" i="337"/>
  <c r="BJ64" i="282"/>
  <c r="AF62" i="134"/>
  <c r="D27" i="296"/>
  <c r="E27" i="296" s="1"/>
  <c r="AA14" i="206"/>
  <c r="AC13" i="129"/>
  <c r="J13" i="282"/>
  <c r="J64" i="282" s="1"/>
  <c r="BI13" i="282"/>
  <c r="AF13" i="134" s="1"/>
  <c r="D27" i="299" s="1"/>
  <c r="E27" i="299" s="1"/>
  <c r="BJ64" i="280"/>
  <c r="AD62" i="134"/>
  <c r="D25" i="296"/>
  <c r="E25" i="296" s="1"/>
  <c r="AA12" i="129"/>
  <c r="S12" i="211"/>
  <c r="D12" i="129"/>
  <c r="S10" i="280"/>
  <c r="AA10" i="129"/>
  <c r="S8" i="280"/>
  <c r="AA8" i="129"/>
  <c r="AC10" i="280"/>
  <c r="I12" i="280"/>
  <c r="I64" i="280" s="1"/>
  <c r="BI12" i="280" s="1"/>
  <c r="AD12" i="134" s="1"/>
  <c r="T22" i="206"/>
  <c r="S8" i="275"/>
  <c r="V8" i="129"/>
  <c r="V14" i="129"/>
  <c r="T14" i="206"/>
  <c r="T13" i="206"/>
  <c r="T12" i="206"/>
  <c r="E8" i="270"/>
  <c r="E64" i="270" s="1"/>
  <c r="BI8" i="270" s="1"/>
  <c r="T8" i="134" s="1"/>
  <c r="D15" i="297" s="1"/>
  <c r="E15" i="297" s="1"/>
  <c r="J13" i="270"/>
  <c r="J64" i="270"/>
  <c r="BI13" i="270" s="1"/>
  <c r="T13" i="134"/>
  <c r="D15" i="299" s="1"/>
  <c r="E15" i="299" s="1"/>
  <c r="J13" i="269"/>
  <c r="J64" i="269" s="1"/>
  <c r="BI13" i="269"/>
  <c r="S13" i="134" s="1"/>
  <c r="D14" i="299" s="1"/>
  <c r="E14" i="299" s="1"/>
  <c r="S10" i="269"/>
  <c r="P10" i="129" s="1"/>
  <c r="S8" i="269"/>
  <c r="P8" i="129" s="1"/>
  <c r="P11" i="129"/>
  <c r="AC64" i="269"/>
  <c r="H17" i="129"/>
  <c r="N17" i="263"/>
  <c r="N64" i="263"/>
  <c r="BI17" i="263" s="1"/>
  <c r="K17" i="134" s="1"/>
  <c r="D8" i="303" s="1"/>
  <c r="E8" i="303"/>
  <c r="K14" i="261"/>
  <c r="K64" i="261" s="1"/>
  <c r="BI14" i="261" s="1"/>
  <c r="I14" i="134" s="1"/>
  <c r="D6" i="300" s="1"/>
  <c r="E11" i="129"/>
  <c r="S10" i="260"/>
  <c r="E10" i="129"/>
  <c r="S8" i="260"/>
  <c r="E8" i="129"/>
  <c r="D6" i="317"/>
  <c r="S66" i="270"/>
  <c r="S67" i="270"/>
  <c r="N17" i="270"/>
  <c r="N64" i="270"/>
  <c r="BI17" i="270" s="1"/>
  <c r="E8" i="269"/>
  <c r="E64" i="269" s="1"/>
  <c r="BI8" i="269" s="1"/>
  <c r="S8" i="134" s="1"/>
  <c r="D14" i="297" s="1"/>
  <c r="E14" i="297" s="1"/>
  <c r="N17" i="269"/>
  <c r="N64" i="269" s="1"/>
  <c r="BI17" i="269"/>
  <c r="R29" i="134"/>
  <c r="D13" i="312"/>
  <c r="E13" i="312" s="1"/>
  <c r="N17" i="267"/>
  <c r="N64" i="267" s="1"/>
  <c r="BI17" i="267" s="1"/>
  <c r="Q17" i="134" s="1"/>
  <c r="D12" i="303"/>
  <c r="E12" i="303" s="1"/>
  <c r="O17" i="134"/>
  <c r="D11" i="303" s="1"/>
  <c r="E11" i="303" s="1"/>
  <c r="E8" i="262"/>
  <c r="E64" i="262"/>
  <c r="BI8" i="262" s="1"/>
  <c r="J8" i="134"/>
  <c r="D7" i="297" s="1"/>
  <c r="E7" i="297" s="1"/>
  <c r="K14" i="263"/>
  <c r="H13" i="206"/>
  <c r="AA10" i="206"/>
  <c r="E8" i="277"/>
  <c r="E64" i="277" s="1"/>
  <c r="BI8" i="277" s="1"/>
  <c r="AA8" i="134" s="1"/>
  <c r="D22" i="297" s="1"/>
  <c r="E22" i="297" s="1"/>
  <c r="E13" i="206"/>
  <c r="G29" i="134"/>
  <c r="D5" i="312"/>
  <c r="E5" i="312" s="1"/>
  <c r="J13" i="274"/>
  <c r="J64" i="274" s="1"/>
  <c r="BI13" i="274" s="1"/>
  <c r="X13" i="134" s="1"/>
  <c r="D19" i="299" s="1"/>
  <c r="E19" i="299" s="1"/>
  <c r="X29" i="134"/>
  <c r="D19" i="312" s="1"/>
  <c r="E19" i="312"/>
  <c r="E8" i="274"/>
  <c r="E64" i="274"/>
  <c r="BI8" i="274" s="1"/>
  <c r="X8" i="134"/>
  <c r="D19" i="297" s="1"/>
  <c r="E19" i="297" s="1"/>
  <c r="H11" i="290"/>
  <c r="H64" i="290"/>
  <c r="BI11" i="290" s="1"/>
  <c r="W11" i="134" s="1"/>
  <c r="I12" i="271"/>
  <c r="I64" i="271" s="1"/>
  <c r="BI12" i="271" s="1"/>
  <c r="U12" i="134" s="1"/>
  <c r="H11" i="271"/>
  <c r="H64" i="271"/>
  <c r="BI11" i="271" s="1"/>
  <c r="U11" i="134" s="1"/>
  <c r="G10" i="276"/>
  <c r="G64" i="276"/>
  <c r="BI10" i="276" s="1"/>
  <c r="T17" i="206"/>
  <c r="E8" i="290"/>
  <c r="E64" i="290"/>
  <c r="BI8" i="290" s="1"/>
  <c r="W8" i="134"/>
  <c r="D18" i="297" s="1"/>
  <c r="E18" i="297" s="1"/>
  <c r="P32" i="206"/>
  <c r="AC32" i="271"/>
  <c r="AC64" i="271" s="1"/>
  <c r="J13" i="271"/>
  <c r="J64" i="271" s="1"/>
  <c r="BI13" i="271" s="1"/>
  <c r="U13" i="134" s="1"/>
  <c r="D16" i="299" s="1"/>
  <c r="E16" i="299" s="1"/>
  <c r="G10" i="271"/>
  <c r="G64" i="271" s="1"/>
  <c r="BI10" i="271" s="1"/>
  <c r="AQ46" i="271"/>
  <c r="E8" i="282"/>
  <c r="E64" i="282" s="1"/>
  <c r="BI8" i="282" s="1"/>
  <c r="AF8" i="134" s="1"/>
  <c r="D27" i="297" s="1"/>
  <c r="E27" i="297" s="1"/>
  <c r="E25" i="331"/>
  <c r="E8" i="279"/>
  <c r="E64" i="279"/>
  <c r="BI8" i="279" s="1"/>
  <c r="AC8" i="134" s="1"/>
  <c r="D24" i="297" s="1"/>
  <c r="E24" i="297" s="1"/>
  <c r="S10" i="276"/>
  <c r="AV51" i="272"/>
  <c r="AV64" i="272"/>
  <c r="BI51" i="272" s="1"/>
  <c r="V51" i="134"/>
  <c r="D17" i="329" s="1"/>
  <c r="E17" i="329"/>
  <c r="BI20" i="272"/>
  <c r="AI38" i="269"/>
  <c r="AI64" i="269" s="1"/>
  <c r="BI38" i="269" s="1"/>
  <c r="S38" i="134" s="1"/>
  <c r="D14" i="320" s="1"/>
  <c r="E14" i="320" s="1"/>
  <c r="S22" i="269"/>
  <c r="S64" i="269"/>
  <c r="BI22" i="269" s="1"/>
  <c r="S22" i="134" s="1"/>
  <c r="D14" i="307" s="1"/>
  <c r="E14" i="307" s="1"/>
  <c r="N32" i="206"/>
  <c r="S64" i="267"/>
  <c r="BI22" i="267" s="1"/>
  <c r="Q22" i="134" s="1"/>
  <c r="D12" i="307" s="1"/>
  <c r="E12" i="307" s="1"/>
  <c r="AE34" i="267"/>
  <c r="J13" i="267"/>
  <c r="J64" i="267" s="1"/>
  <c r="BI13" i="267" s="1"/>
  <c r="Q10" i="134"/>
  <c r="D12" i="298"/>
  <c r="E12" i="298" s="1"/>
  <c r="Q53" i="134"/>
  <c r="D12" i="331" s="1"/>
  <c r="E12" i="331"/>
  <c r="H11" i="267"/>
  <c r="H64" i="267"/>
  <c r="BI11" i="267" s="1"/>
  <c r="Q11" i="134" s="1"/>
  <c r="AV51" i="265"/>
  <c r="J13" i="265"/>
  <c r="J64" i="265" s="1"/>
  <c r="BI13" i="265" s="1"/>
  <c r="O62" i="134"/>
  <c r="D11" i="296"/>
  <c r="E11" i="296" s="1"/>
  <c r="BJ64" i="266"/>
  <c r="AI38" i="265"/>
  <c r="AI64" i="265"/>
  <c r="BI38" i="265" s="1"/>
  <c r="S64" i="265"/>
  <c r="BI22" i="265" s="1"/>
  <c r="N22" i="134"/>
  <c r="D10" i="307" s="1"/>
  <c r="E10" i="307" s="1"/>
  <c r="BI14" i="265"/>
  <c r="N53" i="134"/>
  <c r="D10" i="331" s="1"/>
  <c r="E10" i="331" s="1"/>
  <c r="G10" i="265"/>
  <c r="G64" i="265"/>
  <c r="BI10" i="265" s="1"/>
  <c r="N10" i="134" s="1"/>
  <c r="N17" i="282"/>
  <c r="G10" i="277"/>
  <c r="G64" i="277" s="1"/>
  <c r="BI10" i="277" s="1"/>
  <c r="H11" i="277"/>
  <c r="H64" i="277"/>
  <c r="BI11" i="277" s="1"/>
  <c r="AA11" i="134" s="1"/>
  <c r="AI38" i="281"/>
  <c r="AD8" i="134"/>
  <c r="D25" i="297" s="1"/>
  <c r="E25" i="297" s="1"/>
  <c r="AC32" i="279"/>
  <c r="AC64" i="279" s="1"/>
  <c r="X32" i="206"/>
  <c r="E6" i="300"/>
  <c r="E6" i="317"/>
  <c r="T17" i="134"/>
  <c r="D15" i="303" s="1"/>
  <c r="E15" i="303" s="1"/>
  <c r="S17" i="134"/>
  <c r="D14" i="303" s="1"/>
  <c r="E14" i="303"/>
  <c r="K64" i="263"/>
  <c r="BI14" i="263"/>
  <c r="K14" i="134" s="1"/>
  <c r="AQ64" i="271"/>
  <c r="W10" i="129"/>
  <c r="V20" i="134"/>
  <c r="D17" i="305" s="1"/>
  <c r="E17" i="305" s="1"/>
  <c r="AE64" i="267"/>
  <c r="BI34" i="267"/>
  <c r="AV64" i="265"/>
  <c r="BI51" i="265" s="1"/>
  <c r="N38" i="134"/>
  <c r="D10" i="320" s="1"/>
  <c r="E10" i="320" s="1"/>
  <c r="N14" i="134"/>
  <c r="N64" i="282"/>
  <c r="AI64" i="281"/>
  <c r="BI46" i="271"/>
  <c r="D10" i="300"/>
  <c r="BI17" i="282"/>
  <c r="AF17" i="134" s="1"/>
  <c r="D27" i="303" s="1"/>
  <c r="E27" i="303" s="1"/>
  <c r="BI38" i="281"/>
  <c r="AE38" i="134" s="1"/>
  <c r="D26" i="320" s="1"/>
  <c r="E26" i="320" s="1"/>
  <c r="U46" i="134"/>
  <c r="D16" i="327" s="1"/>
  <c r="E16" i="327" s="1"/>
  <c r="N51" i="134"/>
  <c r="E10" i="300"/>
  <c r="D10" i="329"/>
  <c r="E10" i="329" s="1"/>
  <c r="Q14" i="129"/>
  <c r="S8" i="270"/>
  <c r="Q8" i="129" s="1"/>
  <c r="K14" i="270"/>
  <c r="K64" i="270" s="1"/>
  <c r="BJ64" i="267"/>
  <c r="Q62" i="134"/>
  <c r="D12" i="296"/>
  <c r="E12" i="296" s="1"/>
  <c r="L14" i="206"/>
  <c r="N13" i="129"/>
  <c r="S8" i="267"/>
  <c r="N8" i="129"/>
  <c r="D10" i="298"/>
  <c r="E10" i="298" s="1"/>
  <c r="BI11" i="265"/>
  <c r="N11" i="134" s="1"/>
  <c r="S8" i="263"/>
  <c r="H8" i="129" s="1"/>
  <c r="H13" i="129"/>
  <c r="J14" i="129"/>
  <c r="BI59" i="261"/>
  <c r="I59" i="134" s="1"/>
  <c r="G59" i="134" s="1"/>
  <c r="BG64" i="260"/>
  <c r="AY64" i="260"/>
  <c r="BI54" i="260"/>
  <c r="E54" i="206"/>
  <c r="K14" i="260"/>
  <c r="AE63" i="211"/>
  <c r="BI62" i="260"/>
  <c r="H62" i="134" s="1"/>
  <c r="K64" i="260"/>
  <c r="BI14" i="260" s="1"/>
  <c r="H14" i="134" s="1"/>
  <c r="G14" i="134" s="1"/>
  <c r="D6" i="336"/>
  <c r="E6" i="336" s="1"/>
  <c r="BJ64" i="260"/>
  <c r="D5" i="296"/>
  <c r="AF34" i="134"/>
  <c r="D27" i="316" s="1"/>
  <c r="E27" i="316" s="1"/>
  <c r="AC15" i="129"/>
  <c r="S8" i="282"/>
  <c r="AC8" i="129" s="1"/>
  <c r="AX53" i="281"/>
  <c r="AX64" i="281" s="1"/>
  <c r="BE60" i="281"/>
  <c r="BE64" i="281"/>
  <c r="BI60" i="281" s="1"/>
  <c r="AE60" i="134"/>
  <c r="D26" i="337" s="1"/>
  <c r="E26" i="337" s="1"/>
  <c r="BD59" i="281"/>
  <c r="BD64" i="281"/>
  <c r="BI59" i="281" s="1"/>
  <c r="AE59" i="134" s="1"/>
  <c r="AC10" i="281"/>
  <c r="AC10" i="211" s="1"/>
  <c r="BI13" i="279"/>
  <c r="S10" i="279"/>
  <c r="Z10" i="129" s="1"/>
  <c r="S8" i="279"/>
  <c r="Z8" i="129"/>
  <c r="Z11" i="129"/>
  <c r="S64" i="279"/>
  <c r="BI22" i="279" s="1"/>
  <c r="AC22" i="134" s="1"/>
  <c r="D24" i="307" s="1"/>
  <c r="E24" i="307" s="1"/>
  <c r="BE60" i="275"/>
  <c r="BE64" i="275"/>
  <c r="BI60" i="275" s="1"/>
  <c r="Y60" i="134" s="1"/>
  <c r="D20" i="337" s="1"/>
  <c r="E20" i="337" s="1"/>
  <c r="T59" i="206"/>
  <c r="S64" i="275"/>
  <c r="BI22" i="275"/>
  <c r="Y17" i="134"/>
  <c r="D20" i="303"/>
  <c r="E20" i="303" s="1"/>
  <c r="X34" i="134"/>
  <c r="D19" i="316" s="1"/>
  <c r="E19" i="316" s="1"/>
  <c r="BG64" i="274"/>
  <c r="BI62" i="274"/>
  <c r="BJ64" i="274" s="1"/>
  <c r="BE60" i="290"/>
  <c r="BD59" i="290"/>
  <c r="BD64" i="290" s="1"/>
  <c r="BI59" i="290"/>
  <c r="W59" i="134" s="1"/>
  <c r="D18" i="336"/>
  <c r="E18" i="336" s="1"/>
  <c r="S17" i="211"/>
  <c r="D17" i="129" s="1"/>
  <c r="T17" i="129"/>
  <c r="N64" i="290"/>
  <c r="R17" i="206"/>
  <c r="D17" i="206"/>
  <c r="T14" i="129"/>
  <c r="S8" i="290"/>
  <c r="T8" i="129" s="1"/>
  <c r="K14" i="290"/>
  <c r="K64" i="290" s="1"/>
  <c r="BI14" i="290" s="1"/>
  <c r="L15" i="272"/>
  <c r="L64" i="272" s="1"/>
  <c r="BI15" i="272" s="1"/>
  <c r="V15" i="134" s="1"/>
  <c r="BI53" i="281"/>
  <c r="AE53" i="134" s="1"/>
  <c r="D26" i="331" s="1"/>
  <c r="E26" i="331" s="1"/>
  <c r="AC13" i="134"/>
  <c r="D24" i="299" s="1"/>
  <c r="E24" i="299" s="1"/>
  <c r="BE64" i="290"/>
  <c r="BI17" i="290"/>
  <c r="W17" i="134" s="1"/>
  <c r="D18" i="303" s="1"/>
  <c r="E18" i="303" s="1"/>
  <c r="BI60" i="290"/>
  <c r="W60" i="134" s="1"/>
  <c r="D18" i="337" s="1"/>
  <c r="E18" i="337" s="1"/>
  <c r="D26" i="336"/>
  <c r="E26" i="336" s="1"/>
  <c r="K64" i="264"/>
  <c r="BI14" i="264"/>
  <c r="M14" i="134" s="1"/>
  <c r="D9" i="300" s="1"/>
  <c r="E9" i="300" s="1"/>
  <c r="J11" i="129"/>
  <c r="S10" i="264"/>
  <c r="J10" i="129"/>
  <c r="S8" i="264"/>
  <c r="J8" i="129"/>
  <c r="BH22" i="281"/>
  <c r="Z22" i="206"/>
  <c r="D53" i="206"/>
  <c r="AB11" i="129"/>
  <c r="S8" i="281"/>
  <c r="AB8" i="129" s="1"/>
  <c r="S10" i="281"/>
  <c r="AB10" i="129"/>
  <c r="H11" i="281"/>
  <c r="H64" i="281" s="1"/>
  <c r="BI11" i="281" s="1"/>
  <c r="AE11" i="134" s="1"/>
  <c r="BG64" i="268"/>
  <c r="BI60" i="268"/>
  <c r="R60" i="134" s="1"/>
  <c r="D13" i="337" s="1"/>
  <c r="E13" i="337" s="1"/>
  <c r="AX64" i="268"/>
  <c r="O14" i="129"/>
  <c r="S14" i="211"/>
  <c r="D14" i="129" s="1"/>
  <c r="BI14" i="268"/>
  <c r="O13" i="129"/>
  <c r="S13" i="211"/>
  <c r="D13" i="129" s="1"/>
  <c r="J13" i="268"/>
  <c r="J64" i="268" s="1"/>
  <c r="BI13" i="268" s="1"/>
  <c r="R13" i="134" s="1"/>
  <c r="D13" i="299" s="1"/>
  <c r="E13" i="299" s="1"/>
  <c r="S10" i="268"/>
  <c r="O10" i="129" s="1"/>
  <c r="O11" i="129"/>
  <c r="S11" i="211"/>
  <c r="D11" i="129" s="1"/>
  <c r="BI62" i="268"/>
  <c r="BI53" i="268"/>
  <c r="R53" i="134" s="1"/>
  <c r="D13" i="331" s="1"/>
  <c r="E13" i="331" s="1"/>
  <c r="R14" i="134"/>
  <c r="D13" i="300" s="1"/>
  <c r="E13" i="300" s="1"/>
  <c r="R62" i="134"/>
  <c r="D13" i="296" s="1"/>
  <c r="E13" i="296" s="1"/>
  <c r="BJ64" i="268"/>
  <c r="M34" i="134"/>
  <c r="D9" i="316" s="1"/>
  <c r="E9" i="316" s="1"/>
  <c r="BG64" i="275"/>
  <c r="BI62" i="275"/>
  <c r="Y62" i="134" s="1"/>
  <c r="D20" i="296" s="1"/>
  <c r="E20" i="296" s="1"/>
  <c r="I12" i="282"/>
  <c r="BI11" i="268"/>
  <c r="R11" i="134" s="1"/>
  <c r="BI14" i="271"/>
  <c r="U21" i="134"/>
  <c r="D16" i="306" s="1"/>
  <c r="E16" i="306" s="1"/>
  <c r="AC32" i="277"/>
  <c r="S64" i="277"/>
  <c r="I64" i="282"/>
  <c r="BI12" i="282"/>
  <c r="AF12" i="134" s="1"/>
  <c r="U14" i="134"/>
  <c r="D16" i="300" s="1"/>
  <c r="E16" i="300" s="1"/>
  <c r="AC64" i="277"/>
  <c r="BI22" i="277"/>
  <c r="AA22" i="134"/>
  <c r="D22" i="307" s="1"/>
  <c r="E22" i="307" s="1"/>
  <c r="BJ64" i="272"/>
  <c r="V62" i="134"/>
  <c r="D17" i="296"/>
  <c r="E17" i="296"/>
  <c r="BD64" i="272"/>
  <c r="BI59" i="272" s="1"/>
  <c r="V59" i="134" s="1"/>
  <c r="D17" i="336" s="1"/>
  <c r="E17" i="336" s="1"/>
  <c r="D59" i="206"/>
  <c r="BI60" i="280"/>
  <c r="D25" i="336"/>
  <c r="E25" i="317"/>
  <c r="O15" i="129"/>
  <c r="S15" i="211"/>
  <c r="D15" i="129"/>
  <c r="S8" i="268"/>
  <c r="O8" i="129" s="1"/>
  <c r="L15" i="268"/>
  <c r="L64" i="268"/>
  <c r="BI15" i="268"/>
  <c r="R15" i="134" s="1"/>
  <c r="D13" i="301" s="1"/>
  <c r="E13" i="301" s="1"/>
  <c r="V22" i="134"/>
  <c r="D17" i="307" s="1"/>
  <c r="E17" i="307" s="1"/>
  <c r="BI28" i="268"/>
  <c r="R28" i="134" s="1"/>
  <c r="D13" i="311" s="1"/>
  <c r="E13" i="311" s="1"/>
  <c r="G10" i="268"/>
  <c r="G64" i="268"/>
  <c r="BI10" i="268" s="1"/>
  <c r="I12" i="268"/>
  <c r="I64" i="268"/>
  <c r="BI12" i="268"/>
  <c r="R12" i="134" s="1"/>
  <c r="AA22" i="206"/>
  <c r="K64" i="282"/>
  <c r="BI14" i="282" s="1"/>
  <c r="AF10" i="134"/>
  <c r="D27" i="298" s="1"/>
  <c r="E27" i="298" s="1"/>
  <c r="AF53" i="134"/>
  <c r="D27" i="331"/>
  <c r="E27" i="331" s="1"/>
  <c r="AA53" i="134"/>
  <c r="D22" i="331" s="1"/>
  <c r="E22" i="331" s="1"/>
  <c r="S10" i="211"/>
  <c r="D10" i="129" s="1"/>
  <c r="BJ64" i="279"/>
  <c r="AC62" i="134"/>
  <c r="D24" i="296" s="1"/>
  <c r="E24" i="296" s="1"/>
  <c r="G10" i="279"/>
  <c r="BJ64" i="278"/>
  <c r="AB62" i="134"/>
  <c r="D23" i="296"/>
  <c r="E23" i="296"/>
  <c r="AB10" i="134"/>
  <c r="D23" i="298" s="1"/>
  <c r="E23" i="298" s="1"/>
  <c r="Z10" i="134"/>
  <c r="D21" i="298" s="1"/>
  <c r="E21" i="298" s="1"/>
  <c r="W11" i="129"/>
  <c r="X62" i="134"/>
  <c r="D19" i="296" s="1"/>
  <c r="E19" i="296" s="1"/>
  <c r="X10" i="134"/>
  <c r="D19" i="298"/>
  <c r="E19" i="298" s="1"/>
  <c r="BJ64" i="290"/>
  <c r="W62" i="134"/>
  <c r="D18" i="296" s="1"/>
  <c r="E18" i="296" s="1"/>
  <c r="S22" i="290"/>
  <c r="AH37" i="290"/>
  <c r="AC32" i="290"/>
  <c r="AI38" i="290"/>
  <c r="W10" i="134"/>
  <c r="D18" i="298" s="1"/>
  <c r="E18" i="298" s="1"/>
  <c r="U62" i="134"/>
  <c r="D16" i="296" s="1"/>
  <c r="E16" i="296" s="1"/>
  <c r="BJ64" i="271"/>
  <c r="U17" i="134"/>
  <c r="D16" i="303" s="1"/>
  <c r="S64" i="271"/>
  <c r="BI22" i="271" s="1"/>
  <c r="U22" i="134" s="1"/>
  <c r="D16" i="307" s="1"/>
  <c r="E16" i="307" s="1"/>
  <c r="T10" i="134"/>
  <c r="D15" i="298" s="1"/>
  <c r="E15" i="298" s="1"/>
  <c r="O10" i="134"/>
  <c r="D11" i="298" s="1"/>
  <c r="E11" i="298" s="1"/>
  <c r="E64" i="266"/>
  <c r="BI8" i="266"/>
  <c r="O8" i="134"/>
  <c r="D11" i="297" s="1"/>
  <c r="E11" i="297" s="1"/>
  <c r="M62" i="134"/>
  <c r="D9" i="296"/>
  <c r="E9" i="296" s="1"/>
  <c r="BJ64" i="264"/>
  <c r="M53" i="134"/>
  <c r="D9" i="331" s="1"/>
  <c r="E9" i="331" s="1"/>
  <c r="AJ39" i="262"/>
  <c r="BI11" i="262"/>
  <c r="J11" i="134"/>
  <c r="J10" i="134"/>
  <c r="D7" i="298" s="1"/>
  <c r="E7" i="298" s="1"/>
  <c r="J53" i="134"/>
  <c r="BG64" i="261"/>
  <c r="I10" i="134"/>
  <c r="D6" i="298"/>
  <c r="E6" i="298" s="1"/>
  <c r="I54" i="134"/>
  <c r="D6" i="332"/>
  <c r="E6" i="332"/>
  <c r="BI51" i="260"/>
  <c r="H51" i="134" s="1"/>
  <c r="H54" i="134"/>
  <c r="D5" i="332" s="1"/>
  <c r="H11" i="134"/>
  <c r="G11" i="134" s="1"/>
  <c r="H22" i="134"/>
  <c r="BI10" i="260"/>
  <c r="AD60" i="134"/>
  <c r="D25" i="337" s="1"/>
  <c r="E25" i="337" s="1"/>
  <c r="E25" i="336"/>
  <c r="G64" i="279"/>
  <c r="AH64" i="290"/>
  <c r="BI37" i="290" s="1"/>
  <c r="W37" i="134" s="1"/>
  <c r="D18" i="319" s="1"/>
  <c r="E18" i="319" s="1"/>
  <c r="S64" i="290"/>
  <c r="AI64" i="290"/>
  <c r="AC64" i="290"/>
  <c r="AJ64" i="262"/>
  <c r="D7" i="331"/>
  <c r="BI62" i="261"/>
  <c r="H10" i="134"/>
  <c r="D5" i="298" s="1"/>
  <c r="D5" i="307"/>
  <c r="G54" i="134"/>
  <c r="BI10" i="279"/>
  <c r="BI22" i="290"/>
  <c r="W22" i="134" s="1"/>
  <c r="D18" i="307" s="1"/>
  <c r="E18" i="307" s="1"/>
  <c r="BI38" i="290"/>
  <c r="BI39" i="262"/>
  <c r="E7" i="331"/>
  <c r="BJ64" i="261"/>
  <c r="I62" i="134"/>
  <c r="E5" i="307"/>
  <c r="G10" i="134"/>
  <c r="W38" i="134"/>
  <c r="D18" i="320" s="1"/>
  <c r="E18" i="320" s="1"/>
  <c r="J39" i="134"/>
  <c r="D6" i="296"/>
  <c r="E6" i="296" s="1"/>
  <c r="G62" i="134"/>
  <c r="D7" i="321"/>
  <c r="E7" i="321"/>
  <c r="S22" i="281"/>
  <c r="S64" i="281"/>
  <c r="BI22" i="281" s="1"/>
  <c r="AE22" i="134" s="1"/>
  <c r="D26" i="307" s="1"/>
  <c r="E26" i="307" s="1"/>
  <c r="BJ64" i="281"/>
  <c r="AE62" i="134"/>
  <c r="D26" i="296"/>
  <c r="E26" i="296" s="1"/>
  <c r="BF64" i="281"/>
  <c r="Z61" i="206"/>
  <c r="D61" i="206" s="1"/>
  <c r="AE10" i="134"/>
  <c r="D26" i="298"/>
  <c r="E26" i="298" s="1"/>
  <c r="BG64" i="263"/>
  <c r="BI62" i="263" s="1"/>
  <c r="AQ46" i="263"/>
  <c r="AQ64" i="263" s="1"/>
  <c r="BI46" i="263" s="1"/>
  <c r="K46" i="134" s="1"/>
  <c r="D8" i="327" s="1"/>
  <c r="E8" i="327" s="1"/>
  <c r="S32" i="263"/>
  <c r="G10" i="263"/>
  <c r="BI29" i="263"/>
  <c r="I12" i="263"/>
  <c r="D8" i="300"/>
  <c r="E8" i="263"/>
  <c r="E64" i="263"/>
  <c r="BI8" i="263"/>
  <c r="K8" i="134" s="1"/>
  <c r="D8" i="297" s="1"/>
  <c r="E8" i="297" s="1"/>
  <c r="S64" i="263"/>
  <c r="BI22" i="263" s="1"/>
  <c r="BH13" i="211"/>
  <c r="J64" i="263"/>
  <c r="BI13" i="263" s="1"/>
  <c r="K13" i="134" s="1"/>
  <c r="D8" i="299" s="1"/>
  <c r="E8" i="299" s="1"/>
  <c r="Y8" i="134"/>
  <c r="D20" i="297" s="1"/>
  <c r="E20" i="297" s="1"/>
  <c r="Y22" i="134"/>
  <c r="D20" i="307"/>
  <c r="E20" i="307"/>
  <c r="Y10" i="134"/>
  <c r="BI11" i="275"/>
  <c r="D7" i="307"/>
  <c r="J38" i="134"/>
  <c r="AH64" i="262"/>
  <c r="G37" i="206"/>
  <c r="D37" i="206" s="1"/>
  <c r="BI61" i="281"/>
  <c r="G64" i="263"/>
  <c r="K29" i="134"/>
  <c r="I64" i="263"/>
  <c r="E8" i="300"/>
  <c r="Y11" i="134"/>
  <c r="D20" i="298"/>
  <c r="BI37" i="262"/>
  <c r="D7" i="320"/>
  <c r="E7" i="320" s="1"/>
  <c r="E7" i="307"/>
  <c r="AE61" i="134"/>
  <c r="BI10" i="263"/>
  <c r="BI12" i="263"/>
  <c r="K12" i="134" s="1"/>
  <c r="D8" i="312"/>
  <c r="E8" i="312" s="1"/>
  <c r="E20" i="298"/>
  <c r="J37" i="134"/>
  <c r="D7" i="319" s="1"/>
  <c r="E7" i="319" s="1"/>
  <c r="D6" i="307"/>
  <c r="G22" i="134"/>
  <c r="I60" i="134"/>
  <c r="D6" i="337" s="1"/>
  <c r="E6" i="337" s="1"/>
  <c r="BI8" i="261"/>
  <c r="I8" i="134" s="1"/>
  <c r="D6" i="297" s="1"/>
  <c r="E6" i="297" s="1"/>
  <c r="I20" i="134"/>
  <c r="BI14" i="270"/>
  <c r="BG62" i="211"/>
  <c r="BG64" i="270"/>
  <c r="BI62" i="270" s="1"/>
  <c r="E6" i="307"/>
  <c r="G20" i="134"/>
  <c r="D6" i="305"/>
  <c r="D28" i="305" s="1"/>
  <c r="T14" i="134"/>
  <c r="E6" i="305"/>
  <c r="D15" i="300"/>
  <c r="E15" i="300" s="1"/>
  <c r="K22" i="134" l="1"/>
  <c r="M10" i="134"/>
  <c r="D9" i="298" s="1"/>
  <c r="E9" i="298" s="1"/>
  <c r="AF14" i="134"/>
  <c r="D27" i="300" s="1"/>
  <c r="E27" i="300" s="1"/>
  <c r="BJ64" i="263"/>
  <c r="K62" i="134"/>
  <c r="D8" i="296" s="1"/>
  <c r="E8" i="296" s="1"/>
  <c r="E16" i="303"/>
  <c r="N13" i="134"/>
  <c r="D10" i="299" s="1"/>
  <c r="E10" i="299" s="1"/>
  <c r="Q13" i="134"/>
  <c r="D12" i="299" s="1"/>
  <c r="E12" i="299" s="1"/>
  <c r="D28" i="332"/>
  <c r="E28" i="332" s="1"/>
  <c r="E5" i="332"/>
  <c r="R10" i="134"/>
  <c r="D13" i="298" s="1"/>
  <c r="E13" i="298" s="1"/>
  <c r="T62" i="134"/>
  <c r="D15" i="296" s="1"/>
  <c r="E15" i="296" s="1"/>
  <c r="BJ64" i="270"/>
  <c r="G51" i="134"/>
  <c r="D5" i="329"/>
  <c r="U10" i="134"/>
  <c r="D16" i="298" s="1"/>
  <c r="E16" i="298" s="1"/>
  <c r="E11" i="314"/>
  <c r="E5" i="298"/>
  <c r="W14" i="134"/>
  <c r="D18" i="300" s="1"/>
  <c r="E18" i="300" s="1"/>
  <c r="AA10" i="134"/>
  <c r="D22" i="298" s="1"/>
  <c r="E22" i="298" s="1"/>
  <c r="AC10" i="134"/>
  <c r="D24" i="298" s="1"/>
  <c r="E24" i="298" s="1"/>
  <c r="BJ64" i="275"/>
  <c r="D5" i="300"/>
  <c r="G55" i="187"/>
  <c r="F55" i="187"/>
  <c r="D49" i="339"/>
  <c r="E51" i="187"/>
  <c r="D49" i="295"/>
  <c r="AC64" i="260"/>
  <c r="AC63" i="211"/>
  <c r="BM63" i="211" s="1"/>
  <c r="G58" i="187"/>
  <c r="F58" i="187"/>
  <c r="G8" i="187"/>
  <c r="F8" i="187"/>
  <c r="G54" i="187"/>
  <c r="F54" i="187"/>
  <c r="I36" i="134"/>
  <c r="D6" i="318" s="1"/>
  <c r="E6" i="318" s="1"/>
  <c r="S22" i="264"/>
  <c r="I22" i="206"/>
  <c r="K10" i="134"/>
  <c r="D11" i="339"/>
  <c r="D11" i="295"/>
  <c r="E13" i="187"/>
  <c r="C28" i="325"/>
  <c r="E6" i="325"/>
  <c r="C28" i="322"/>
  <c r="E5" i="322"/>
  <c r="D59" i="339"/>
  <c r="E61" i="187"/>
  <c r="D59" i="295"/>
  <c r="Q34" i="134"/>
  <c r="D12" i="316" s="1"/>
  <c r="E12" i="316" s="1"/>
  <c r="E5" i="321"/>
  <c r="D30" i="339"/>
  <c r="D30" i="295"/>
  <c r="E32" i="187"/>
  <c r="D17" i="339"/>
  <c r="D17" i="295"/>
  <c r="E19" i="187"/>
  <c r="F849" i="293"/>
  <c r="F852" i="293" s="1"/>
  <c r="D27" i="339"/>
  <c r="D27" i="295"/>
  <c r="E29" i="187"/>
  <c r="G28" i="134"/>
  <c r="D5" i="311"/>
  <c r="D57" i="339"/>
  <c r="D57" i="295"/>
  <c r="D7" i="339"/>
  <c r="D7" i="295"/>
  <c r="F16" i="129"/>
  <c r="S16" i="211"/>
  <c r="D16" i="129" s="1"/>
  <c r="S8" i="261"/>
  <c r="G18" i="187"/>
  <c r="F18" i="187"/>
  <c r="F69" i="293"/>
  <c r="D22" i="339"/>
  <c r="D22" i="295"/>
  <c r="D33" i="339"/>
  <c r="E35" i="187"/>
  <c r="M32" i="206"/>
  <c r="AC32" i="268"/>
  <c r="AC64" i="268" s="1"/>
  <c r="F53" i="187"/>
  <c r="BM10" i="211"/>
  <c r="G48" i="134"/>
  <c r="J13" i="260"/>
  <c r="BH8" i="260"/>
  <c r="E19" i="63"/>
  <c r="C5" i="304"/>
  <c r="C28" i="304" s="1"/>
  <c r="G15" i="134"/>
  <c r="BM8" i="211"/>
  <c r="T32" i="206"/>
  <c r="AC32" i="275"/>
  <c r="AC64" i="275" s="1"/>
  <c r="V64" i="261"/>
  <c r="AI25" i="134"/>
  <c r="BK22" i="285"/>
  <c r="BJ7" i="285" s="1"/>
  <c r="BK7" i="285" s="1"/>
  <c r="E25" i="187"/>
  <c r="G43" i="187"/>
  <c r="D20" i="295"/>
  <c r="AC8" i="211"/>
  <c r="N10" i="206"/>
  <c r="D10" i="206" s="1"/>
  <c r="G10" i="269"/>
  <c r="S32" i="206"/>
  <c r="AC32" i="274"/>
  <c r="AC64" i="274" s="1"/>
  <c r="S21" i="211"/>
  <c r="D21" i="129" s="1"/>
  <c r="G43" i="134"/>
  <c r="E37" i="187"/>
  <c r="E49" i="187"/>
  <c r="C28" i="303"/>
  <c r="C7" i="327"/>
  <c r="C28" i="327" s="1"/>
  <c r="D46" i="63"/>
  <c r="S22" i="274"/>
  <c r="S64" i="274" s="1"/>
  <c r="BI22" i="274" s="1"/>
  <c r="X22" i="134" s="1"/>
  <c r="D19" i="307" s="1"/>
  <c r="E19" i="307" s="1"/>
  <c r="BJ64" i="288"/>
  <c r="BM16" i="211"/>
  <c r="C28" i="330"/>
  <c r="E24" i="63"/>
  <c r="C5" i="308"/>
  <c r="C28" i="308" s="1"/>
  <c r="E22" i="206"/>
  <c r="E32" i="206"/>
  <c r="J13" i="266"/>
  <c r="J64" i="266" s="1"/>
  <c r="BI13" i="266" s="1"/>
  <c r="BM37" i="211"/>
  <c r="BM9" i="211"/>
  <c r="E8" i="63"/>
  <c r="C5" i="297"/>
  <c r="C28" i="297" s="1"/>
  <c r="E41" i="63"/>
  <c r="C5" i="323"/>
  <c r="C28" i="323" s="1"/>
  <c r="D41" i="63"/>
  <c r="C28" i="312"/>
  <c r="AC64" i="288"/>
  <c r="AH36" i="134"/>
  <c r="BM57" i="211"/>
  <c r="BM14" i="211"/>
  <c r="E14" i="63"/>
  <c r="C5" i="300"/>
  <c r="C28" i="300" s="1"/>
  <c r="C28" i="305"/>
  <c r="E28" i="305" s="1"/>
  <c r="BJ64" i="283"/>
  <c r="BM60" i="211"/>
  <c r="E60" i="63"/>
  <c r="D60" i="63"/>
  <c r="E37" i="63"/>
  <c r="C5" i="319"/>
  <c r="C28" i="319" s="1"/>
  <c r="J13" i="272"/>
  <c r="J64" i="272" s="1"/>
  <c r="BI13" i="272" s="1"/>
  <c r="D62" i="63"/>
  <c r="D66" i="63" s="1"/>
  <c r="D67" i="63" s="1"/>
  <c r="C5" i="336"/>
  <c r="D40" i="63"/>
  <c r="C5" i="318"/>
  <c r="C28" i="318" s="1"/>
  <c r="E23" i="63"/>
  <c r="D17" i="63"/>
  <c r="C5" i="299"/>
  <c r="C28" i="299" s="1"/>
  <c r="C8" i="331"/>
  <c r="C28" i="331" s="1"/>
  <c r="D14" i="206"/>
  <c r="C5" i="296"/>
  <c r="C28" i="296" s="1"/>
  <c r="C5" i="335"/>
  <c r="E42" i="63"/>
  <c r="C5" i="321"/>
  <c r="C28" i="321" s="1"/>
  <c r="C5" i="317"/>
  <c r="C28" i="317" s="1"/>
  <c r="BM22" i="211"/>
  <c r="E50" i="63"/>
  <c r="D45" i="63"/>
  <c r="C5" i="306"/>
  <c r="C28" i="306" s="1"/>
  <c r="E16" i="63"/>
  <c r="E8" i="278"/>
  <c r="E64" i="278" s="1"/>
  <c r="BI8" i="278" s="1"/>
  <c r="AB8" i="134" s="1"/>
  <c r="D23" i="297" s="1"/>
  <c r="E23" i="297" s="1"/>
  <c r="E12" i="63"/>
  <c r="D39" i="206"/>
  <c r="D56" i="63"/>
  <c r="E20" i="63"/>
  <c r="D11" i="63"/>
  <c r="BA64" i="263"/>
  <c r="BI56" i="263" s="1"/>
  <c r="K56" i="134" s="1"/>
  <c r="E48" i="63"/>
  <c r="E44" i="63"/>
  <c r="E33" i="63"/>
  <c r="G50" i="134"/>
  <c r="BG64" i="262"/>
  <c r="AL64" i="263"/>
  <c r="T18" i="289"/>
  <c r="U18" i="289" s="1"/>
  <c r="I12" i="261"/>
  <c r="I64" i="261" s="1"/>
  <c r="BI12" i="261" s="1"/>
  <c r="I12" i="134" s="1"/>
  <c r="D19" i="206"/>
  <c r="AQ22" i="211"/>
  <c r="AC28" i="211"/>
  <c r="U32" i="211"/>
  <c r="AC35" i="211"/>
  <c r="BM35" i="211" s="1"/>
  <c r="D44" i="206"/>
  <c r="AC47" i="211"/>
  <c r="BM47" i="211" s="1"/>
  <c r="D48" i="206"/>
  <c r="G14" i="206"/>
  <c r="O18" i="262"/>
  <c r="E32" i="262"/>
  <c r="BC58" i="262"/>
  <c r="BC64" i="262" s="1"/>
  <c r="BI58" i="262" s="1"/>
  <c r="J58" i="134" s="1"/>
  <c r="D7" i="335" s="1"/>
  <c r="E7" i="335" s="1"/>
  <c r="AO44" i="263"/>
  <c r="AO64" i="263" s="1"/>
  <c r="BI44" i="263" s="1"/>
  <c r="K44" i="134" s="1"/>
  <c r="BA56" i="263"/>
  <c r="E10" i="303"/>
  <c r="E18" i="211"/>
  <c r="D18" i="206"/>
  <c r="AC24" i="211"/>
  <c r="AC27" i="211"/>
  <c r="D28" i="206"/>
  <c r="AC31" i="211"/>
  <c r="AF35" i="260"/>
  <c r="AC43" i="211"/>
  <c r="BM43" i="211" s="1"/>
  <c r="AR47" i="260"/>
  <c r="AZ55" i="260"/>
  <c r="BC58" i="260"/>
  <c r="N17" i="262"/>
  <c r="N64" i="262" s="1"/>
  <c r="BI17" i="262" s="1"/>
  <c r="AG36" i="262"/>
  <c r="AG64" i="262" s="1"/>
  <c r="BI36" i="262" s="1"/>
  <c r="J36" i="134" s="1"/>
  <c r="D7" i="318" s="1"/>
  <c r="E7" i="318" s="1"/>
  <c r="AM42" i="262"/>
  <c r="AM64" i="262" s="1"/>
  <c r="BI42" i="262" s="1"/>
  <c r="J42" i="134" s="1"/>
  <c r="AQ46" i="262"/>
  <c r="AQ64" i="262" s="1"/>
  <c r="BI46" i="262" s="1"/>
  <c r="J46" i="134" s="1"/>
  <c r="D7" i="327" s="1"/>
  <c r="E7" i="327" s="1"/>
  <c r="AV51" i="262"/>
  <c r="L15" i="263"/>
  <c r="E32" i="263"/>
  <c r="AI38" i="263"/>
  <c r="AI64" i="263" s="1"/>
  <c r="BI38" i="263" s="1"/>
  <c r="K38" i="134" s="1"/>
  <c r="D8" i="320" s="1"/>
  <c r="E8" i="320" s="1"/>
  <c r="AK40" i="263"/>
  <c r="AK64" i="263" s="1"/>
  <c r="BI40" i="263" s="1"/>
  <c r="K40" i="134" s="1"/>
  <c r="D8" i="322" s="1"/>
  <c r="E8" i="322" s="1"/>
  <c r="AU50" i="263"/>
  <c r="V64" i="264"/>
  <c r="BI25" i="264" s="1"/>
  <c r="Q22" i="211"/>
  <c r="D24" i="206"/>
  <c r="W32" i="211"/>
  <c r="AC34" i="211"/>
  <c r="BM34" i="211" s="1"/>
  <c r="AC42" i="211"/>
  <c r="BM42" i="211" s="1"/>
  <c r="D43" i="206"/>
  <c r="D47" i="206"/>
  <c r="AC50" i="211"/>
  <c r="BM50" i="211" s="1"/>
  <c r="D58" i="206"/>
  <c r="AC61" i="211"/>
  <c r="U24" i="262"/>
  <c r="U64" i="262" s="1"/>
  <c r="BI24" i="262" s="1"/>
  <c r="Z29" i="262"/>
  <c r="AA30" i="262"/>
  <c r="AA64" i="262" s="1"/>
  <c r="BI30" i="262" s="1"/>
  <c r="J30" i="134" s="1"/>
  <c r="O18" i="263"/>
  <c r="O64" i="263" s="1"/>
  <c r="BI18" i="263" s="1"/>
  <c r="K18" i="134" s="1"/>
  <c r="W26" i="263"/>
  <c r="W64" i="263" s="1"/>
  <c r="BI26" i="263" s="1"/>
  <c r="AA30" i="263"/>
  <c r="AA64" i="263" s="1"/>
  <c r="BI30" i="263" s="1"/>
  <c r="K30" i="134" s="1"/>
  <c r="BE60" i="263"/>
  <c r="BE64" i="263" s="1"/>
  <c r="BI60" i="263" s="1"/>
  <c r="K60" i="134" s="1"/>
  <c r="D8" i="337" s="1"/>
  <c r="E8" i="337" s="1"/>
  <c r="E22" i="260"/>
  <c r="AT22" i="211"/>
  <c r="AC23" i="211"/>
  <c r="BM23" i="211" s="1"/>
  <c r="AC26" i="211"/>
  <c r="BM26" i="211" s="1"/>
  <c r="D27" i="206"/>
  <c r="AC30" i="211"/>
  <c r="BM30" i="211" s="1"/>
  <c r="X32" i="211"/>
  <c r="AE34" i="260"/>
  <c r="AI38" i="260"/>
  <c r="AQ46" i="260"/>
  <c r="AC52" i="211"/>
  <c r="R21" i="262"/>
  <c r="R64" i="262" s="1"/>
  <c r="BI21" i="262" s="1"/>
  <c r="J21" i="134" s="1"/>
  <c r="D7" i="306" s="1"/>
  <c r="E7" i="306" s="1"/>
  <c r="AF35" i="262"/>
  <c r="AF64" i="262" s="1"/>
  <c r="BI35" i="262" s="1"/>
  <c r="J35" i="134" s="1"/>
  <c r="D7" i="317" s="1"/>
  <c r="E7" i="317" s="1"/>
  <c r="AP45" i="262"/>
  <c r="AP64" i="262" s="1"/>
  <c r="BI45" i="262" s="1"/>
  <c r="J45" i="134" s="1"/>
  <c r="AZ55" i="262"/>
  <c r="AZ64" i="262" s="1"/>
  <c r="BI55" i="262" s="1"/>
  <c r="J55" i="134" s="1"/>
  <c r="D7" i="333" s="1"/>
  <c r="E7" i="333" s="1"/>
  <c r="BA56" i="262"/>
  <c r="BA64" i="262" s="1"/>
  <c r="BI56" i="262" s="1"/>
  <c r="J56" i="134" s="1"/>
  <c r="BF61" i="262"/>
  <c r="BF64" i="262" s="1"/>
  <c r="BI61" i="262" s="1"/>
  <c r="J61" i="134" s="1"/>
  <c r="D7" i="338" s="1"/>
  <c r="E7" i="338" s="1"/>
  <c r="Q20" i="263"/>
  <c r="Q64" i="263" s="1"/>
  <c r="BI20" i="263" s="1"/>
  <c r="K20" i="134" s="1"/>
  <c r="R21" i="263"/>
  <c r="R64" i="263" s="1"/>
  <c r="BI21" i="263" s="1"/>
  <c r="K21" i="134" s="1"/>
  <c r="D8" i="306" s="1"/>
  <c r="E8" i="306" s="1"/>
  <c r="AH37" i="263"/>
  <c r="AH64" i="263" s="1"/>
  <c r="BI37" i="263" s="1"/>
  <c r="K37" i="134" s="1"/>
  <c r="D8" i="319" s="1"/>
  <c r="E8" i="319" s="1"/>
  <c r="AL41" i="263"/>
  <c r="AR47" i="263"/>
  <c r="AR64" i="263" s="1"/>
  <c r="BI47" i="263" s="1"/>
  <c r="K47" i="134" s="1"/>
  <c r="AT49" i="263"/>
  <c r="AT64" i="263" s="1"/>
  <c r="BI49" i="263" s="1"/>
  <c r="K49" i="134" s="1"/>
  <c r="D8" i="328" s="1"/>
  <c r="E8" i="328" s="1"/>
  <c r="AX53" i="263"/>
  <c r="AX64" i="263" s="1"/>
  <c r="BI53" i="263" s="1"/>
  <c r="K53" i="134" s="1"/>
  <c r="D8" i="331" s="1"/>
  <c r="E8" i="331" s="1"/>
  <c r="AQ64" i="264"/>
  <c r="BI46" i="264" s="1"/>
  <c r="M46" i="134" s="1"/>
  <c r="D9" i="327" s="1"/>
  <c r="E9" i="327" s="1"/>
  <c r="Y64" i="265"/>
  <c r="BI28" i="265" s="1"/>
  <c r="N28" i="134" s="1"/>
  <c r="D10" i="311" s="1"/>
  <c r="E10" i="311" s="1"/>
  <c r="E12" i="300"/>
  <c r="AH64" i="267"/>
  <c r="BI37" i="267" s="1"/>
  <c r="Q37" i="134" s="1"/>
  <c r="D12" i="319" s="1"/>
  <c r="E12" i="319" s="1"/>
  <c r="AH37" i="261"/>
  <c r="AH64" i="261" s="1"/>
  <c r="BI37" i="261" s="1"/>
  <c r="I12" i="260"/>
  <c r="AM22" i="211"/>
  <c r="D23" i="206"/>
  <c r="W26" i="260"/>
  <c r="AA30" i="260"/>
  <c r="D34" i="206"/>
  <c r="AM42" i="260"/>
  <c r="AC45" i="211"/>
  <c r="BM45" i="211" s="1"/>
  <c r="AW52" i="260"/>
  <c r="AC57" i="211"/>
  <c r="AC58" i="211"/>
  <c r="BF61" i="260"/>
  <c r="I12" i="262"/>
  <c r="I64" i="262" s="1"/>
  <c r="BI12" i="262" s="1"/>
  <c r="J12" i="134" s="1"/>
  <c r="AK40" i="262"/>
  <c r="AT49" i="262"/>
  <c r="AT64" i="262" s="1"/>
  <c r="BI49" i="262" s="1"/>
  <c r="J49" i="134" s="1"/>
  <c r="D7" i="328" s="1"/>
  <c r="E7" i="328" s="1"/>
  <c r="AY54" i="262"/>
  <c r="AS48" i="263"/>
  <c r="AS64" i="263" s="1"/>
  <c r="F33" i="134"/>
  <c r="P19" i="261"/>
  <c r="P64" i="261" s="1"/>
  <c r="BI19" i="261" s="1"/>
  <c r="M16" i="260"/>
  <c r="AC20" i="211"/>
  <c r="BM20" i="211" s="1"/>
  <c r="R21" i="260"/>
  <c r="D26" i="206"/>
  <c r="D30" i="206"/>
  <c r="AH37" i="260"/>
  <c r="AC41" i="211"/>
  <c r="BM41" i="211" s="1"/>
  <c r="D42" i="206"/>
  <c r="AP45" i="260"/>
  <c r="AT49" i="260"/>
  <c r="AX53" i="260"/>
  <c r="BE60" i="260"/>
  <c r="Q20" i="262"/>
  <c r="G22" i="262"/>
  <c r="Y28" i="262"/>
  <c r="Y64" i="262" s="1"/>
  <c r="AE34" i="262"/>
  <c r="AE64" i="262" s="1"/>
  <c r="BI34" i="262" s="1"/>
  <c r="G22" i="263"/>
  <c r="AB31" i="263"/>
  <c r="BC58" i="263"/>
  <c r="BC64" i="263" s="1"/>
  <c r="BI58" i="263" s="1"/>
  <c r="K58" i="134" s="1"/>
  <c r="D8" i="335" s="1"/>
  <c r="E8" i="335" s="1"/>
  <c r="K32" i="206"/>
  <c r="AC32" i="266"/>
  <c r="D11" i="206"/>
  <c r="AC18" i="211"/>
  <c r="BM18" i="211" s="1"/>
  <c r="AC29" i="211"/>
  <c r="AA32" i="211"/>
  <c r="BA32" i="211"/>
  <c r="AC36" i="211"/>
  <c r="BM36" i="211" s="1"/>
  <c r="D41" i="206"/>
  <c r="AC44" i="211"/>
  <c r="BM44" i="211" s="1"/>
  <c r="AC48" i="211"/>
  <c r="BM48" i="211" s="1"/>
  <c r="AC56" i="211"/>
  <c r="E13" i="336"/>
  <c r="BF61" i="261"/>
  <c r="BF64" i="261" s="1"/>
  <c r="BI61" i="261" s="1"/>
  <c r="I61" i="134" s="1"/>
  <c r="N17" i="260"/>
  <c r="P19" i="260"/>
  <c r="U24" i="260"/>
  <c r="AC25" i="211"/>
  <c r="S28" i="260"/>
  <c r="S28" i="211" s="1"/>
  <c r="E29" i="206"/>
  <c r="D29" i="206" s="1"/>
  <c r="BH29" i="211"/>
  <c r="AG36" i="260"/>
  <c r="AC40" i="211"/>
  <c r="BM40" i="211" s="1"/>
  <c r="AO44" i="260"/>
  <c r="D50" i="206"/>
  <c r="BA56" i="260"/>
  <c r="BB57" i="260"/>
  <c r="V25" i="262"/>
  <c r="V64" i="262" s="1"/>
  <c r="BI25" i="262" s="1"/>
  <c r="J25" i="134" s="1"/>
  <c r="D7" i="309" s="1"/>
  <c r="E7" i="309" s="1"/>
  <c r="W26" i="262"/>
  <c r="W64" i="262" s="1"/>
  <c r="BI26" i="262" s="1"/>
  <c r="J26" i="134" s="1"/>
  <c r="X27" i="262"/>
  <c r="AN43" i="262"/>
  <c r="AR47" i="262"/>
  <c r="AR64" i="262" s="1"/>
  <c r="BI47" i="262" s="1"/>
  <c r="J47" i="134" s="1"/>
  <c r="AW52" i="262"/>
  <c r="AW64" i="262" s="1"/>
  <c r="BI52" i="262" s="1"/>
  <c r="J52" i="134" s="1"/>
  <c r="AE34" i="263"/>
  <c r="AE64" i="263" s="1"/>
  <c r="BI34" i="263" s="1"/>
  <c r="AF35" i="263"/>
  <c r="AF64" i="263" s="1"/>
  <c r="BI35" i="263" s="1"/>
  <c r="K35" i="134" s="1"/>
  <c r="D8" i="317" s="1"/>
  <c r="E8" i="317" s="1"/>
  <c r="AJ39" i="263"/>
  <c r="AN43" i="263"/>
  <c r="AN64" i="263" s="1"/>
  <c r="BI43" i="263" s="1"/>
  <c r="K43" i="134" s="1"/>
  <c r="D8" i="324" s="1"/>
  <c r="AI38" i="264"/>
  <c r="AI64" i="264" s="1"/>
  <c r="BI38" i="264" s="1"/>
  <c r="M38" i="134" s="1"/>
  <c r="D9" i="320" s="1"/>
  <c r="E9" i="320" s="1"/>
  <c r="AJ39" i="264"/>
  <c r="AJ64" i="264" s="1"/>
  <c r="BI39" i="264" s="1"/>
  <c r="M39" i="134" s="1"/>
  <c r="D9" i="321" s="1"/>
  <c r="E9" i="321" s="1"/>
  <c r="I56" i="206"/>
  <c r="D56" i="206" s="1"/>
  <c r="U24" i="265"/>
  <c r="U64" i="265" s="1"/>
  <c r="BI24" i="265" s="1"/>
  <c r="AL41" i="265"/>
  <c r="AL64" i="265" s="1"/>
  <c r="BI41" i="265" s="1"/>
  <c r="N41" i="134" s="1"/>
  <c r="D10" i="323" s="1"/>
  <c r="E10" i="323" s="1"/>
  <c r="W26" i="266"/>
  <c r="W64" i="266" s="1"/>
  <c r="BI26" i="266" s="1"/>
  <c r="O26" i="134" s="1"/>
  <c r="X27" i="266"/>
  <c r="X64" i="266" s="1"/>
  <c r="BI27" i="266" s="1"/>
  <c r="O27" i="134" s="1"/>
  <c r="AA30" i="266"/>
  <c r="AA64" i="266" s="1"/>
  <c r="BI30" i="266" s="1"/>
  <c r="O30" i="134" s="1"/>
  <c r="D11" i="313" s="1"/>
  <c r="AL41" i="266"/>
  <c r="AL64" i="266" s="1"/>
  <c r="BI41" i="266" s="1"/>
  <c r="O41" i="134" s="1"/>
  <c r="D11" i="323" s="1"/>
  <c r="E11" i="323" s="1"/>
  <c r="AO44" i="266"/>
  <c r="AO64" i="266" s="1"/>
  <c r="BI44" i="266" s="1"/>
  <c r="O44" i="134" s="1"/>
  <c r="AV51" i="266"/>
  <c r="AV64" i="266" s="1"/>
  <c r="BI51" i="266" s="1"/>
  <c r="O51" i="134" s="1"/>
  <c r="D11" i="329" s="1"/>
  <c r="E11" i="329" s="1"/>
  <c r="BC58" i="266"/>
  <c r="BC64" i="266" s="1"/>
  <c r="BI58" i="266" s="1"/>
  <c r="O58" i="134" s="1"/>
  <c r="D11" i="335" s="1"/>
  <c r="E11" i="335" s="1"/>
  <c r="M16" i="267"/>
  <c r="M64" i="267" s="1"/>
  <c r="BI16" i="267" s="1"/>
  <c r="Q16" i="134" s="1"/>
  <c r="R21" i="267"/>
  <c r="R64" i="267" s="1"/>
  <c r="BI21" i="267" s="1"/>
  <c r="Q21" i="134" s="1"/>
  <c r="D12" i="306" s="1"/>
  <c r="E12" i="306" s="1"/>
  <c r="AJ39" i="267"/>
  <c r="AJ64" i="267" s="1"/>
  <c r="BI39" i="267" s="1"/>
  <c r="Q39" i="134" s="1"/>
  <c r="D12" i="321" s="1"/>
  <c r="E12" i="321" s="1"/>
  <c r="AN43" i="267"/>
  <c r="AN64" i="267" s="1"/>
  <c r="BI43" i="267" s="1"/>
  <c r="Q43" i="134" s="1"/>
  <c r="D12" i="324" s="1"/>
  <c r="E12" i="324" s="1"/>
  <c r="BB57" i="267"/>
  <c r="BB64" i="267" s="1"/>
  <c r="BI57" i="267" s="1"/>
  <c r="Q57" i="134" s="1"/>
  <c r="BD59" i="267"/>
  <c r="BD64" i="267" s="1"/>
  <c r="BI59" i="267" s="1"/>
  <c r="Q59" i="134" s="1"/>
  <c r="D12" i="336" s="1"/>
  <c r="E12" i="336" s="1"/>
  <c r="R21" i="268"/>
  <c r="R64" i="268" s="1"/>
  <c r="BI21" i="268" s="1"/>
  <c r="R21" i="134" s="1"/>
  <c r="D13" i="306" s="1"/>
  <c r="E13" i="306" s="1"/>
  <c r="W26" i="268"/>
  <c r="W64" i="268" s="1"/>
  <c r="BI26" i="268" s="1"/>
  <c r="AW52" i="268"/>
  <c r="AW64" i="268" s="1"/>
  <c r="BI52" i="268" s="1"/>
  <c r="R52" i="134" s="1"/>
  <c r="D13" i="330" s="1"/>
  <c r="E13" i="330" s="1"/>
  <c r="L15" i="269"/>
  <c r="L64" i="269" s="1"/>
  <c r="BI15" i="269" s="1"/>
  <c r="S15" i="134" s="1"/>
  <c r="D14" i="301" s="1"/>
  <c r="E14" i="301" s="1"/>
  <c r="G32" i="269"/>
  <c r="AF35" i="269"/>
  <c r="AF64" i="269" s="1"/>
  <c r="BI35" i="269" s="1"/>
  <c r="S35" i="134" s="1"/>
  <c r="D14" i="317" s="1"/>
  <c r="E14" i="317" s="1"/>
  <c r="AR47" i="269"/>
  <c r="AR64" i="269" s="1"/>
  <c r="BI47" i="269" s="1"/>
  <c r="S47" i="134" s="1"/>
  <c r="AX64" i="290"/>
  <c r="BI53" i="290" s="1"/>
  <c r="W53" i="134" s="1"/>
  <c r="D18" i="331" s="1"/>
  <c r="E18" i="331" s="1"/>
  <c r="AN43" i="264"/>
  <c r="AN64" i="264" s="1"/>
  <c r="BI43" i="264" s="1"/>
  <c r="M43" i="134" s="1"/>
  <c r="AP45" i="264"/>
  <c r="AP64" i="264" s="1"/>
  <c r="BI45" i="264" s="1"/>
  <c r="M45" i="134" s="1"/>
  <c r="D9" i="326" s="1"/>
  <c r="E9" i="326" s="1"/>
  <c r="AV51" i="264"/>
  <c r="AV64" i="264" s="1"/>
  <c r="BI51" i="264" s="1"/>
  <c r="M51" i="134" s="1"/>
  <c r="D9" i="329" s="1"/>
  <c r="E9" i="329" s="1"/>
  <c r="AZ55" i="264"/>
  <c r="AZ64" i="264" s="1"/>
  <c r="BI55" i="264" s="1"/>
  <c r="M55" i="134" s="1"/>
  <c r="D9" i="333" s="1"/>
  <c r="E9" i="333" s="1"/>
  <c r="BD59" i="264"/>
  <c r="Y28" i="265"/>
  <c r="AG36" i="265"/>
  <c r="AG64" i="265" s="1"/>
  <c r="BI36" i="265" s="1"/>
  <c r="N36" i="134" s="1"/>
  <c r="D10" i="318" s="1"/>
  <c r="E10" i="318" s="1"/>
  <c r="AK40" i="265"/>
  <c r="AK64" i="265" s="1"/>
  <c r="BI40" i="265" s="1"/>
  <c r="N40" i="134" s="1"/>
  <c r="D10" i="322" s="1"/>
  <c r="E10" i="322" s="1"/>
  <c r="BA56" i="265"/>
  <c r="BA64" i="265" s="1"/>
  <c r="BI56" i="265" s="1"/>
  <c r="N56" i="134" s="1"/>
  <c r="BC58" i="265"/>
  <c r="BC64" i="265" s="1"/>
  <c r="BI58" i="265" s="1"/>
  <c r="N58" i="134" s="1"/>
  <c r="D10" i="335" s="1"/>
  <c r="E10" i="335" s="1"/>
  <c r="O32" i="206"/>
  <c r="AC32" i="270"/>
  <c r="AC64" i="270" s="1"/>
  <c r="M16" i="264"/>
  <c r="M64" i="264" s="1"/>
  <c r="BI16" i="264" s="1"/>
  <c r="M16" i="134" s="1"/>
  <c r="O18" i="264"/>
  <c r="O64" i="264" s="1"/>
  <c r="BI18" i="264" s="1"/>
  <c r="M18" i="134" s="1"/>
  <c r="X27" i="264"/>
  <c r="X64" i="264" s="1"/>
  <c r="BI27" i="264" s="1"/>
  <c r="M27" i="134" s="1"/>
  <c r="AQ46" i="265"/>
  <c r="AQ64" i="265" s="1"/>
  <c r="BI46" i="265" s="1"/>
  <c r="N46" i="134" s="1"/>
  <c r="D10" i="327" s="1"/>
  <c r="E10" i="327" s="1"/>
  <c r="AZ55" i="265"/>
  <c r="AZ64" i="265" s="1"/>
  <c r="BI55" i="265" s="1"/>
  <c r="N55" i="134" s="1"/>
  <c r="D10" i="333" s="1"/>
  <c r="E10" i="333" s="1"/>
  <c r="BB57" i="265"/>
  <c r="BB64" i="265" s="1"/>
  <c r="BI57" i="265" s="1"/>
  <c r="N57" i="134" s="1"/>
  <c r="G22" i="267"/>
  <c r="P19" i="268"/>
  <c r="P64" i="268" s="1"/>
  <c r="BI19" i="268" s="1"/>
  <c r="R19" i="134" s="1"/>
  <c r="D13" i="304" s="1"/>
  <c r="E13" i="304" s="1"/>
  <c r="M16" i="269"/>
  <c r="M64" i="269" s="1"/>
  <c r="BI16" i="269" s="1"/>
  <c r="S16" i="134" s="1"/>
  <c r="Q20" i="269"/>
  <c r="Q64" i="269" s="1"/>
  <c r="BI20" i="269" s="1"/>
  <c r="S20" i="134" s="1"/>
  <c r="R21" i="269"/>
  <c r="R64" i="269" s="1"/>
  <c r="BI21" i="269" s="1"/>
  <c r="S21" i="134" s="1"/>
  <c r="D14" i="306" s="1"/>
  <c r="E14" i="306" s="1"/>
  <c r="AE34" i="269"/>
  <c r="AE64" i="269" s="1"/>
  <c r="BI34" i="269" s="1"/>
  <c r="AM42" i="264"/>
  <c r="AM64" i="264" s="1"/>
  <c r="BI42" i="264" s="1"/>
  <c r="M42" i="134" s="1"/>
  <c r="AU50" i="264"/>
  <c r="AU64" i="264" s="1"/>
  <c r="BI50" i="264" s="1"/>
  <c r="M50" i="134" s="1"/>
  <c r="AY54" i="264"/>
  <c r="AY64" i="264" s="1"/>
  <c r="BI54" i="264" s="1"/>
  <c r="M54" i="134" s="1"/>
  <c r="L15" i="265"/>
  <c r="L64" i="265" s="1"/>
  <c r="BI15" i="265" s="1"/>
  <c r="N15" i="134" s="1"/>
  <c r="D10" i="301" s="1"/>
  <c r="E10" i="301" s="1"/>
  <c r="M16" i="265"/>
  <c r="M64" i="265" s="1"/>
  <c r="BI16" i="265" s="1"/>
  <c r="N16" i="134" s="1"/>
  <c r="O18" i="265"/>
  <c r="O64" i="265" s="1"/>
  <c r="BI18" i="265" s="1"/>
  <c r="N18" i="134" s="1"/>
  <c r="P19" i="265"/>
  <c r="P64" i="265" s="1"/>
  <c r="BI19" i="265" s="1"/>
  <c r="N19" i="134" s="1"/>
  <c r="D10" i="304" s="1"/>
  <c r="E10" i="304" s="1"/>
  <c r="H11" i="266"/>
  <c r="V25" i="266"/>
  <c r="V64" i="266" s="1"/>
  <c r="BI25" i="266" s="1"/>
  <c r="Z29" i="266"/>
  <c r="Z64" i="266" s="1"/>
  <c r="BI29" i="266" s="1"/>
  <c r="O29" i="134" s="1"/>
  <c r="D11" i="312" s="1"/>
  <c r="E11" i="312" s="1"/>
  <c r="AS48" i="266"/>
  <c r="AS64" i="266" s="1"/>
  <c r="BI48" i="266" s="1"/>
  <c r="O48" i="134" s="1"/>
  <c r="AZ55" i="266"/>
  <c r="AZ64" i="266" s="1"/>
  <c r="BI55" i="266" s="1"/>
  <c r="O55" i="134" s="1"/>
  <c r="D11" i="333" s="1"/>
  <c r="E11" i="333" s="1"/>
  <c r="V25" i="267"/>
  <c r="V64" i="267" s="1"/>
  <c r="BI25" i="267" s="1"/>
  <c r="Q25" i="134" s="1"/>
  <c r="D12" i="309" s="1"/>
  <c r="E12" i="309" s="1"/>
  <c r="W26" i="267"/>
  <c r="W64" i="267" s="1"/>
  <c r="BI26" i="267" s="1"/>
  <c r="Q26" i="134" s="1"/>
  <c r="AH37" i="267"/>
  <c r="AR47" i="267"/>
  <c r="AR64" i="267" s="1"/>
  <c r="BI47" i="267" s="1"/>
  <c r="Q47" i="134" s="1"/>
  <c r="AV51" i="267"/>
  <c r="AV64" i="267" s="1"/>
  <c r="BI51" i="267" s="1"/>
  <c r="Q51" i="134" s="1"/>
  <c r="D12" i="329" s="1"/>
  <c r="E12" i="329" s="1"/>
  <c r="AY54" i="267"/>
  <c r="AY64" i="267" s="1"/>
  <c r="BI54" i="267" s="1"/>
  <c r="Q54" i="134" s="1"/>
  <c r="AB31" i="268"/>
  <c r="AB64" i="268" s="1"/>
  <c r="BI31" i="268" s="1"/>
  <c r="R31" i="134" s="1"/>
  <c r="D13" i="314" s="1"/>
  <c r="E13" i="314" s="1"/>
  <c r="AF35" i="268"/>
  <c r="AF64" i="268" s="1"/>
  <c r="BI35" i="268" s="1"/>
  <c r="R35" i="134" s="1"/>
  <c r="D13" i="317" s="1"/>
  <c r="E13" i="317" s="1"/>
  <c r="AM42" i="268"/>
  <c r="AM64" i="268" s="1"/>
  <c r="BI42" i="268" s="1"/>
  <c r="R42" i="134" s="1"/>
  <c r="AQ46" i="268"/>
  <c r="AQ64" i="268" s="1"/>
  <c r="BI46" i="268" s="1"/>
  <c r="R46" i="134" s="1"/>
  <c r="D13" i="327" s="1"/>
  <c r="E13" i="327" s="1"/>
  <c r="AU50" i="268"/>
  <c r="AU64" i="268" s="1"/>
  <c r="BI50" i="268" s="1"/>
  <c r="R50" i="134" s="1"/>
  <c r="BC58" i="268"/>
  <c r="BC64" i="268" s="1"/>
  <c r="BI58" i="268" s="1"/>
  <c r="R58" i="134" s="1"/>
  <c r="D13" i="335" s="1"/>
  <c r="E13" i="335" s="1"/>
  <c r="BF61" i="268"/>
  <c r="BF64" i="268" s="1"/>
  <c r="BI61" i="268" s="1"/>
  <c r="R61" i="134" s="1"/>
  <c r="D13" i="338" s="1"/>
  <c r="E13" i="338" s="1"/>
  <c r="W26" i="269"/>
  <c r="W64" i="269" s="1"/>
  <c r="BI26" i="269" s="1"/>
  <c r="AK40" i="269"/>
  <c r="AK64" i="269" s="1"/>
  <c r="BI40" i="269" s="1"/>
  <c r="S40" i="134" s="1"/>
  <c r="D14" i="322" s="1"/>
  <c r="E14" i="322" s="1"/>
  <c r="AO44" i="269"/>
  <c r="AO64" i="269" s="1"/>
  <c r="BI44" i="269" s="1"/>
  <c r="S44" i="134" s="1"/>
  <c r="D14" i="325" s="1"/>
  <c r="E14" i="325" s="1"/>
  <c r="I12" i="264"/>
  <c r="I64" i="264" s="1"/>
  <c r="BI12" i="264" s="1"/>
  <c r="M12" i="134" s="1"/>
  <c r="V25" i="264"/>
  <c r="W26" i="264"/>
  <c r="W64" i="264" s="1"/>
  <c r="BI26" i="264" s="1"/>
  <c r="M26" i="134" s="1"/>
  <c r="Z29" i="264"/>
  <c r="Z64" i="264" s="1"/>
  <c r="BI29" i="264" s="1"/>
  <c r="M29" i="134" s="1"/>
  <c r="D9" i="312" s="1"/>
  <c r="E9" i="312" s="1"/>
  <c r="AF35" i="264"/>
  <c r="AF64" i="264" s="1"/>
  <c r="BI35" i="264" s="1"/>
  <c r="X27" i="265"/>
  <c r="X64" i="265" s="1"/>
  <c r="BI27" i="265" s="1"/>
  <c r="N27" i="134" s="1"/>
  <c r="AB31" i="265"/>
  <c r="AB64" i="265" s="1"/>
  <c r="BI31" i="265" s="1"/>
  <c r="N31" i="134" s="1"/>
  <c r="AN43" i="265"/>
  <c r="AN64" i="265" s="1"/>
  <c r="BI43" i="265" s="1"/>
  <c r="N43" i="134" s="1"/>
  <c r="AY54" i="265"/>
  <c r="AY64" i="265" s="1"/>
  <c r="BI54" i="265" s="1"/>
  <c r="N54" i="134" s="1"/>
  <c r="BF61" i="265"/>
  <c r="BF64" i="265" s="1"/>
  <c r="BI61" i="265" s="1"/>
  <c r="N61" i="134" s="1"/>
  <c r="K14" i="266"/>
  <c r="G22" i="266"/>
  <c r="G22" i="211" s="1"/>
  <c r="AJ39" i="266"/>
  <c r="AJ64" i="266" s="1"/>
  <c r="BI39" i="266" s="1"/>
  <c r="O39" i="134" s="1"/>
  <c r="D11" i="321" s="1"/>
  <c r="E11" i="321" s="1"/>
  <c r="AQ46" i="266"/>
  <c r="AQ64" i="266" s="1"/>
  <c r="BI46" i="266" s="1"/>
  <c r="O46" i="134" s="1"/>
  <c r="D11" i="327" s="1"/>
  <c r="E11" i="327" s="1"/>
  <c r="AX53" i="266"/>
  <c r="AX64" i="266" s="1"/>
  <c r="BI53" i="266" s="1"/>
  <c r="O53" i="134" s="1"/>
  <c r="D11" i="331" s="1"/>
  <c r="E11" i="331" s="1"/>
  <c r="BA56" i="266"/>
  <c r="BA64" i="266" s="1"/>
  <c r="BI56" i="266" s="1"/>
  <c r="O56" i="134" s="1"/>
  <c r="U24" i="267"/>
  <c r="U64" i="267" s="1"/>
  <c r="BI24" i="267" s="1"/>
  <c r="Z29" i="267"/>
  <c r="Z64" i="267" s="1"/>
  <c r="BI29" i="267" s="1"/>
  <c r="Q29" i="134" s="1"/>
  <c r="D12" i="312" s="1"/>
  <c r="E12" i="312" s="1"/>
  <c r="AG36" i="267"/>
  <c r="AG64" i="267" s="1"/>
  <c r="BI36" i="267" s="1"/>
  <c r="Q36" i="134" s="1"/>
  <c r="D12" i="318" s="1"/>
  <c r="E12" i="318" s="1"/>
  <c r="AL41" i="267"/>
  <c r="AL64" i="267" s="1"/>
  <c r="BI41" i="267" s="1"/>
  <c r="Q41" i="134" s="1"/>
  <c r="D12" i="323" s="1"/>
  <c r="E12" i="323" s="1"/>
  <c r="AW52" i="267"/>
  <c r="AW64" i="267" s="1"/>
  <c r="BI52" i="267" s="1"/>
  <c r="Q52" i="134" s="1"/>
  <c r="BF61" i="267"/>
  <c r="BF64" i="267" s="1"/>
  <c r="BI61" i="267" s="1"/>
  <c r="Q61" i="134" s="1"/>
  <c r="D12" i="338" s="1"/>
  <c r="E12" i="338" s="1"/>
  <c r="BF64" i="278"/>
  <c r="BI61" i="278" s="1"/>
  <c r="AB61" i="134" s="1"/>
  <c r="BF61" i="264"/>
  <c r="BF64" i="264" s="1"/>
  <c r="BI61" i="264" s="1"/>
  <c r="M61" i="134" s="1"/>
  <c r="D9" i="338" s="1"/>
  <c r="E9" i="338" s="1"/>
  <c r="Q20" i="265"/>
  <c r="Q64" i="265" s="1"/>
  <c r="BI20" i="265" s="1"/>
  <c r="N20" i="134" s="1"/>
  <c r="R21" i="265"/>
  <c r="R64" i="265" s="1"/>
  <c r="BI21" i="265" s="1"/>
  <c r="N21" i="134" s="1"/>
  <c r="D10" i="306" s="1"/>
  <c r="E10" i="306" s="1"/>
  <c r="W26" i="265"/>
  <c r="W64" i="265" s="1"/>
  <c r="BI26" i="265" s="1"/>
  <c r="N26" i="134" s="1"/>
  <c r="AE34" i="265"/>
  <c r="AE64" i="265" s="1"/>
  <c r="BI34" i="265" s="1"/>
  <c r="AO44" i="265"/>
  <c r="AO64" i="265" s="1"/>
  <c r="BI44" i="265" s="1"/>
  <c r="N44" i="134" s="1"/>
  <c r="M16" i="266"/>
  <c r="M64" i="266" s="1"/>
  <c r="BI16" i="266" s="1"/>
  <c r="O16" i="134" s="1"/>
  <c r="X27" i="267"/>
  <c r="X64" i="267" s="1"/>
  <c r="BI27" i="267" s="1"/>
  <c r="Q27" i="134" s="1"/>
  <c r="D12" i="310" s="1"/>
  <c r="AQ46" i="267"/>
  <c r="AQ64" i="267" s="1"/>
  <c r="BI46" i="267" s="1"/>
  <c r="Q46" i="134" s="1"/>
  <c r="D12" i="327" s="1"/>
  <c r="E12" i="327" s="1"/>
  <c r="AU50" i="267"/>
  <c r="AU64" i="267" s="1"/>
  <c r="BI50" i="267" s="1"/>
  <c r="Q50" i="134" s="1"/>
  <c r="AA30" i="268"/>
  <c r="AA64" i="268" s="1"/>
  <c r="BI30" i="268" s="1"/>
  <c r="R30" i="134" s="1"/>
  <c r="AE34" i="268"/>
  <c r="AE64" i="268" s="1"/>
  <c r="BI34" i="268" s="1"/>
  <c r="AL41" i="268"/>
  <c r="AL64" i="268" s="1"/>
  <c r="BI41" i="268" s="1"/>
  <c r="R41" i="134" s="1"/>
  <c r="D13" i="323" s="1"/>
  <c r="E13" i="323" s="1"/>
  <c r="AP45" i="268"/>
  <c r="AP64" i="268" s="1"/>
  <c r="BI45" i="268" s="1"/>
  <c r="R45" i="134" s="1"/>
  <c r="AT49" i="268"/>
  <c r="AT64" i="268" s="1"/>
  <c r="BI49" i="268" s="1"/>
  <c r="R49" i="134" s="1"/>
  <c r="D13" i="328" s="1"/>
  <c r="E13" i="328" s="1"/>
  <c r="BB57" i="268"/>
  <c r="BB64" i="268" s="1"/>
  <c r="BI57" i="268" s="1"/>
  <c r="R57" i="134" s="1"/>
  <c r="I12" i="269"/>
  <c r="I64" i="269" s="1"/>
  <c r="BI12" i="269" s="1"/>
  <c r="S12" i="134" s="1"/>
  <c r="K14" i="269"/>
  <c r="K64" i="269" s="1"/>
  <c r="BI14" i="269" s="1"/>
  <c r="S14" i="134" s="1"/>
  <c r="D14" i="300" s="1"/>
  <c r="E14" i="300" s="1"/>
  <c r="AH37" i="269"/>
  <c r="AH64" i="269" s="1"/>
  <c r="BI37" i="269" s="1"/>
  <c r="S37" i="134" s="1"/>
  <c r="D14" i="319" s="1"/>
  <c r="E14" i="319" s="1"/>
  <c r="AN43" i="269"/>
  <c r="AN64" i="269" s="1"/>
  <c r="BI43" i="269" s="1"/>
  <c r="S43" i="134" s="1"/>
  <c r="AU50" i="269"/>
  <c r="AU64" i="269" s="1"/>
  <c r="BI50" i="269" s="1"/>
  <c r="S50" i="134" s="1"/>
  <c r="Q20" i="264"/>
  <c r="Q64" i="264" s="1"/>
  <c r="BI20" i="264" s="1"/>
  <c r="M20" i="134" s="1"/>
  <c r="BB57" i="264"/>
  <c r="BB64" i="264" s="1"/>
  <c r="BI57" i="264" s="1"/>
  <c r="M57" i="134" s="1"/>
  <c r="AM42" i="265"/>
  <c r="AM64" i="265" s="1"/>
  <c r="BI42" i="265" s="1"/>
  <c r="N42" i="134" s="1"/>
  <c r="BE60" i="265"/>
  <c r="BE64" i="265" s="1"/>
  <c r="BI60" i="265" s="1"/>
  <c r="N60" i="134" s="1"/>
  <c r="D10" i="337" s="1"/>
  <c r="E10" i="337" s="1"/>
  <c r="AP45" i="266"/>
  <c r="AP64" i="266" s="1"/>
  <c r="BI45" i="266" s="1"/>
  <c r="O45" i="134" s="1"/>
  <c r="D11" i="326" s="1"/>
  <c r="E11" i="326" s="1"/>
  <c r="AA30" i="269"/>
  <c r="AA64" i="269" s="1"/>
  <c r="BI30" i="269" s="1"/>
  <c r="S30" i="134" s="1"/>
  <c r="AA30" i="264"/>
  <c r="AA64" i="264" s="1"/>
  <c r="BI30" i="264" s="1"/>
  <c r="M30" i="134" s="1"/>
  <c r="AO44" i="264"/>
  <c r="AO64" i="264" s="1"/>
  <c r="BI44" i="264" s="1"/>
  <c r="M44" i="134" s="1"/>
  <c r="D9" i="325" s="1"/>
  <c r="AQ46" i="264"/>
  <c r="AR47" i="264"/>
  <c r="AR64" i="264" s="1"/>
  <c r="BI47" i="264" s="1"/>
  <c r="M47" i="134" s="1"/>
  <c r="AW52" i="264"/>
  <c r="AW64" i="264" s="1"/>
  <c r="BI52" i="264" s="1"/>
  <c r="M52" i="134" s="1"/>
  <c r="D9" i="330" s="1"/>
  <c r="E9" i="330" s="1"/>
  <c r="BC58" i="264"/>
  <c r="BC64" i="264" s="1"/>
  <c r="BI58" i="264" s="1"/>
  <c r="M58" i="134" s="1"/>
  <c r="AW52" i="265"/>
  <c r="AW64" i="265" s="1"/>
  <c r="BI52" i="265" s="1"/>
  <c r="N52" i="134" s="1"/>
  <c r="D10" i="330" s="1"/>
  <c r="E10" i="330" s="1"/>
  <c r="AH37" i="266"/>
  <c r="AH64" i="266" s="1"/>
  <c r="BI37" i="266" s="1"/>
  <c r="AN43" i="266"/>
  <c r="AN64" i="266" s="1"/>
  <c r="BI43" i="266" s="1"/>
  <c r="O43" i="134" s="1"/>
  <c r="D11" i="324" s="1"/>
  <c r="E11" i="324" s="1"/>
  <c r="BD59" i="266"/>
  <c r="BD64" i="266" s="1"/>
  <c r="BI59" i="266" s="1"/>
  <c r="O59" i="134" s="1"/>
  <c r="D11" i="336" s="1"/>
  <c r="E11" i="336" s="1"/>
  <c r="BF61" i="266"/>
  <c r="BF64" i="266" s="1"/>
  <c r="BI61" i="266" s="1"/>
  <c r="O61" i="134" s="1"/>
  <c r="AP45" i="267"/>
  <c r="AP64" i="267" s="1"/>
  <c r="BI45" i="267" s="1"/>
  <c r="Q45" i="134" s="1"/>
  <c r="AH37" i="268"/>
  <c r="AH64" i="268" s="1"/>
  <c r="BI37" i="268" s="1"/>
  <c r="R37" i="134" s="1"/>
  <c r="D13" i="319" s="1"/>
  <c r="E13" i="319" s="1"/>
  <c r="AJ39" i="268"/>
  <c r="AJ64" i="268" s="1"/>
  <c r="BI39" i="268" s="1"/>
  <c r="R39" i="134" s="1"/>
  <c r="D13" i="321" s="1"/>
  <c r="E13" i="321" s="1"/>
  <c r="AK40" i="268"/>
  <c r="AK64" i="268" s="1"/>
  <c r="BI40" i="268" s="1"/>
  <c r="R40" i="134" s="1"/>
  <c r="D13" i="322" s="1"/>
  <c r="E13" i="322" s="1"/>
  <c r="AO44" i="268"/>
  <c r="AO64" i="268" s="1"/>
  <c r="BI44" i="268" s="1"/>
  <c r="R44" i="134" s="1"/>
  <c r="AS48" i="268"/>
  <c r="AS64" i="268" s="1"/>
  <c r="BI48" i="268" s="1"/>
  <c r="R48" i="134" s="1"/>
  <c r="AY54" i="268"/>
  <c r="AY64" i="268" s="1"/>
  <c r="BI54" i="268" s="1"/>
  <c r="R54" i="134" s="1"/>
  <c r="AG36" i="269"/>
  <c r="AG64" i="269" s="1"/>
  <c r="BI36" i="269" s="1"/>
  <c r="S36" i="134" s="1"/>
  <c r="D14" i="318" s="1"/>
  <c r="E14" i="318" s="1"/>
  <c r="AM42" i="269"/>
  <c r="AM64" i="269" s="1"/>
  <c r="BI42" i="269" s="1"/>
  <c r="S42" i="134" s="1"/>
  <c r="E22" i="296"/>
  <c r="W26" i="270"/>
  <c r="W64" i="270" s="1"/>
  <c r="BI26" i="270" s="1"/>
  <c r="T26" i="134" s="1"/>
  <c r="AZ55" i="272"/>
  <c r="AZ64" i="272" s="1"/>
  <c r="BI55" i="272" s="1"/>
  <c r="V55" i="134" s="1"/>
  <c r="D17" i="333" s="1"/>
  <c r="E17" i="333" s="1"/>
  <c r="AP45" i="290"/>
  <c r="AP64" i="290" s="1"/>
  <c r="BI45" i="290" s="1"/>
  <c r="W45" i="134" s="1"/>
  <c r="D18" i="326" s="1"/>
  <c r="E18" i="326" s="1"/>
  <c r="AR47" i="290"/>
  <c r="AR64" i="290" s="1"/>
  <c r="BI47" i="290" s="1"/>
  <c r="W47" i="134" s="1"/>
  <c r="BA56" i="290"/>
  <c r="BA64" i="290" s="1"/>
  <c r="BI56" i="290" s="1"/>
  <c r="W56" i="134" s="1"/>
  <c r="Q20" i="274"/>
  <c r="Q64" i="274" s="1"/>
  <c r="BI20" i="274" s="1"/>
  <c r="X20" i="134" s="1"/>
  <c r="AH37" i="274"/>
  <c r="AH64" i="274" s="1"/>
  <c r="BI37" i="274" s="1"/>
  <c r="X37" i="134" s="1"/>
  <c r="D19" i="319" s="1"/>
  <c r="E19" i="319" s="1"/>
  <c r="AM42" i="274"/>
  <c r="AM64" i="274" s="1"/>
  <c r="BI42" i="274" s="1"/>
  <c r="X42" i="134" s="1"/>
  <c r="V40" i="206"/>
  <c r="AK40" i="277"/>
  <c r="AK64" i="277" s="1"/>
  <c r="BI40" i="277" s="1"/>
  <c r="AA40" i="134" s="1"/>
  <c r="D22" i="322" s="1"/>
  <c r="E22" i="322" s="1"/>
  <c r="X15" i="206"/>
  <c r="D15" i="206" s="1"/>
  <c r="L15" i="279"/>
  <c r="L64" i="279" s="1"/>
  <c r="BI15" i="279" s="1"/>
  <c r="AC15" i="134" s="1"/>
  <c r="D24" i="301" s="1"/>
  <c r="E24" i="301" s="1"/>
  <c r="I12" i="270"/>
  <c r="I64" i="270" s="1"/>
  <c r="BI12" i="270" s="1"/>
  <c r="T12" i="134" s="1"/>
  <c r="O18" i="270"/>
  <c r="O64" i="270" s="1"/>
  <c r="BI18" i="270" s="1"/>
  <c r="T18" i="134" s="1"/>
  <c r="U24" i="270"/>
  <c r="U64" i="270" s="1"/>
  <c r="BI24" i="270" s="1"/>
  <c r="X27" i="270"/>
  <c r="X64" i="270" s="1"/>
  <c r="BI27" i="270" s="1"/>
  <c r="T27" i="134" s="1"/>
  <c r="AB31" i="270"/>
  <c r="AB64" i="270" s="1"/>
  <c r="BI31" i="270" s="1"/>
  <c r="T31" i="134" s="1"/>
  <c r="D15" i="314" s="1"/>
  <c r="E15" i="314" s="1"/>
  <c r="AH37" i="270"/>
  <c r="AH64" i="270" s="1"/>
  <c r="BI37" i="270" s="1"/>
  <c r="T37" i="134" s="1"/>
  <c r="D15" i="319" s="1"/>
  <c r="E15" i="319" s="1"/>
  <c r="AJ39" i="270"/>
  <c r="AJ64" i="270" s="1"/>
  <c r="BI39" i="270" s="1"/>
  <c r="T39" i="134" s="1"/>
  <c r="D15" i="321" s="1"/>
  <c r="E15" i="321" s="1"/>
  <c r="AU50" i="270"/>
  <c r="AU64" i="270" s="1"/>
  <c r="BI50" i="270" s="1"/>
  <c r="T50" i="134" s="1"/>
  <c r="AW52" i="270"/>
  <c r="AW64" i="270" s="1"/>
  <c r="BI52" i="270" s="1"/>
  <c r="T52" i="134" s="1"/>
  <c r="AX53" i="270"/>
  <c r="AX64" i="270" s="1"/>
  <c r="BI53" i="270" s="1"/>
  <c r="T53" i="134" s="1"/>
  <c r="D15" i="331" s="1"/>
  <c r="E15" i="331" s="1"/>
  <c r="AZ55" i="270"/>
  <c r="AZ64" i="270" s="1"/>
  <c r="BI55" i="270" s="1"/>
  <c r="T55" i="134" s="1"/>
  <c r="D15" i="333" s="1"/>
  <c r="E15" i="333" s="1"/>
  <c r="BD59" i="270"/>
  <c r="BD64" i="270" s="1"/>
  <c r="BI59" i="270" s="1"/>
  <c r="T59" i="134" s="1"/>
  <c r="D15" i="336" s="1"/>
  <c r="E15" i="336" s="1"/>
  <c r="BF61" i="270"/>
  <c r="BF64" i="270" s="1"/>
  <c r="BI61" i="270" s="1"/>
  <c r="T61" i="134" s="1"/>
  <c r="L15" i="271"/>
  <c r="L64" i="271" s="1"/>
  <c r="BI15" i="271" s="1"/>
  <c r="U15" i="134" s="1"/>
  <c r="D16" i="301" s="1"/>
  <c r="E16" i="301" s="1"/>
  <c r="U24" i="271"/>
  <c r="U64" i="271" s="1"/>
  <c r="BI24" i="271" s="1"/>
  <c r="X27" i="271"/>
  <c r="X64" i="271" s="1"/>
  <c r="BI27" i="271" s="1"/>
  <c r="U27" i="134" s="1"/>
  <c r="AA30" i="271"/>
  <c r="AA64" i="271" s="1"/>
  <c r="BI30" i="271" s="1"/>
  <c r="U30" i="134" s="1"/>
  <c r="AB31" i="271"/>
  <c r="AB64" i="271" s="1"/>
  <c r="BI31" i="271" s="1"/>
  <c r="U31" i="134" s="1"/>
  <c r="N17" i="272"/>
  <c r="N64" i="272" s="1"/>
  <c r="BI17" i="272" s="1"/>
  <c r="V17" i="134" s="1"/>
  <c r="Z29" i="272"/>
  <c r="Z64" i="272" s="1"/>
  <c r="BI29" i="272" s="1"/>
  <c r="V29" i="134" s="1"/>
  <c r="D17" i="312" s="1"/>
  <c r="E17" i="312" s="1"/>
  <c r="AH37" i="272"/>
  <c r="AH64" i="272" s="1"/>
  <c r="BI37" i="272" s="1"/>
  <c r="V37" i="134" s="1"/>
  <c r="D17" i="319" s="1"/>
  <c r="E17" i="319" s="1"/>
  <c r="AI38" i="272"/>
  <c r="AI64" i="272" s="1"/>
  <c r="BI38" i="272" s="1"/>
  <c r="V38" i="134" s="1"/>
  <c r="D17" i="320" s="1"/>
  <c r="E17" i="320" s="1"/>
  <c r="AO44" i="272"/>
  <c r="AO64" i="272" s="1"/>
  <c r="BI44" i="272" s="1"/>
  <c r="V44" i="134" s="1"/>
  <c r="AS48" i="272"/>
  <c r="AS64" i="272" s="1"/>
  <c r="BI48" i="272" s="1"/>
  <c r="V48" i="134" s="1"/>
  <c r="W26" i="274"/>
  <c r="W64" i="274" s="1"/>
  <c r="BI26" i="274" s="1"/>
  <c r="X26" i="134" s="1"/>
  <c r="AA30" i="274"/>
  <c r="AA64" i="274" s="1"/>
  <c r="BI30" i="274" s="1"/>
  <c r="X30" i="134" s="1"/>
  <c r="S57" i="206"/>
  <c r="D57" i="206" s="1"/>
  <c r="BB57" i="274"/>
  <c r="BB64" i="274" s="1"/>
  <c r="BI57" i="274" s="1"/>
  <c r="X57" i="134" s="1"/>
  <c r="AN64" i="276"/>
  <c r="BI43" i="276" s="1"/>
  <c r="Z43" i="134" s="1"/>
  <c r="E23" i="299"/>
  <c r="W16" i="206"/>
  <c r="M16" i="278"/>
  <c r="M64" i="278" s="1"/>
  <c r="BI16" i="278" s="1"/>
  <c r="AB16" i="134" s="1"/>
  <c r="E24" i="300"/>
  <c r="BD59" i="269"/>
  <c r="BD64" i="269" s="1"/>
  <c r="BI59" i="269" s="1"/>
  <c r="S59" i="134" s="1"/>
  <c r="D14" i="336" s="1"/>
  <c r="E14" i="336" s="1"/>
  <c r="BF61" i="269"/>
  <c r="BF64" i="269" s="1"/>
  <c r="BI61" i="269" s="1"/>
  <c r="S61" i="134" s="1"/>
  <c r="R21" i="270"/>
  <c r="R64" i="270" s="1"/>
  <c r="BI21" i="270" s="1"/>
  <c r="T21" i="134" s="1"/>
  <c r="D15" i="306" s="1"/>
  <c r="E15" i="306" s="1"/>
  <c r="BH22" i="270"/>
  <c r="BH22" i="211" s="1"/>
  <c r="Y28" i="272"/>
  <c r="Y64" i="272" s="1"/>
  <c r="BI28" i="272" s="1"/>
  <c r="V28" i="134" s="1"/>
  <c r="D17" i="311" s="1"/>
  <c r="E17" i="311" s="1"/>
  <c r="AY54" i="272"/>
  <c r="AY64" i="272" s="1"/>
  <c r="BI54" i="272" s="1"/>
  <c r="V54" i="134" s="1"/>
  <c r="BC58" i="272"/>
  <c r="BC64" i="272" s="1"/>
  <c r="BI58" i="272" s="1"/>
  <c r="V58" i="134" s="1"/>
  <c r="D17" i="335" s="1"/>
  <c r="E17" i="335" s="1"/>
  <c r="L15" i="290"/>
  <c r="L64" i="290" s="1"/>
  <c r="BI15" i="290" s="1"/>
  <c r="W15" i="134" s="1"/>
  <c r="D18" i="301" s="1"/>
  <c r="E18" i="301" s="1"/>
  <c r="O18" i="290"/>
  <c r="O64" i="290" s="1"/>
  <c r="BI18" i="290" s="1"/>
  <c r="W18" i="134" s="1"/>
  <c r="AA30" i="290"/>
  <c r="AA64" i="290" s="1"/>
  <c r="BI30" i="290" s="1"/>
  <c r="W30" i="134" s="1"/>
  <c r="AL41" i="290"/>
  <c r="AL64" i="290" s="1"/>
  <c r="BI41" i="290" s="1"/>
  <c r="W41" i="134" s="1"/>
  <c r="D18" i="323" s="1"/>
  <c r="E18" i="323" s="1"/>
  <c r="AO44" i="290"/>
  <c r="AO64" i="290" s="1"/>
  <c r="BI44" i="290" s="1"/>
  <c r="W44" i="134" s="1"/>
  <c r="D18" i="325" s="1"/>
  <c r="E18" i="325" s="1"/>
  <c r="AQ46" i="290"/>
  <c r="AQ64" i="290" s="1"/>
  <c r="BI46" i="290" s="1"/>
  <c r="W46" i="134" s="1"/>
  <c r="D18" i="327" s="1"/>
  <c r="E18" i="327" s="1"/>
  <c r="AZ55" i="290"/>
  <c r="AZ64" i="290" s="1"/>
  <c r="BI55" i="290" s="1"/>
  <c r="W55" i="134" s="1"/>
  <c r="D18" i="333" s="1"/>
  <c r="E18" i="333" s="1"/>
  <c r="I12" i="274"/>
  <c r="I64" i="274" s="1"/>
  <c r="BI12" i="274" s="1"/>
  <c r="X12" i="134" s="1"/>
  <c r="Y28" i="274"/>
  <c r="Y64" i="274" s="1"/>
  <c r="BI28" i="274" s="1"/>
  <c r="X28" i="134" s="1"/>
  <c r="D19" i="311" s="1"/>
  <c r="E19" i="311" s="1"/>
  <c r="AB31" i="274"/>
  <c r="AB64" i="274" s="1"/>
  <c r="BI31" i="274" s="1"/>
  <c r="X31" i="134" s="1"/>
  <c r="D19" i="314" s="1"/>
  <c r="E19" i="314" s="1"/>
  <c r="AF35" i="274"/>
  <c r="AF64" i="274" s="1"/>
  <c r="BI35" i="274" s="1"/>
  <c r="AG36" i="274"/>
  <c r="AG64" i="274" s="1"/>
  <c r="BI36" i="274" s="1"/>
  <c r="X36" i="134" s="1"/>
  <c r="D19" i="318" s="1"/>
  <c r="E19" i="318" s="1"/>
  <c r="AL41" i="274"/>
  <c r="AL64" i="274" s="1"/>
  <c r="BI41" i="274" s="1"/>
  <c r="X41" i="134" s="1"/>
  <c r="D19" i="323" s="1"/>
  <c r="E19" i="323" s="1"/>
  <c r="AR47" i="274"/>
  <c r="AR64" i="274" s="1"/>
  <c r="BI47" i="274" s="1"/>
  <c r="X47" i="134" s="1"/>
  <c r="S54" i="206"/>
  <c r="AY54" i="274"/>
  <c r="AY64" i="274" s="1"/>
  <c r="BI54" i="274" s="1"/>
  <c r="X54" i="134" s="1"/>
  <c r="U27" i="206"/>
  <c r="X27" i="276"/>
  <c r="X64" i="276" s="1"/>
  <c r="BI27" i="276" s="1"/>
  <c r="Z27" i="134" s="1"/>
  <c r="E10" i="277"/>
  <c r="E32" i="277"/>
  <c r="S32" i="278"/>
  <c r="E10" i="279"/>
  <c r="L15" i="270"/>
  <c r="L64" i="270" s="1"/>
  <c r="BI15" i="270" s="1"/>
  <c r="AA30" i="270"/>
  <c r="AA64" i="270" s="1"/>
  <c r="BI30" i="270" s="1"/>
  <c r="T30" i="134" s="1"/>
  <c r="G32" i="270"/>
  <c r="AG36" i="270"/>
  <c r="AG64" i="270" s="1"/>
  <c r="BI36" i="270" s="1"/>
  <c r="T36" i="134" s="1"/>
  <c r="D15" i="318" s="1"/>
  <c r="E15" i="318" s="1"/>
  <c r="AM42" i="270"/>
  <c r="AM64" i="270" s="1"/>
  <c r="BI42" i="270" s="1"/>
  <c r="T42" i="134" s="1"/>
  <c r="AT49" i="270"/>
  <c r="AT64" i="270" s="1"/>
  <c r="BI49" i="270" s="1"/>
  <c r="T49" i="134" s="1"/>
  <c r="D15" i="328" s="1"/>
  <c r="E15" i="328" s="1"/>
  <c r="E22" i="271"/>
  <c r="G32" i="271"/>
  <c r="AU50" i="271"/>
  <c r="AU64" i="271" s="1"/>
  <c r="BI50" i="271" s="1"/>
  <c r="U50" i="134" s="1"/>
  <c r="AY54" i="271"/>
  <c r="AY64" i="271" s="1"/>
  <c r="BI54" i="271" s="1"/>
  <c r="U54" i="134" s="1"/>
  <c r="O18" i="272"/>
  <c r="O64" i="272" s="1"/>
  <c r="BI18" i="272" s="1"/>
  <c r="V18" i="134" s="1"/>
  <c r="U24" i="272"/>
  <c r="U64" i="272" s="1"/>
  <c r="BI24" i="272" s="1"/>
  <c r="AN43" i="272"/>
  <c r="AN64" i="272" s="1"/>
  <c r="BI43" i="272" s="1"/>
  <c r="V43" i="134" s="1"/>
  <c r="D17" i="324" s="1"/>
  <c r="E17" i="324" s="1"/>
  <c r="AR47" i="272"/>
  <c r="AR64" i="272" s="1"/>
  <c r="BI47" i="272" s="1"/>
  <c r="V47" i="134" s="1"/>
  <c r="AB31" i="290"/>
  <c r="AB64" i="290" s="1"/>
  <c r="BI31" i="290" s="1"/>
  <c r="W31" i="134" s="1"/>
  <c r="AM42" i="290"/>
  <c r="AM64" i="290" s="1"/>
  <c r="BI42" i="290" s="1"/>
  <c r="W42" i="134" s="1"/>
  <c r="AX53" i="290"/>
  <c r="K14" i="274"/>
  <c r="K64" i="274" s="1"/>
  <c r="BI14" i="274" s="1"/>
  <c r="O18" i="274"/>
  <c r="O64" i="274" s="1"/>
  <c r="BI18" i="274" s="1"/>
  <c r="X18" i="134" s="1"/>
  <c r="R21" i="274"/>
  <c r="R64" i="274" s="1"/>
  <c r="BI21" i="274" s="1"/>
  <c r="X21" i="134" s="1"/>
  <c r="D19" i="306" s="1"/>
  <c r="E19" i="306" s="1"/>
  <c r="AK40" i="274"/>
  <c r="AK64" i="274" s="1"/>
  <c r="BI40" i="274" s="1"/>
  <c r="X40" i="134" s="1"/>
  <c r="D19" i="322" s="1"/>
  <c r="E19" i="322" s="1"/>
  <c r="AS48" i="274"/>
  <c r="AS64" i="274" s="1"/>
  <c r="BI48" i="274" s="1"/>
  <c r="X48" i="134" s="1"/>
  <c r="U16" i="206"/>
  <c r="M16" i="276"/>
  <c r="M64" i="276" s="1"/>
  <c r="BI16" i="276" s="1"/>
  <c r="Z16" i="134" s="1"/>
  <c r="U31" i="206"/>
  <c r="D31" i="206" s="1"/>
  <c r="AB31" i="276"/>
  <c r="AB64" i="276" s="1"/>
  <c r="BI31" i="276" s="1"/>
  <c r="Z31" i="134" s="1"/>
  <c r="U40" i="206"/>
  <c r="AK40" i="276"/>
  <c r="AK64" i="276" s="1"/>
  <c r="BI40" i="276" s="1"/>
  <c r="Z40" i="134" s="1"/>
  <c r="D21" i="322" s="1"/>
  <c r="E21" i="322" s="1"/>
  <c r="V16" i="206"/>
  <c r="D16" i="206" s="1"/>
  <c r="M16" i="277"/>
  <c r="M64" i="277" s="1"/>
  <c r="BI16" i="277" s="1"/>
  <c r="AA16" i="134" s="1"/>
  <c r="AX53" i="269"/>
  <c r="AX64" i="269" s="1"/>
  <c r="BI53" i="269" s="1"/>
  <c r="S53" i="134" s="1"/>
  <c r="D14" i="331" s="1"/>
  <c r="E14" i="331" s="1"/>
  <c r="BC58" i="269"/>
  <c r="BC64" i="269" s="1"/>
  <c r="BI58" i="269" s="1"/>
  <c r="S58" i="134" s="1"/>
  <c r="D14" i="335" s="1"/>
  <c r="E14" i="335" s="1"/>
  <c r="Z29" i="270"/>
  <c r="Z64" i="270" s="1"/>
  <c r="BI29" i="270" s="1"/>
  <c r="T29" i="134" s="1"/>
  <c r="D15" i="312" s="1"/>
  <c r="E15" i="312" s="1"/>
  <c r="AN43" i="270"/>
  <c r="AN64" i="270" s="1"/>
  <c r="BI43" i="270" s="1"/>
  <c r="T43" i="134" s="1"/>
  <c r="P19" i="271"/>
  <c r="P64" i="271" s="1"/>
  <c r="BI19" i="271" s="1"/>
  <c r="U19" i="134" s="1"/>
  <c r="D16" i="304" s="1"/>
  <c r="E16" i="304" s="1"/>
  <c r="AE34" i="271"/>
  <c r="AE64" i="271" s="1"/>
  <c r="BI34" i="271" s="1"/>
  <c r="AF35" i="271"/>
  <c r="AF64" i="271" s="1"/>
  <c r="BI35" i="271" s="1"/>
  <c r="U35" i="134" s="1"/>
  <c r="D16" i="317" s="1"/>
  <c r="E16" i="317" s="1"/>
  <c r="AH37" i="271"/>
  <c r="AH64" i="271" s="1"/>
  <c r="BI37" i="271" s="1"/>
  <c r="U37" i="134" s="1"/>
  <c r="D16" i="319" s="1"/>
  <c r="E16" i="319" s="1"/>
  <c r="AL41" i="271"/>
  <c r="AL64" i="271" s="1"/>
  <c r="BI41" i="271" s="1"/>
  <c r="U41" i="134" s="1"/>
  <c r="D16" i="323" s="1"/>
  <c r="E16" i="323" s="1"/>
  <c r="BC58" i="271"/>
  <c r="BC64" i="271" s="1"/>
  <c r="BI58" i="271" s="1"/>
  <c r="U58" i="134" s="1"/>
  <c r="D16" i="335" s="1"/>
  <c r="E16" i="335" s="1"/>
  <c r="AL41" i="272"/>
  <c r="AL64" i="272" s="1"/>
  <c r="BI41" i="272" s="1"/>
  <c r="V41" i="134" s="1"/>
  <c r="D17" i="323" s="1"/>
  <c r="E17" i="323" s="1"/>
  <c r="AX53" i="272"/>
  <c r="AX64" i="272" s="1"/>
  <c r="BI53" i="272" s="1"/>
  <c r="V53" i="134" s="1"/>
  <c r="D17" i="331" s="1"/>
  <c r="E17" i="331" s="1"/>
  <c r="BB57" i="272"/>
  <c r="BB64" i="272" s="1"/>
  <c r="BI57" i="272" s="1"/>
  <c r="V57" i="134" s="1"/>
  <c r="V64" i="275"/>
  <c r="BI25" i="275" s="1"/>
  <c r="AG64" i="275"/>
  <c r="BI36" i="275" s="1"/>
  <c r="Y36" i="134" s="1"/>
  <c r="D20" i="318" s="1"/>
  <c r="E20" i="318" s="1"/>
  <c r="U52" i="206"/>
  <c r="D52" i="206" s="1"/>
  <c r="AW52" i="276"/>
  <c r="AW64" i="276" s="1"/>
  <c r="BI52" i="276" s="1"/>
  <c r="Z52" i="134" s="1"/>
  <c r="D21" i="330" s="1"/>
  <c r="E21" i="330" s="1"/>
  <c r="AI64" i="276"/>
  <c r="BI38" i="276" s="1"/>
  <c r="Z38" i="134" s="1"/>
  <c r="D21" i="320" s="1"/>
  <c r="E21" i="320" s="1"/>
  <c r="AQ64" i="276"/>
  <c r="BI46" i="276" s="1"/>
  <c r="Z46" i="134" s="1"/>
  <c r="D21" i="327" s="1"/>
  <c r="E21" i="327" s="1"/>
  <c r="V38" i="206"/>
  <c r="D38" i="206" s="1"/>
  <c r="AI38" i="277"/>
  <c r="AI64" i="277" s="1"/>
  <c r="BI38" i="277" s="1"/>
  <c r="AA38" i="134" s="1"/>
  <c r="D22" i="320" s="1"/>
  <c r="E22" i="320" s="1"/>
  <c r="V51" i="206"/>
  <c r="D51" i="206" s="1"/>
  <c r="AV51" i="277"/>
  <c r="AV64" i="277" s="1"/>
  <c r="BI51" i="277" s="1"/>
  <c r="AA51" i="134" s="1"/>
  <c r="D22" i="329" s="1"/>
  <c r="E22" i="329" s="1"/>
  <c r="AY54" i="269"/>
  <c r="AY64" i="269" s="1"/>
  <c r="BI54" i="269" s="1"/>
  <c r="S54" i="134" s="1"/>
  <c r="V25" i="270"/>
  <c r="V64" i="270" s="1"/>
  <c r="BI25" i="270" s="1"/>
  <c r="T25" i="134" s="1"/>
  <c r="D15" i="309" s="1"/>
  <c r="E15" i="309" s="1"/>
  <c r="AE34" i="270"/>
  <c r="AE64" i="270" s="1"/>
  <c r="BI34" i="270" s="1"/>
  <c r="AF35" i="270"/>
  <c r="AF64" i="270" s="1"/>
  <c r="BI35" i="270" s="1"/>
  <c r="T35" i="134" s="1"/>
  <c r="D15" i="317" s="1"/>
  <c r="E15" i="317" s="1"/>
  <c r="AL41" i="270"/>
  <c r="AL64" i="270" s="1"/>
  <c r="BI41" i="270" s="1"/>
  <c r="T41" i="134" s="1"/>
  <c r="D15" i="323" s="1"/>
  <c r="E15" i="323" s="1"/>
  <c r="BB57" i="270"/>
  <c r="BB64" i="270" s="1"/>
  <c r="BI57" i="270" s="1"/>
  <c r="T57" i="134" s="1"/>
  <c r="AM42" i="271"/>
  <c r="AM64" i="271" s="1"/>
  <c r="BI42" i="271" s="1"/>
  <c r="U42" i="134" s="1"/>
  <c r="AP45" i="271"/>
  <c r="AP64" i="271" s="1"/>
  <c r="BI45" i="271" s="1"/>
  <c r="U45" i="134" s="1"/>
  <c r="D16" i="326" s="1"/>
  <c r="E16" i="326" s="1"/>
  <c r="AT49" i="271"/>
  <c r="AT64" i="271" s="1"/>
  <c r="BI49" i="271" s="1"/>
  <c r="U49" i="134" s="1"/>
  <c r="D16" i="328" s="1"/>
  <c r="E16" i="328" s="1"/>
  <c r="AX53" i="271"/>
  <c r="AX64" i="271" s="1"/>
  <c r="BI53" i="271" s="1"/>
  <c r="U53" i="134" s="1"/>
  <c r="D16" i="331" s="1"/>
  <c r="E16" i="331" s="1"/>
  <c r="X27" i="272"/>
  <c r="X64" i="272" s="1"/>
  <c r="BI27" i="272" s="1"/>
  <c r="V27" i="134" s="1"/>
  <c r="D17" i="310" s="1"/>
  <c r="E17" i="310" s="1"/>
  <c r="P19" i="290"/>
  <c r="P64" i="290" s="1"/>
  <c r="BI19" i="290" s="1"/>
  <c r="W19" i="134" s="1"/>
  <c r="D18" i="304" s="1"/>
  <c r="E18" i="304" s="1"/>
  <c r="U24" i="290"/>
  <c r="U64" i="290" s="1"/>
  <c r="BI24" i="290" s="1"/>
  <c r="Y28" i="290"/>
  <c r="Y64" i="290" s="1"/>
  <c r="BI28" i="290" s="1"/>
  <c r="W28" i="134" s="1"/>
  <c r="D18" i="311" s="1"/>
  <c r="E18" i="311" s="1"/>
  <c r="AU50" i="290"/>
  <c r="AU64" i="290" s="1"/>
  <c r="BI50" i="290" s="1"/>
  <c r="W50" i="134" s="1"/>
  <c r="AW52" i="290"/>
  <c r="AW64" i="290" s="1"/>
  <c r="BI52" i="290" s="1"/>
  <c r="W52" i="134" s="1"/>
  <c r="L15" i="274"/>
  <c r="L64" i="274" s="1"/>
  <c r="BI15" i="274" s="1"/>
  <c r="X15" i="134" s="1"/>
  <c r="E20" i="300"/>
  <c r="T21" i="206"/>
  <c r="D21" i="206" s="1"/>
  <c r="R21" i="275"/>
  <c r="R64" i="275" s="1"/>
  <c r="BI21" i="275" s="1"/>
  <c r="Y21" i="134" s="1"/>
  <c r="D20" i="306" s="1"/>
  <c r="E20" i="306" s="1"/>
  <c r="G8" i="276"/>
  <c r="V13" i="206"/>
  <c r="D13" i="206" s="1"/>
  <c r="J13" i="277"/>
  <c r="J64" i="277" s="1"/>
  <c r="BI13" i="277" s="1"/>
  <c r="AA13" i="134" s="1"/>
  <c r="D22" i="299" s="1"/>
  <c r="E22" i="299" s="1"/>
  <c r="W12" i="206"/>
  <c r="D12" i="206" s="1"/>
  <c r="I12" i="278"/>
  <c r="I64" i="278" s="1"/>
  <c r="BI12" i="278" s="1"/>
  <c r="AB12" i="134" s="1"/>
  <c r="G8" i="278"/>
  <c r="BB57" i="269"/>
  <c r="BB64" i="269" s="1"/>
  <c r="BI57" i="269" s="1"/>
  <c r="S57" i="134" s="1"/>
  <c r="AQ46" i="270"/>
  <c r="AQ64" i="270" s="1"/>
  <c r="BI46" i="270" s="1"/>
  <c r="T46" i="134" s="1"/>
  <c r="D15" i="327" s="1"/>
  <c r="E15" i="327" s="1"/>
  <c r="M16" i="271"/>
  <c r="M64" i="271" s="1"/>
  <c r="BI16" i="271" s="1"/>
  <c r="U16" i="134" s="1"/>
  <c r="D16" i="302" s="1"/>
  <c r="V25" i="271"/>
  <c r="V64" i="271" s="1"/>
  <c r="BI25" i="271" s="1"/>
  <c r="U25" i="134" s="1"/>
  <c r="D16" i="309" s="1"/>
  <c r="E16" i="309" s="1"/>
  <c r="W26" i="271"/>
  <c r="W64" i="271" s="1"/>
  <c r="BI26" i="271" s="1"/>
  <c r="U26" i="134" s="1"/>
  <c r="AK40" i="272"/>
  <c r="AK64" i="272" s="1"/>
  <c r="BI40" i="272" s="1"/>
  <c r="V40" i="134" s="1"/>
  <c r="D17" i="322" s="1"/>
  <c r="E17" i="322" s="1"/>
  <c r="AW52" i="272"/>
  <c r="AW64" i="272" s="1"/>
  <c r="BI52" i="272" s="1"/>
  <c r="V52" i="134" s="1"/>
  <c r="D17" i="330" s="1"/>
  <c r="E17" i="330" s="1"/>
  <c r="BA56" i="272"/>
  <c r="BA64" i="272" s="1"/>
  <c r="BI56" i="272" s="1"/>
  <c r="V56" i="134" s="1"/>
  <c r="D17" i="334" s="1"/>
  <c r="E17" i="334" s="1"/>
  <c r="BE60" i="272"/>
  <c r="BE64" i="272" s="1"/>
  <c r="BI60" i="272" s="1"/>
  <c r="V60" i="134" s="1"/>
  <c r="Q20" i="290"/>
  <c r="Q64" i="290" s="1"/>
  <c r="BI20" i="290" s="1"/>
  <c r="W20" i="134" s="1"/>
  <c r="W26" i="290"/>
  <c r="W64" i="290" s="1"/>
  <c r="BI26" i="290" s="1"/>
  <c r="W26" i="134" s="1"/>
  <c r="AE34" i="290"/>
  <c r="AE64" i="290" s="1"/>
  <c r="BI34" i="290" s="1"/>
  <c r="BB57" i="290"/>
  <c r="BB64" i="290" s="1"/>
  <c r="BI57" i="290" s="1"/>
  <c r="W57" i="134" s="1"/>
  <c r="BF61" i="290"/>
  <c r="BF64" i="290" s="1"/>
  <c r="BI61" i="290" s="1"/>
  <c r="W61" i="134" s="1"/>
  <c r="AI38" i="274"/>
  <c r="AI64" i="274" s="1"/>
  <c r="BI38" i="274" s="1"/>
  <c r="X38" i="134" s="1"/>
  <c r="D19" i="320" s="1"/>
  <c r="E19" i="320" s="1"/>
  <c r="S49" i="206"/>
  <c r="D49" i="206" s="1"/>
  <c r="AT49" i="274"/>
  <c r="AT64" i="274" s="1"/>
  <c r="BI49" i="274" s="1"/>
  <c r="X49" i="134" s="1"/>
  <c r="D19" i="328" s="1"/>
  <c r="E19" i="328" s="1"/>
  <c r="E22" i="276"/>
  <c r="U54" i="206"/>
  <c r="AY54" i="276"/>
  <c r="AY64" i="276" s="1"/>
  <c r="BI54" i="276" s="1"/>
  <c r="Z54" i="134" s="1"/>
  <c r="AZ55" i="269"/>
  <c r="AZ64" i="269" s="1"/>
  <c r="BI55" i="269" s="1"/>
  <c r="S55" i="134" s="1"/>
  <c r="D14" i="333" s="1"/>
  <c r="E14" i="333" s="1"/>
  <c r="M16" i="270"/>
  <c r="M64" i="270" s="1"/>
  <c r="BI16" i="270" s="1"/>
  <c r="T16" i="134" s="1"/>
  <c r="Y28" i="270"/>
  <c r="Y64" i="270" s="1"/>
  <c r="BI28" i="270" s="1"/>
  <c r="T28" i="134" s="1"/>
  <c r="D15" i="311" s="1"/>
  <c r="E15" i="311" s="1"/>
  <c r="AI38" i="270"/>
  <c r="AI64" i="270" s="1"/>
  <c r="BI38" i="270" s="1"/>
  <c r="T38" i="134" s="1"/>
  <c r="D15" i="320" s="1"/>
  <c r="E15" i="320" s="1"/>
  <c r="AK40" i="270"/>
  <c r="AK64" i="270" s="1"/>
  <c r="BI40" i="270" s="1"/>
  <c r="T40" i="134" s="1"/>
  <c r="D15" i="322" s="1"/>
  <c r="E15" i="322" s="1"/>
  <c r="AR47" i="270"/>
  <c r="AR64" i="270" s="1"/>
  <c r="BI47" i="270" s="1"/>
  <c r="T47" i="134" s="1"/>
  <c r="AY54" i="270"/>
  <c r="AY64" i="270" s="1"/>
  <c r="BI54" i="270" s="1"/>
  <c r="T54" i="134" s="1"/>
  <c r="BA56" i="270"/>
  <c r="BA64" i="270" s="1"/>
  <c r="BI56" i="270" s="1"/>
  <c r="T56" i="134" s="1"/>
  <c r="Y28" i="271"/>
  <c r="Y64" i="271" s="1"/>
  <c r="BI28" i="271" s="1"/>
  <c r="U28" i="134" s="1"/>
  <c r="D16" i="311" s="1"/>
  <c r="E16" i="311" s="1"/>
  <c r="AO44" i="271"/>
  <c r="AO64" i="271" s="1"/>
  <c r="BI44" i="271" s="1"/>
  <c r="U44" i="134" s="1"/>
  <c r="AS48" i="271"/>
  <c r="AS64" i="271" s="1"/>
  <c r="BI48" i="271" s="1"/>
  <c r="U48" i="134" s="1"/>
  <c r="AW52" i="271"/>
  <c r="AW64" i="271" s="1"/>
  <c r="BI52" i="271" s="1"/>
  <c r="U52" i="134" s="1"/>
  <c r="BA56" i="271"/>
  <c r="BA64" i="271" s="1"/>
  <c r="BI56" i="271" s="1"/>
  <c r="U56" i="134" s="1"/>
  <c r="M16" i="272"/>
  <c r="M64" i="272" s="1"/>
  <c r="BI16" i="272" s="1"/>
  <c r="V16" i="134" s="1"/>
  <c r="R21" i="272"/>
  <c r="R64" i="272" s="1"/>
  <c r="BI21" i="272" s="1"/>
  <c r="V21" i="134" s="1"/>
  <c r="V25" i="272"/>
  <c r="V64" i="272" s="1"/>
  <c r="BI25" i="272" s="1"/>
  <c r="V25" i="134" s="1"/>
  <c r="D17" i="309" s="1"/>
  <c r="E17" i="309" s="1"/>
  <c r="W26" i="272"/>
  <c r="W64" i="272" s="1"/>
  <c r="BI26" i="272" s="1"/>
  <c r="V26" i="134" s="1"/>
  <c r="AA30" i="272"/>
  <c r="AA64" i="272" s="1"/>
  <c r="BI30" i="272" s="1"/>
  <c r="V30" i="134" s="1"/>
  <c r="AE34" i="272"/>
  <c r="AE64" i="272" s="1"/>
  <c r="BI34" i="272" s="1"/>
  <c r="AG36" i="272"/>
  <c r="AG64" i="272" s="1"/>
  <c r="BI36" i="272" s="1"/>
  <c r="V36" i="134" s="1"/>
  <c r="D17" i="318" s="1"/>
  <c r="E17" i="318" s="1"/>
  <c r="AV51" i="290"/>
  <c r="AV64" i="290" s="1"/>
  <c r="BI51" i="290" s="1"/>
  <c r="W51" i="134" s="1"/>
  <c r="D18" i="329" s="1"/>
  <c r="E18" i="329" s="1"/>
  <c r="M16" i="274"/>
  <c r="M64" i="274" s="1"/>
  <c r="BI16" i="274" s="1"/>
  <c r="X16" i="134" s="1"/>
  <c r="U24" i="274"/>
  <c r="U64" i="274" s="1"/>
  <c r="BI24" i="274" s="1"/>
  <c r="AO44" i="274"/>
  <c r="AO64" i="274" s="1"/>
  <c r="BI44" i="274" s="1"/>
  <c r="X44" i="134" s="1"/>
  <c r="G8" i="275"/>
  <c r="G8" i="211" s="1"/>
  <c r="U35" i="206"/>
  <c r="D35" i="206" s="1"/>
  <c r="AF35" i="276"/>
  <c r="AF64" i="276" s="1"/>
  <c r="BI35" i="276" s="1"/>
  <c r="Z35" i="134" s="1"/>
  <c r="D21" i="317" s="1"/>
  <c r="E21" i="317" s="1"/>
  <c r="V25" i="206"/>
  <c r="D25" i="206" s="1"/>
  <c r="V25" i="277"/>
  <c r="V64" i="277" s="1"/>
  <c r="BI25" i="277" s="1"/>
  <c r="AA25" i="134" s="1"/>
  <c r="D22" i="309" s="1"/>
  <c r="E22" i="309" s="1"/>
  <c r="V47" i="206"/>
  <c r="AR47" i="277"/>
  <c r="AR64" i="277" s="1"/>
  <c r="BI47" i="277" s="1"/>
  <c r="AA47" i="134" s="1"/>
  <c r="AX53" i="274"/>
  <c r="AX64" i="274" s="1"/>
  <c r="BI53" i="274" s="1"/>
  <c r="X53" i="134" s="1"/>
  <c r="D19" i="331" s="1"/>
  <c r="E19" i="331" s="1"/>
  <c r="M16" i="275"/>
  <c r="M64" i="275" s="1"/>
  <c r="BI16" i="275" s="1"/>
  <c r="Y16" i="134" s="1"/>
  <c r="D20" i="302" s="1"/>
  <c r="E20" i="302" s="1"/>
  <c r="Y28" i="275"/>
  <c r="Y64" i="275" s="1"/>
  <c r="BI28" i="275" s="1"/>
  <c r="Y28" i="134" s="1"/>
  <c r="D20" i="311" s="1"/>
  <c r="E20" i="311" s="1"/>
  <c r="AP45" i="275"/>
  <c r="AP64" i="275" s="1"/>
  <c r="BI45" i="275" s="1"/>
  <c r="Y45" i="134" s="1"/>
  <c r="D20" i="326" s="1"/>
  <c r="E20" i="326" s="1"/>
  <c r="BF61" i="275"/>
  <c r="BF64" i="275" s="1"/>
  <c r="BI61" i="275" s="1"/>
  <c r="Y61" i="134" s="1"/>
  <c r="D20" i="338" s="1"/>
  <c r="E20" i="338" s="1"/>
  <c r="K14" i="276"/>
  <c r="K64" i="276" s="1"/>
  <c r="BI14" i="276" s="1"/>
  <c r="N17" i="276"/>
  <c r="N64" i="276" s="1"/>
  <c r="BI17" i="276" s="1"/>
  <c r="Z17" i="134" s="1"/>
  <c r="Q20" i="276"/>
  <c r="Q64" i="276" s="1"/>
  <c r="BI20" i="276" s="1"/>
  <c r="Z20" i="134" s="1"/>
  <c r="V25" i="276"/>
  <c r="V64" i="276" s="1"/>
  <c r="BI25" i="276" s="1"/>
  <c r="Z25" i="134" s="1"/>
  <c r="D21" i="309" s="1"/>
  <c r="E21" i="309" s="1"/>
  <c r="W26" i="276"/>
  <c r="W64" i="276" s="1"/>
  <c r="BI26" i="276" s="1"/>
  <c r="Z26" i="134" s="1"/>
  <c r="Z29" i="276"/>
  <c r="Z64" i="276" s="1"/>
  <c r="BI29" i="276" s="1"/>
  <c r="Z29" i="134" s="1"/>
  <c r="D21" i="312" s="1"/>
  <c r="E21" i="312" s="1"/>
  <c r="AA30" i="276"/>
  <c r="AA64" i="276" s="1"/>
  <c r="BI30" i="276" s="1"/>
  <c r="Z30" i="134" s="1"/>
  <c r="AE34" i="276"/>
  <c r="AE64" i="276" s="1"/>
  <c r="BI34" i="276" s="1"/>
  <c r="AV51" i="276"/>
  <c r="AV64" i="276" s="1"/>
  <c r="BI51" i="276" s="1"/>
  <c r="Z51" i="134" s="1"/>
  <c r="D21" i="329" s="1"/>
  <c r="E21" i="329" s="1"/>
  <c r="AZ55" i="276"/>
  <c r="AZ64" i="276" s="1"/>
  <c r="BI55" i="276" s="1"/>
  <c r="Z55" i="134" s="1"/>
  <c r="D21" i="333" s="1"/>
  <c r="E21" i="333" s="1"/>
  <c r="U24" i="277"/>
  <c r="U64" i="277" s="1"/>
  <c r="BI24" i="277" s="1"/>
  <c r="X27" i="277"/>
  <c r="X64" i="277" s="1"/>
  <c r="BI27" i="277" s="1"/>
  <c r="AA27" i="134" s="1"/>
  <c r="Y28" i="277"/>
  <c r="Y64" i="277" s="1"/>
  <c r="BI28" i="277" s="1"/>
  <c r="AA28" i="134" s="1"/>
  <c r="D22" i="311" s="1"/>
  <c r="E22" i="311" s="1"/>
  <c r="AA30" i="277"/>
  <c r="AA64" i="277" s="1"/>
  <c r="BI30" i="277" s="1"/>
  <c r="AA30" i="134" s="1"/>
  <c r="AE34" i="277"/>
  <c r="AE64" i="277" s="1"/>
  <c r="BI34" i="277" s="1"/>
  <c r="AG36" i="277"/>
  <c r="AG64" i="277" s="1"/>
  <c r="BI36" i="277" s="1"/>
  <c r="AA36" i="134" s="1"/>
  <c r="D22" i="318" s="1"/>
  <c r="E22" i="318" s="1"/>
  <c r="AU50" i="277"/>
  <c r="AU64" i="277" s="1"/>
  <c r="BI50" i="277" s="1"/>
  <c r="AA50" i="134" s="1"/>
  <c r="BF61" i="278"/>
  <c r="X12" i="206"/>
  <c r="E25" i="312"/>
  <c r="AL64" i="284"/>
  <c r="BI41" i="284" s="1"/>
  <c r="AH41" i="134" s="1"/>
  <c r="Q20" i="275"/>
  <c r="Q64" i="275" s="1"/>
  <c r="BI20" i="275" s="1"/>
  <c r="Y20" i="134" s="1"/>
  <c r="AE34" i="275"/>
  <c r="AE64" i="275" s="1"/>
  <c r="BI34" i="275" s="1"/>
  <c r="AF35" i="275"/>
  <c r="AF64" i="275" s="1"/>
  <c r="BI35" i="275" s="1"/>
  <c r="Y35" i="134" s="1"/>
  <c r="D20" i="317" s="1"/>
  <c r="E20" i="317" s="1"/>
  <c r="AH37" i="275"/>
  <c r="AH64" i="275" s="1"/>
  <c r="BI37" i="275" s="1"/>
  <c r="Y37" i="134" s="1"/>
  <c r="D20" i="319" s="1"/>
  <c r="E20" i="319" s="1"/>
  <c r="AN43" i="275"/>
  <c r="AN64" i="275" s="1"/>
  <c r="BI43" i="275" s="1"/>
  <c r="Y43" i="134" s="1"/>
  <c r="AS48" i="275"/>
  <c r="AS64" i="275" s="1"/>
  <c r="BI48" i="275" s="1"/>
  <c r="Y48" i="134" s="1"/>
  <c r="AY54" i="275"/>
  <c r="AY64" i="275" s="1"/>
  <c r="BI54" i="275" s="1"/>
  <c r="Y54" i="134" s="1"/>
  <c r="BC58" i="275"/>
  <c r="BC64" i="275" s="1"/>
  <c r="BI58" i="275" s="1"/>
  <c r="Y58" i="134" s="1"/>
  <c r="D20" i="335" s="1"/>
  <c r="E20" i="335" s="1"/>
  <c r="G22" i="276"/>
  <c r="AO44" i="276"/>
  <c r="AO64" i="276" s="1"/>
  <c r="BI44" i="276" s="1"/>
  <c r="Z44" i="134" s="1"/>
  <c r="AQ46" i="276"/>
  <c r="BD59" i="276"/>
  <c r="BD64" i="276" s="1"/>
  <c r="BI59" i="276" s="1"/>
  <c r="Z59" i="134" s="1"/>
  <c r="D21" i="336" s="1"/>
  <c r="E21" i="336" s="1"/>
  <c r="BF61" i="276"/>
  <c r="BF64" i="276" s="1"/>
  <c r="BI61" i="276" s="1"/>
  <c r="Z61" i="134" s="1"/>
  <c r="P19" i="277"/>
  <c r="P64" i="277" s="1"/>
  <c r="BI19" i="277" s="1"/>
  <c r="AA19" i="134" s="1"/>
  <c r="D22" i="304" s="1"/>
  <c r="E22" i="304" s="1"/>
  <c r="AO44" i="277"/>
  <c r="AO64" i="277" s="1"/>
  <c r="BI44" i="277" s="1"/>
  <c r="AA44" i="134" s="1"/>
  <c r="BC58" i="277"/>
  <c r="BC64" i="277" s="1"/>
  <c r="BI58" i="277" s="1"/>
  <c r="AA58" i="134" s="1"/>
  <c r="D22" i="335" s="1"/>
  <c r="E22" i="335" s="1"/>
  <c r="Q20" i="278"/>
  <c r="Q64" i="278" s="1"/>
  <c r="BI20" i="278" s="1"/>
  <c r="AB20" i="134" s="1"/>
  <c r="V25" i="278"/>
  <c r="V64" i="278" s="1"/>
  <c r="BI25" i="278" s="1"/>
  <c r="AB25" i="134" s="1"/>
  <c r="D23" i="309" s="1"/>
  <c r="E23" i="309" s="1"/>
  <c r="W26" i="278"/>
  <c r="W64" i="278" s="1"/>
  <c r="BI26" i="278" s="1"/>
  <c r="AB26" i="134" s="1"/>
  <c r="AB31" i="278"/>
  <c r="AB64" i="278" s="1"/>
  <c r="BI31" i="278" s="1"/>
  <c r="AB31" i="134" s="1"/>
  <c r="AF35" i="278"/>
  <c r="AF64" i="278" s="1"/>
  <c r="BI35" i="278" s="1"/>
  <c r="AB35" i="134" s="1"/>
  <c r="D23" i="317" s="1"/>
  <c r="E23" i="317" s="1"/>
  <c r="AH37" i="278"/>
  <c r="AH64" i="278" s="1"/>
  <c r="BI37" i="278" s="1"/>
  <c r="AB37" i="134" s="1"/>
  <c r="D23" i="319" s="1"/>
  <c r="E23" i="319" s="1"/>
  <c r="AN43" i="278"/>
  <c r="AN64" i="278" s="1"/>
  <c r="BI43" i="278" s="1"/>
  <c r="AB43" i="134" s="1"/>
  <c r="D23" i="324" s="1"/>
  <c r="E23" i="324" s="1"/>
  <c r="AP45" i="278"/>
  <c r="AP64" i="278" s="1"/>
  <c r="BI45" i="278" s="1"/>
  <c r="AB45" i="134" s="1"/>
  <c r="D23" i="326" s="1"/>
  <c r="E23" i="326" s="1"/>
  <c r="AT49" i="278"/>
  <c r="AT64" i="278" s="1"/>
  <c r="BI49" i="278" s="1"/>
  <c r="AB49" i="134" s="1"/>
  <c r="D23" i="328" s="1"/>
  <c r="E23" i="328" s="1"/>
  <c r="AU50" i="278"/>
  <c r="AU64" i="278" s="1"/>
  <c r="BI50" i="278" s="1"/>
  <c r="AB50" i="134" s="1"/>
  <c r="AY54" i="278"/>
  <c r="AY64" i="278" s="1"/>
  <c r="BI54" i="278" s="1"/>
  <c r="AB54" i="134" s="1"/>
  <c r="BC58" i="278"/>
  <c r="BC64" i="278" s="1"/>
  <c r="BI58" i="278" s="1"/>
  <c r="AB58" i="134" s="1"/>
  <c r="D23" i="335" s="1"/>
  <c r="E23" i="335" s="1"/>
  <c r="BE60" i="278"/>
  <c r="BE64" i="278" s="1"/>
  <c r="BI60" i="278" s="1"/>
  <c r="AB60" i="134" s="1"/>
  <c r="D23" i="337" s="1"/>
  <c r="E23" i="337" s="1"/>
  <c r="E27" i="329"/>
  <c r="X27" i="275"/>
  <c r="X64" i="275" s="1"/>
  <c r="BI27" i="275" s="1"/>
  <c r="Y27" i="134" s="1"/>
  <c r="AG36" i="275"/>
  <c r="AM42" i="275"/>
  <c r="AM64" i="275" s="1"/>
  <c r="BI42" i="275" s="1"/>
  <c r="Y42" i="134" s="1"/>
  <c r="AR47" i="275"/>
  <c r="AR64" i="275" s="1"/>
  <c r="BI47" i="275" s="1"/>
  <c r="Y47" i="134" s="1"/>
  <c r="AX53" i="275"/>
  <c r="AX64" i="275" s="1"/>
  <c r="BI53" i="275" s="1"/>
  <c r="Y53" i="134" s="1"/>
  <c r="D20" i="331" s="1"/>
  <c r="E20" i="331" s="1"/>
  <c r="BB57" i="275"/>
  <c r="BB64" i="275" s="1"/>
  <c r="BI57" i="275" s="1"/>
  <c r="Y57" i="134" s="1"/>
  <c r="U24" i="276"/>
  <c r="U64" i="276" s="1"/>
  <c r="BI24" i="276" s="1"/>
  <c r="Y28" i="276"/>
  <c r="Y64" i="276" s="1"/>
  <c r="BI28" i="276" s="1"/>
  <c r="Z28" i="134" s="1"/>
  <c r="D21" i="311" s="1"/>
  <c r="E21" i="311" s="1"/>
  <c r="AN43" i="276"/>
  <c r="BE60" i="276"/>
  <c r="BE64" i="276" s="1"/>
  <c r="BI60" i="276" s="1"/>
  <c r="Z60" i="134" s="1"/>
  <c r="D21" i="337" s="1"/>
  <c r="E21" i="337" s="1"/>
  <c r="L15" i="277"/>
  <c r="L64" i="277" s="1"/>
  <c r="BI15" i="277" s="1"/>
  <c r="AA15" i="134" s="1"/>
  <c r="Z29" i="277"/>
  <c r="Z64" i="277" s="1"/>
  <c r="BI29" i="277" s="1"/>
  <c r="AA29" i="134" s="1"/>
  <c r="D22" i="312" s="1"/>
  <c r="E22" i="312" s="1"/>
  <c r="BB57" i="277"/>
  <c r="BB64" i="277" s="1"/>
  <c r="BI57" i="277" s="1"/>
  <c r="AA57" i="134" s="1"/>
  <c r="BD59" i="277"/>
  <c r="BD64" i="277" s="1"/>
  <c r="BI59" i="277" s="1"/>
  <c r="AA59" i="134" s="1"/>
  <c r="D22" i="336" s="1"/>
  <c r="E22" i="336" s="1"/>
  <c r="K14" i="278"/>
  <c r="K64" i="278" s="1"/>
  <c r="BI14" i="278" s="1"/>
  <c r="O18" i="278"/>
  <c r="O64" i="278" s="1"/>
  <c r="BI18" i="278" s="1"/>
  <c r="AB18" i="134" s="1"/>
  <c r="P19" i="278"/>
  <c r="P64" i="278" s="1"/>
  <c r="BI19" i="278" s="1"/>
  <c r="AB19" i="134" s="1"/>
  <c r="D23" i="304" s="1"/>
  <c r="E23" i="304" s="1"/>
  <c r="Z29" i="278"/>
  <c r="Z64" i="278" s="1"/>
  <c r="BI29" i="278" s="1"/>
  <c r="AB29" i="134" s="1"/>
  <c r="D23" i="312" s="1"/>
  <c r="E23" i="312" s="1"/>
  <c r="AA30" i="278"/>
  <c r="AA64" i="278" s="1"/>
  <c r="BI30" i="278" s="1"/>
  <c r="AB30" i="134" s="1"/>
  <c r="AE34" i="278"/>
  <c r="AE64" i="278" s="1"/>
  <c r="BI34" i="278" s="1"/>
  <c r="AK40" i="278"/>
  <c r="AK64" i="278" s="1"/>
  <c r="BI40" i="278" s="1"/>
  <c r="AB40" i="134" s="1"/>
  <c r="D23" i="322" s="1"/>
  <c r="E23" i="322" s="1"/>
  <c r="AM42" i="278"/>
  <c r="AM64" i="278" s="1"/>
  <c r="BI42" i="278" s="1"/>
  <c r="AB42" i="134" s="1"/>
  <c r="AS48" i="278"/>
  <c r="AS64" i="278" s="1"/>
  <c r="BI48" i="278" s="1"/>
  <c r="AB48" i="134" s="1"/>
  <c r="AX53" i="278"/>
  <c r="AX64" i="278" s="1"/>
  <c r="BI53" i="278" s="1"/>
  <c r="AB53" i="134" s="1"/>
  <c r="D23" i="331" s="1"/>
  <c r="E23" i="331" s="1"/>
  <c r="BB57" i="278"/>
  <c r="BB64" i="278" s="1"/>
  <c r="BI57" i="278" s="1"/>
  <c r="AB57" i="134" s="1"/>
  <c r="AS64" i="279"/>
  <c r="BI48" i="279" s="1"/>
  <c r="AC48" i="134" s="1"/>
  <c r="AV51" i="274"/>
  <c r="AV64" i="274" s="1"/>
  <c r="BI51" i="274" s="1"/>
  <c r="X51" i="134" s="1"/>
  <c r="D19" i="329" s="1"/>
  <c r="E19" i="329" s="1"/>
  <c r="AZ55" i="274"/>
  <c r="AZ64" i="274" s="1"/>
  <c r="BI55" i="274" s="1"/>
  <c r="X55" i="134" s="1"/>
  <c r="D19" i="333" s="1"/>
  <c r="E19" i="333" s="1"/>
  <c r="BC58" i="274"/>
  <c r="BC64" i="274" s="1"/>
  <c r="BI58" i="274" s="1"/>
  <c r="X58" i="134" s="1"/>
  <c r="D19" i="335" s="1"/>
  <c r="E19" i="335" s="1"/>
  <c r="BE60" i="274"/>
  <c r="BE64" i="274" s="1"/>
  <c r="BI60" i="274" s="1"/>
  <c r="X60" i="134" s="1"/>
  <c r="D19" i="337" s="1"/>
  <c r="E19" i="337" s="1"/>
  <c r="I12" i="276"/>
  <c r="I64" i="276" s="1"/>
  <c r="BI12" i="276" s="1"/>
  <c r="Z12" i="134" s="1"/>
  <c r="L15" i="276"/>
  <c r="L64" i="276" s="1"/>
  <c r="BI15" i="276" s="1"/>
  <c r="Z15" i="134" s="1"/>
  <c r="D21" i="301" s="1"/>
  <c r="E21" i="301" s="1"/>
  <c r="R21" i="276"/>
  <c r="R64" i="276" s="1"/>
  <c r="BI21" i="276" s="1"/>
  <c r="Z21" i="134" s="1"/>
  <c r="D21" i="306" s="1"/>
  <c r="E21" i="306" s="1"/>
  <c r="AG36" i="276"/>
  <c r="AG64" i="276" s="1"/>
  <c r="BI36" i="276" s="1"/>
  <c r="Z36" i="134" s="1"/>
  <c r="D21" i="318" s="1"/>
  <c r="E21" i="318" s="1"/>
  <c r="AL41" i="276"/>
  <c r="AL64" i="276" s="1"/>
  <c r="BI41" i="276" s="1"/>
  <c r="Z41" i="134" s="1"/>
  <c r="D21" i="323" s="1"/>
  <c r="E21" i="323" s="1"/>
  <c r="AT49" i="276"/>
  <c r="AT64" i="276" s="1"/>
  <c r="BI49" i="276" s="1"/>
  <c r="Z49" i="134" s="1"/>
  <c r="D21" i="328" s="1"/>
  <c r="E21" i="328" s="1"/>
  <c r="AX53" i="276"/>
  <c r="AX64" i="276" s="1"/>
  <c r="BI53" i="276" s="1"/>
  <c r="Z53" i="134" s="1"/>
  <c r="D21" i="331" s="1"/>
  <c r="E21" i="331" s="1"/>
  <c r="AL41" i="277"/>
  <c r="AL64" i="277" s="1"/>
  <c r="BI41" i="277" s="1"/>
  <c r="AA41" i="134" s="1"/>
  <c r="D22" i="323" s="1"/>
  <c r="E22" i="323" s="1"/>
  <c r="AS48" i="277"/>
  <c r="AS64" i="277" s="1"/>
  <c r="BI48" i="277" s="1"/>
  <c r="AA48" i="134" s="1"/>
  <c r="AW52" i="277"/>
  <c r="AW64" i="277" s="1"/>
  <c r="BI52" i="277" s="1"/>
  <c r="AA52" i="134" s="1"/>
  <c r="D22" i="330" s="1"/>
  <c r="E22" i="330" s="1"/>
  <c r="U24" i="278"/>
  <c r="U64" i="278" s="1"/>
  <c r="BI24" i="278" s="1"/>
  <c r="Y28" i="278"/>
  <c r="Y64" i="278" s="1"/>
  <c r="BI28" i="278" s="1"/>
  <c r="AB28" i="134" s="1"/>
  <c r="D23" i="311" s="1"/>
  <c r="E23" i="311" s="1"/>
  <c r="AP64" i="284"/>
  <c r="BI45" i="284" s="1"/>
  <c r="AH45" i="134" s="1"/>
  <c r="BF64" i="284"/>
  <c r="BI61" i="284" s="1"/>
  <c r="AH61" i="134" s="1"/>
  <c r="BA56" i="274"/>
  <c r="BA64" i="274" s="1"/>
  <c r="BI56" i="274" s="1"/>
  <c r="X56" i="134" s="1"/>
  <c r="BF61" i="274"/>
  <c r="BF64" i="274" s="1"/>
  <c r="BI61" i="274" s="1"/>
  <c r="X61" i="134" s="1"/>
  <c r="L15" i="275"/>
  <c r="L64" i="275" s="1"/>
  <c r="BI15" i="275" s="1"/>
  <c r="V25" i="275"/>
  <c r="W26" i="275"/>
  <c r="W64" i="275" s="1"/>
  <c r="BI26" i="275" s="1"/>
  <c r="Y26" i="134" s="1"/>
  <c r="Z29" i="275"/>
  <c r="Z64" i="275" s="1"/>
  <c r="BI29" i="275" s="1"/>
  <c r="Y29" i="134" s="1"/>
  <c r="D20" i="312" s="1"/>
  <c r="E20" i="312" s="1"/>
  <c r="AA30" i="275"/>
  <c r="AA64" i="275" s="1"/>
  <c r="BI30" i="275" s="1"/>
  <c r="Y30" i="134" s="1"/>
  <c r="AJ39" i="275"/>
  <c r="AJ64" i="275" s="1"/>
  <c r="BI39" i="275" s="1"/>
  <c r="Y39" i="134" s="1"/>
  <c r="D20" i="321" s="1"/>
  <c r="E20" i="321" s="1"/>
  <c r="AL41" i="275"/>
  <c r="AL64" i="275" s="1"/>
  <c r="BI41" i="275" s="1"/>
  <c r="Y41" i="134" s="1"/>
  <c r="D20" i="323" s="1"/>
  <c r="E20" i="323" s="1"/>
  <c r="AU50" i="275"/>
  <c r="AU64" i="275" s="1"/>
  <c r="BI50" i="275" s="1"/>
  <c r="Y50" i="134" s="1"/>
  <c r="AW52" i="275"/>
  <c r="AW64" i="275" s="1"/>
  <c r="BI52" i="275" s="1"/>
  <c r="Y52" i="134" s="1"/>
  <c r="BA56" i="275"/>
  <c r="BA64" i="275" s="1"/>
  <c r="BI56" i="275" s="1"/>
  <c r="Y56" i="134" s="1"/>
  <c r="D20" i="334" s="1"/>
  <c r="E20" i="334" s="1"/>
  <c r="AS48" i="276"/>
  <c r="AS64" i="276" s="1"/>
  <c r="BI48" i="276" s="1"/>
  <c r="Z48" i="134" s="1"/>
  <c r="N17" i="277"/>
  <c r="N64" i="277" s="1"/>
  <c r="BI17" i="277" s="1"/>
  <c r="AA17" i="134" s="1"/>
  <c r="R21" i="277"/>
  <c r="R64" i="277" s="1"/>
  <c r="BI21" i="277" s="1"/>
  <c r="AA21" i="134" s="1"/>
  <c r="D22" i="306" s="1"/>
  <c r="E22" i="306" s="1"/>
  <c r="AQ46" i="277"/>
  <c r="AQ64" i="277" s="1"/>
  <c r="BI46" i="277" s="1"/>
  <c r="AA46" i="134" s="1"/>
  <c r="D22" i="327" s="1"/>
  <c r="E22" i="327" s="1"/>
  <c r="BA56" i="277"/>
  <c r="BA64" i="277" s="1"/>
  <c r="BI56" i="277" s="1"/>
  <c r="AA56" i="134" s="1"/>
  <c r="AL41" i="278"/>
  <c r="AL64" i="278" s="1"/>
  <c r="BI41" i="278" s="1"/>
  <c r="AB41" i="134" s="1"/>
  <c r="D23" i="323" s="1"/>
  <c r="E23" i="323" s="1"/>
  <c r="AR47" i="278"/>
  <c r="AR64" i="278" s="1"/>
  <c r="BI47" i="278" s="1"/>
  <c r="AB47" i="134" s="1"/>
  <c r="AW52" i="278"/>
  <c r="AW64" i="278" s="1"/>
  <c r="BI52" i="278" s="1"/>
  <c r="AB52" i="134" s="1"/>
  <c r="BA56" i="278"/>
  <c r="BA64" i="278" s="1"/>
  <c r="BI56" i="278" s="1"/>
  <c r="AB56" i="134" s="1"/>
  <c r="D23" i="334" s="1"/>
  <c r="E23" i="334" s="1"/>
  <c r="P19" i="276"/>
  <c r="P64" i="276" s="1"/>
  <c r="BI19" i="276" s="1"/>
  <c r="Z19" i="134" s="1"/>
  <c r="D21" i="304" s="1"/>
  <c r="E21" i="304" s="1"/>
  <c r="K14" i="277"/>
  <c r="K64" i="277" s="1"/>
  <c r="BI14" i="277" s="1"/>
  <c r="AA14" i="134" s="1"/>
  <c r="D22" i="300" s="1"/>
  <c r="E22" i="300" s="1"/>
  <c r="E24" i="337"/>
  <c r="AO64" i="283"/>
  <c r="BI44" i="283" s="1"/>
  <c r="AW64" i="283"/>
  <c r="BI52" i="283" s="1"/>
  <c r="AG52" i="134" s="1"/>
  <c r="N17" i="279"/>
  <c r="N64" i="279" s="1"/>
  <c r="BI17" i="279" s="1"/>
  <c r="AC17" i="134" s="1"/>
  <c r="D24" i="303" s="1"/>
  <c r="E24" i="303" s="1"/>
  <c r="P19" i="282"/>
  <c r="P64" i="282" s="1"/>
  <c r="BI19" i="282" s="1"/>
  <c r="AF19" i="134" s="1"/>
  <c r="D27" i="304" s="1"/>
  <c r="E27" i="304" s="1"/>
  <c r="E32" i="283"/>
  <c r="G22" i="284"/>
  <c r="BH22" i="286"/>
  <c r="S22" i="286" s="1"/>
  <c r="R64" i="286"/>
  <c r="BI21" i="286" s="1"/>
  <c r="M64" i="287"/>
  <c r="BI16" i="287" s="1"/>
  <c r="Z64" i="287"/>
  <c r="BI29" i="287" s="1"/>
  <c r="AP64" i="287"/>
  <c r="BI45" i="287" s="1"/>
  <c r="AK45" i="134" s="1"/>
  <c r="E10" i="288"/>
  <c r="BH32" i="288"/>
  <c r="AC32" i="288" s="1"/>
  <c r="AV64" i="292"/>
  <c r="BI51" i="292" s="1"/>
  <c r="AM51" i="134" s="1"/>
  <c r="AE34" i="279"/>
  <c r="AE64" i="279" s="1"/>
  <c r="BI34" i="279" s="1"/>
  <c r="AK40" i="279"/>
  <c r="AK64" i="279" s="1"/>
  <c r="BI40" i="279" s="1"/>
  <c r="AC40" i="134" s="1"/>
  <c r="D24" i="322" s="1"/>
  <c r="E24" i="322" s="1"/>
  <c r="AO44" i="279"/>
  <c r="AO64" i="279" s="1"/>
  <c r="BI44" i="279" s="1"/>
  <c r="AC44" i="134" s="1"/>
  <c r="AS48" i="279"/>
  <c r="AW52" i="279"/>
  <c r="AW64" i="279" s="1"/>
  <c r="BI52" i="279" s="1"/>
  <c r="AC52" i="134" s="1"/>
  <c r="AM42" i="280"/>
  <c r="AM64" i="280" s="1"/>
  <c r="BI42" i="280" s="1"/>
  <c r="AD42" i="134" s="1"/>
  <c r="AU50" i="280"/>
  <c r="AU64" i="280" s="1"/>
  <c r="BI50" i="280" s="1"/>
  <c r="AD50" i="134" s="1"/>
  <c r="AY54" i="280"/>
  <c r="AY64" i="280" s="1"/>
  <c r="BI54" i="280" s="1"/>
  <c r="AD54" i="134" s="1"/>
  <c r="U24" i="281"/>
  <c r="U64" i="281" s="1"/>
  <c r="BI24" i="281" s="1"/>
  <c r="Y28" i="281"/>
  <c r="Y64" i="281" s="1"/>
  <c r="BI28" i="281" s="1"/>
  <c r="AE28" i="134" s="1"/>
  <c r="D26" i="311" s="1"/>
  <c r="E26" i="311" s="1"/>
  <c r="E32" i="281"/>
  <c r="AH37" i="281"/>
  <c r="AH64" i="281" s="1"/>
  <c r="BI37" i="281" s="1"/>
  <c r="AE37" i="134" s="1"/>
  <c r="D26" i="319" s="1"/>
  <c r="E26" i="319" s="1"/>
  <c r="AL41" i="281"/>
  <c r="AL64" i="281" s="1"/>
  <c r="BI41" i="281" s="1"/>
  <c r="AE41" i="134" s="1"/>
  <c r="D26" i="323" s="1"/>
  <c r="E26" i="323" s="1"/>
  <c r="AY54" i="281"/>
  <c r="AY64" i="281" s="1"/>
  <c r="BI54" i="281" s="1"/>
  <c r="AE54" i="134" s="1"/>
  <c r="BA56" i="281"/>
  <c r="BA64" i="281" s="1"/>
  <c r="BI56" i="281" s="1"/>
  <c r="AE56" i="134" s="1"/>
  <c r="O18" i="282"/>
  <c r="O64" i="282" s="1"/>
  <c r="BI18" i="282" s="1"/>
  <c r="AF18" i="134" s="1"/>
  <c r="AM42" i="282"/>
  <c r="AM64" i="282" s="1"/>
  <c r="BI42" i="282" s="1"/>
  <c r="AF42" i="134" s="1"/>
  <c r="AS48" i="282"/>
  <c r="AS64" i="282" s="1"/>
  <c r="BI48" i="282" s="1"/>
  <c r="AF48" i="134" s="1"/>
  <c r="BH10" i="284"/>
  <c r="G22" i="285"/>
  <c r="G32" i="285"/>
  <c r="S63" i="286"/>
  <c r="AT64" i="286"/>
  <c r="BI49" i="286" s="1"/>
  <c r="AJ49" i="134" s="1"/>
  <c r="S63" i="287"/>
  <c r="AX64" i="287"/>
  <c r="BI53" i="287" s="1"/>
  <c r="AK53" i="134" s="1"/>
  <c r="BH22" i="288"/>
  <c r="S22" i="288" s="1"/>
  <c r="S64" i="288" s="1"/>
  <c r="BI22" i="288" s="1"/>
  <c r="AL22" i="134" s="1"/>
  <c r="G22" i="288"/>
  <c r="Z64" i="292"/>
  <c r="BI29" i="292" s="1"/>
  <c r="AM29" i="134" s="1"/>
  <c r="L15" i="281"/>
  <c r="L64" i="281" s="1"/>
  <c r="BI15" i="281" s="1"/>
  <c r="O18" i="281"/>
  <c r="O64" i="281" s="1"/>
  <c r="BI18" i="281" s="1"/>
  <c r="AE18" i="134" s="1"/>
  <c r="AP45" i="281"/>
  <c r="AP64" i="281" s="1"/>
  <c r="BI45" i="281" s="1"/>
  <c r="AE45" i="134" s="1"/>
  <c r="AT49" i="281"/>
  <c r="AT64" i="281" s="1"/>
  <c r="BI49" i="281" s="1"/>
  <c r="AE49" i="134" s="1"/>
  <c r="D26" i="328" s="1"/>
  <c r="E26" i="328" s="1"/>
  <c r="L15" i="282"/>
  <c r="L64" i="282" s="1"/>
  <c r="BI15" i="282" s="1"/>
  <c r="AF15" i="134" s="1"/>
  <c r="D27" i="301" s="1"/>
  <c r="E27" i="301" s="1"/>
  <c r="U24" i="282"/>
  <c r="U64" i="282" s="1"/>
  <c r="BI24" i="282" s="1"/>
  <c r="Y28" i="282"/>
  <c r="Y64" i="282" s="1"/>
  <c r="BI28" i="282" s="1"/>
  <c r="AF28" i="134" s="1"/>
  <c r="D27" i="311" s="1"/>
  <c r="E27" i="311" s="1"/>
  <c r="AH37" i="282"/>
  <c r="AH64" i="282" s="1"/>
  <c r="BI37" i="282" s="1"/>
  <c r="AF37" i="134" s="1"/>
  <c r="D27" i="319" s="1"/>
  <c r="E27" i="319" s="1"/>
  <c r="AZ55" i="282"/>
  <c r="AZ64" i="282" s="1"/>
  <c r="BI55" i="282" s="1"/>
  <c r="AF55" i="134" s="1"/>
  <c r="D27" i="333" s="1"/>
  <c r="E27" i="333" s="1"/>
  <c r="BD59" i="282"/>
  <c r="BD64" i="282" s="1"/>
  <c r="BI59" i="282" s="1"/>
  <c r="AF59" i="134" s="1"/>
  <c r="BF61" i="282"/>
  <c r="BF64" i="282" s="1"/>
  <c r="BI61" i="282" s="1"/>
  <c r="AF61" i="134" s="1"/>
  <c r="D27" i="338" s="1"/>
  <c r="E27" i="338" s="1"/>
  <c r="E22" i="283"/>
  <c r="BH32" i="286"/>
  <c r="AP64" i="288"/>
  <c r="BI45" i="288" s="1"/>
  <c r="BI32" i="288" s="1"/>
  <c r="AL32" i="134" s="1"/>
  <c r="AX64" i="288"/>
  <c r="BI53" i="288" s="1"/>
  <c r="AL53" i="134" s="1"/>
  <c r="U24" i="279"/>
  <c r="U64" i="279" s="1"/>
  <c r="BI24" i="279" s="1"/>
  <c r="Y28" i="279"/>
  <c r="Y64" i="279" s="1"/>
  <c r="BI28" i="279" s="1"/>
  <c r="AC28" i="134" s="1"/>
  <c r="D24" i="311" s="1"/>
  <c r="E24" i="311" s="1"/>
  <c r="AJ39" i="279"/>
  <c r="AJ64" i="279" s="1"/>
  <c r="BI39" i="279" s="1"/>
  <c r="AC39" i="134" s="1"/>
  <c r="D24" i="321" s="1"/>
  <c r="E24" i="321" s="1"/>
  <c r="AN43" i="279"/>
  <c r="AN64" i="279" s="1"/>
  <c r="BI43" i="279" s="1"/>
  <c r="AC43" i="134" s="1"/>
  <c r="AR47" i="279"/>
  <c r="AR64" i="279" s="1"/>
  <c r="BI47" i="279" s="1"/>
  <c r="AC47" i="134" s="1"/>
  <c r="AV51" i="279"/>
  <c r="AV64" i="279" s="1"/>
  <c r="BI51" i="279" s="1"/>
  <c r="AC51" i="134" s="1"/>
  <c r="D24" i="329" s="1"/>
  <c r="E24" i="329" s="1"/>
  <c r="AZ55" i="279"/>
  <c r="AZ64" i="279" s="1"/>
  <c r="BI55" i="279" s="1"/>
  <c r="AC55" i="134" s="1"/>
  <c r="D24" i="333" s="1"/>
  <c r="E24" i="333" s="1"/>
  <c r="BD59" i="279"/>
  <c r="BD64" i="279" s="1"/>
  <c r="BI59" i="279" s="1"/>
  <c r="AC59" i="134" s="1"/>
  <c r="D24" i="336" s="1"/>
  <c r="E24" i="336" s="1"/>
  <c r="M16" i="280"/>
  <c r="M64" i="280" s="1"/>
  <c r="BI16" i="280" s="1"/>
  <c r="AD16" i="134" s="1"/>
  <c r="O18" i="280"/>
  <c r="O64" i="280" s="1"/>
  <c r="BI18" i="280" s="1"/>
  <c r="AD18" i="134" s="1"/>
  <c r="AL41" i="280"/>
  <c r="AL64" i="280" s="1"/>
  <c r="BI41" i="280" s="1"/>
  <c r="AD41" i="134" s="1"/>
  <c r="D25" i="323" s="1"/>
  <c r="E25" i="323" s="1"/>
  <c r="AP45" i="280"/>
  <c r="AP64" i="280" s="1"/>
  <c r="BI45" i="280" s="1"/>
  <c r="AD45" i="134" s="1"/>
  <c r="D25" i="326" s="1"/>
  <c r="E25" i="326" s="1"/>
  <c r="AT49" i="280"/>
  <c r="AT64" i="280" s="1"/>
  <c r="BI49" i="280" s="1"/>
  <c r="AD49" i="134" s="1"/>
  <c r="D25" i="328" s="1"/>
  <c r="E25" i="328" s="1"/>
  <c r="BB57" i="280"/>
  <c r="BB64" i="280" s="1"/>
  <c r="BI57" i="280" s="1"/>
  <c r="AD57" i="134" s="1"/>
  <c r="M16" i="281"/>
  <c r="M64" i="281" s="1"/>
  <c r="BI16" i="281" s="1"/>
  <c r="AE16" i="134" s="1"/>
  <c r="E22" i="281"/>
  <c r="W26" i="281"/>
  <c r="W64" i="281" s="1"/>
  <c r="BI26" i="281" s="1"/>
  <c r="AE26" i="134" s="1"/>
  <c r="X27" i="281"/>
  <c r="X64" i="281" s="1"/>
  <c r="BI27" i="281" s="1"/>
  <c r="AE27" i="134" s="1"/>
  <c r="D26" i="310" s="1"/>
  <c r="E26" i="310" s="1"/>
  <c r="AA30" i="281"/>
  <c r="AA64" i="281" s="1"/>
  <c r="BI30" i="281" s="1"/>
  <c r="AE30" i="134" s="1"/>
  <c r="G32" i="283"/>
  <c r="BH22" i="285"/>
  <c r="S22" i="285" s="1"/>
  <c r="S64" i="285" s="1"/>
  <c r="BI22" i="285" s="1"/>
  <c r="AI22" i="134" s="1"/>
  <c r="H11" i="288"/>
  <c r="H64" i="288" s="1"/>
  <c r="BI11" i="288" s="1"/>
  <c r="AL11" i="134" s="1"/>
  <c r="BH10" i="288"/>
  <c r="G10" i="288" s="1"/>
  <c r="G64" i="288" s="1"/>
  <c r="BI10" i="288" s="1"/>
  <c r="G8" i="288"/>
  <c r="S63" i="292"/>
  <c r="AI38" i="279"/>
  <c r="AI64" i="279" s="1"/>
  <c r="BI38" i="279" s="1"/>
  <c r="AC38" i="134" s="1"/>
  <c r="D24" i="320" s="1"/>
  <c r="E24" i="320" s="1"/>
  <c r="Q20" i="281"/>
  <c r="Q64" i="281" s="1"/>
  <c r="BI20" i="281" s="1"/>
  <c r="AE20" i="134" s="1"/>
  <c r="AF35" i="281"/>
  <c r="AF64" i="281" s="1"/>
  <c r="BI35" i="281" s="1"/>
  <c r="AO44" i="281"/>
  <c r="AO64" i="281" s="1"/>
  <c r="BI44" i="281" s="1"/>
  <c r="AE44" i="134" s="1"/>
  <c r="AS48" i="281"/>
  <c r="AS64" i="281" s="1"/>
  <c r="BI48" i="281" s="1"/>
  <c r="AE48" i="134" s="1"/>
  <c r="M16" i="282"/>
  <c r="M64" i="282" s="1"/>
  <c r="BI16" i="282" s="1"/>
  <c r="AF16" i="134" s="1"/>
  <c r="AG36" i="282"/>
  <c r="AG64" i="282" s="1"/>
  <c r="BI36" i="282" s="1"/>
  <c r="BC58" i="282"/>
  <c r="BC64" i="282" s="1"/>
  <c r="BI58" i="282" s="1"/>
  <c r="AF58" i="134" s="1"/>
  <c r="D27" i="335" s="1"/>
  <c r="E27" i="335" s="1"/>
  <c r="BE60" i="282"/>
  <c r="BE64" i="282" s="1"/>
  <c r="BI60" i="282" s="1"/>
  <c r="AF60" i="134" s="1"/>
  <c r="D27" i="337" s="1"/>
  <c r="E27" i="337" s="1"/>
  <c r="S32" i="287"/>
  <c r="AT64" i="287"/>
  <c r="BI49" i="287" s="1"/>
  <c r="AK49" i="134" s="1"/>
  <c r="BF64" i="288"/>
  <c r="BI61" i="288" s="1"/>
  <c r="AL61" i="134" s="1"/>
  <c r="BH22" i="292"/>
  <c r="S22" i="292" s="1"/>
  <c r="V64" i="292"/>
  <c r="BI25" i="292" s="1"/>
  <c r="W26" i="279"/>
  <c r="W64" i="279" s="1"/>
  <c r="BI26" i="279" s="1"/>
  <c r="AC26" i="134" s="1"/>
  <c r="X27" i="279"/>
  <c r="X64" i="279" s="1"/>
  <c r="BI27" i="279" s="1"/>
  <c r="AC27" i="134" s="1"/>
  <c r="AH37" i="279"/>
  <c r="AH64" i="279" s="1"/>
  <c r="BI37" i="279" s="1"/>
  <c r="AC37" i="134" s="1"/>
  <c r="D24" i="319" s="1"/>
  <c r="E24" i="319" s="1"/>
  <c r="AM42" i="279"/>
  <c r="AM64" i="279" s="1"/>
  <c r="BI42" i="279" s="1"/>
  <c r="AC42" i="134" s="1"/>
  <c r="AQ46" i="279"/>
  <c r="AQ64" i="279" s="1"/>
  <c r="BI46" i="279" s="1"/>
  <c r="AC46" i="134" s="1"/>
  <c r="D24" i="327" s="1"/>
  <c r="E24" i="327" s="1"/>
  <c r="AU50" i="279"/>
  <c r="AU64" i="279" s="1"/>
  <c r="BI50" i="279" s="1"/>
  <c r="AC50" i="134" s="1"/>
  <c r="AY54" i="279"/>
  <c r="AY64" i="279" s="1"/>
  <c r="BI54" i="279" s="1"/>
  <c r="AC54" i="134" s="1"/>
  <c r="BC58" i="279"/>
  <c r="BC64" i="279" s="1"/>
  <c r="BI58" i="279" s="1"/>
  <c r="AC58" i="134" s="1"/>
  <c r="D24" i="335" s="1"/>
  <c r="E24" i="335" s="1"/>
  <c r="U24" i="280"/>
  <c r="U64" i="280" s="1"/>
  <c r="BI24" i="280" s="1"/>
  <c r="Y28" i="280"/>
  <c r="Y64" i="280" s="1"/>
  <c r="BI28" i="280" s="1"/>
  <c r="AD28" i="134" s="1"/>
  <c r="D25" i="311" s="1"/>
  <c r="E25" i="311" s="1"/>
  <c r="AK40" i="280"/>
  <c r="AK64" i="280" s="1"/>
  <c r="BI40" i="280" s="1"/>
  <c r="AO44" i="280"/>
  <c r="AO64" i="280" s="1"/>
  <c r="BI44" i="280" s="1"/>
  <c r="AD44" i="134" s="1"/>
  <c r="AS48" i="280"/>
  <c r="AS64" i="280" s="1"/>
  <c r="BI48" i="280" s="1"/>
  <c r="AD48" i="134" s="1"/>
  <c r="AW52" i="280"/>
  <c r="AW64" i="280" s="1"/>
  <c r="BI52" i="280" s="1"/>
  <c r="AD52" i="134" s="1"/>
  <c r="D25" i="330" s="1"/>
  <c r="E25" i="330" s="1"/>
  <c r="R21" i="281"/>
  <c r="R64" i="281" s="1"/>
  <c r="BI21" i="281" s="1"/>
  <c r="AE21" i="134" s="1"/>
  <c r="D26" i="306" s="1"/>
  <c r="E26" i="306" s="1"/>
  <c r="AJ39" i="281"/>
  <c r="AJ64" i="281" s="1"/>
  <c r="BI39" i="281" s="1"/>
  <c r="AE39" i="134" s="1"/>
  <c r="D26" i="321" s="1"/>
  <c r="E26" i="321" s="1"/>
  <c r="AW52" i="281"/>
  <c r="AW64" i="281" s="1"/>
  <c r="BI52" i="281" s="1"/>
  <c r="AE52" i="134" s="1"/>
  <c r="D26" i="330" s="1"/>
  <c r="E26" i="330" s="1"/>
  <c r="X27" i="282"/>
  <c r="X64" i="282" s="1"/>
  <c r="BI27" i="282" s="1"/>
  <c r="AF27" i="134" s="1"/>
  <c r="AB31" i="282"/>
  <c r="AB64" i="282" s="1"/>
  <c r="BI31" i="282" s="1"/>
  <c r="AF31" i="134" s="1"/>
  <c r="AK40" i="282"/>
  <c r="AK64" i="282" s="1"/>
  <c r="BI40" i="282" s="1"/>
  <c r="AF40" i="134" s="1"/>
  <c r="D27" i="322" s="1"/>
  <c r="E27" i="322" s="1"/>
  <c r="AO44" i="282"/>
  <c r="AO64" i="282" s="1"/>
  <c r="BI44" i="282" s="1"/>
  <c r="AF44" i="134" s="1"/>
  <c r="AQ46" i="282"/>
  <c r="AQ64" i="282" s="1"/>
  <c r="BI46" i="282" s="1"/>
  <c r="AF46" i="134" s="1"/>
  <c r="D27" i="327" s="1"/>
  <c r="E27" i="327" s="1"/>
  <c r="AH64" i="286"/>
  <c r="BI37" i="286" s="1"/>
  <c r="BI32" i="286" s="1"/>
  <c r="AJ32" i="134" s="1"/>
  <c r="AP64" i="286"/>
  <c r="BI45" i="286" s="1"/>
  <c r="AJ45" i="134" s="1"/>
  <c r="AX64" i="286"/>
  <c r="BI53" i="286" s="1"/>
  <c r="AJ53" i="134" s="1"/>
  <c r="BF64" i="286"/>
  <c r="BI61" i="286" s="1"/>
  <c r="AJ61" i="134" s="1"/>
  <c r="E10" i="287"/>
  <c r="AH25" i="129"/>
  <c r="G8" i="292"/>
  <c r="BF61" i="279"/>
  <c r="BF64" i="279" s="1"/>
  <c r="BI61" i="279" s="1"/>
  <c r="AC61" i="134" s="1"/>
  <c r="AF64" i="292"/>
  <c r="BI35" i="292" s="1"/>
  <c r="AF35" i="279"/>
  <c r="AF64" i="279" s="1"/>
  <c r="BI35" i="279" s="1"/>
  <c r="AC35" i="134" s="1"/>
  <c r="D24" i="317" s="1"/>
  <c r="E24" i="317" s="1"/>
  <c r="AG36" i="279"/>
  <c r="AG64" i="279" s="1"/>
  <c r="BI36" i="279" s="1"/>
  <c r="AC36" i="134" s="1"/>
  <c r="D24" i="318" s="1"/>
  <c r="E24" i="318" s="1"/>
  <c r="AL41" i="279"/>
  <c r="AL64" i="279" s="1"/>
  <c r="BI41" i="279" s="1"/>
  <c r="AC41" i="134" s="1"/>
  <c r="D24" i="323" s="1"/>
  <c r="E24" i="323" s="1"/>
  <c r="AP45" i="279"/>
  <c r="AP64" i="279" s="1"/>
  <c r="BI45" i="279" s="1"/>
  <c r="AC45" i="134" s="1"/>
  <c r="AT49" i="279"/>
  <c r="AT64" i="279" s="1"/>
  <c r="BI49" i="279" s="1"/>
  <c r="AC49" i="134" s="1"/>
  <c r="D24" i="328" s="1"/>
  <c r="E24" i="328" s="1"/>
  <c r="AX53" i="279"/>
  <c r="AX64" i="279" s="1"/>
  <c r="BI53" i="279" s="1"/>
  <c r="AC53" i="134" s="1"/>
  <c r="D24" i="331" s="1"/>
  <c r="E24" i="331" s="1"/>
  <c r="L15" i="280"/>
  <c r="L64" i="280" s="1"/>
  <c r="BI15" i="280" s="1"/>
  <c r="AD15" i="134" s="1"/>
  <c r="W26" i="280"/>
  <c r="W64" i="280" s="1"/>
  <c r="BI26" i="280" s="1"/>
  <c r="AD26" i="134" s="1"/>
  <c r="X27" i="280"/>
  <c r="X64" i="280" s="1"/>
  <c r="BI27" i="280" s="1"/>
  <c r="AD27" i="134" s="1"/>
  <c r="D25" i="310" s="1"/>
  <c r="E25" i="310" s="1"/>
  <c r="AN43" i="280"/>
  <c r="AN64" i="280" s="1"/>
  <c r="BI43" i="280" s="1"/>
  <c r="AD43" i="134" s="1"/>
  <c r="AR47" i="280"/>
  <c r="AR64" i="280" s="1"/>
  <c r="BI47" i="280" s="1"/>
  <c r="AD47" i="134" s="1"/>
  <c r="AZ55" i="280"/>
  <c r="AZ64" i="280" s="1"/>
  <c r="BI55" i="280" s="1"/>
  <c r="AD55" i="134" s="1"/>
  <c r="D25" i="333" s="1"/>
  <c r="E25" i="333" s="1"/>
  <c r="N17" i="281"/>
  <c r="N64" i="281" s="1"/>
  <c r="BI17" i="281" s="1"/>
  <c r="AE17" i="134" s="1"/>
  <c r="AH64" i="287"/>
  <c r="BI37" i="287" s="1"/>
  <c r="AK37" i="134" s="1"/>
  <c r="BH10" i="292"/>
  <c r="G10" i="292" s="1"/>
  <c r="G64" i="292" s="1"/>
  <c r="BI10" i="292" s="1"/>
  <c r="G22" i="286"/>
  <c r="E18" i="63"/>
  <c r="E25" i="63"/>
  <c r="I37" i="134" l="1"/>
  <c r="D6" i="319" s="1"/>
  <c r="E6" i="319" s="1"/>
  <c r="BI32" i="261"/>
  <c r="I32" i="134" s="1"/>
  <c r="D6" i="315" s="1"/>
  <c r="E6" i="315" s="1"/>
  <c r="BM61" i="211"/>
  <c r="AE35" i="134"/>
  <c r="D26" i="317" s="1"/>
  <c r="E26" i="317" s="1"/>
  <c r="BI32" i="281"/>
  <c r="AE32" i="134" s="1"/>
  <c r="D26" i="315" s="1"/>
  <c r="E26" i="315" s="1"/>
  <c r="BI48" i="263"/>
  <c r="AS64" i="211"/>
  <c r="BI41" i="263"/>
  <c r="AL64" i="211"/>
  <c r="AL10" i="134"/>
  <c r="BJ8" i="288"/>
  <c r="S64" i="286"/>
  <c r="BI22" i="286" s="1"/>
  <c r="AJ22" i="134" s="1"/>
  <c r="S66" i="286"/>
  <c r="S63" i="211"/>
  <c r="BI32" i="270"/>
  <c r="T32" i="134" s="1"/>
  <c r="D15" i="315" s="1"/>
  <c r="E15" i="315" s="1"/>
  <c r="T34" i="134"/>
  <c r="D15" i="316" s="1"/>
  <c r="E15" i="316" s="1"/>
  <c r="T15" i="134"/>
  <c r="D15" i="301" s="1"/>
  <c r="E15" i="301" s="1"/>
  <c r="BJ8" i="270"/>
  <c r="G32" i="211"/>
  <c r="AJ64" i="263"/>
  <c r="AJ39" i="211"/>
  <c r="AX64" i="260"/>
  <c r="AX53" i="211"/>
  <c r="BM53" i="211" s="1"/>
  <c r="R64" i="260"/>
  <c r="R21" i="211"/>
  <c r="AM64" i="260"/>
  <c r="AM42" i="211"/>
  <c r="AL41" i="211"/>
  <c r="AF64" i="260"/>
  <c r="AF35" i="211"/>
  <c r="V13" i="134"/>
  <c r="BJ8" i="272"/>
  <c r="D32" i="206"/>
  <c r="F29" i="187"/>
  <c r="G29" i="187"/>
  <c r="E5" i="323"/>
  <c r="F61" i="187"/>
  <c r="G61" i="187"/>
  <c r="BJ8" i="277"/>
  <c r="BJ7" i="277" s="1"/>
  <c r="BK7" i="277" s="1"/>
  <c r="BJ8" i="271"/>
  <c r="BJ8" i="279"/>
  <c r="BJ7" i="279" s="1"/>
  <c r="BK7" i="279" s="1"/>
  <c r="BJ8" i="264"/>
  <c r="D10" i="339"/>
  <c r="D10" i="295"/>
  <c r="E11" i="187"/>
  <c r="Y28" i="211"/>
  <c r="BM28" i="211" s="1"/>
  <c r="G32" i="187"/>
  <c r="F32" i="187"/>
  <c r="D8" i="298"/>
  <c r="E5" i="329"/>
  <c r="S66" i="292"/>
  <c r="S64" i="292"/>
  <c r="BI22" i="292" s="1"/>
  <c r="AM22" i="134" s="1"/>
  <c r="AC24" i="134"/>
  <c r="BK22" i="279"/>
  <c r="BL22" i="279" s="1"/>
  <c r="AK29" i="134"/>
  <c r="BK22" i="287"/>
  <c r="AB14" i="134"/>
  <c r="D23" i="300" s="1"/>
  <c r="E23" i="300" s="1"/>
  <c r="BJ8" i="278"/>
  <c r="Z24" i="134"/>
  <c r="BK22" i="276"/>
  <c r="BL22" i="276" s="1"/>
  <c r="AA24" i="134"/>
  <c r="BK22" i="277"/>
  <c r="BL22" i="277" s="1"/>
  <c r="D54" i="206"/>
  <c r="U24" i="134"/>
  <c r="D16" i="308" s="1"/>
  <c r="E16" i="308" s="1"/>
  <c r="BK22" i="271"/>
  <c r="BL22" i="271" s="1"/>
  <c r="S26" i="134"/>
  <c r="BK22" i="269"/>
  <c r="BL22" i="269" s="1"/>
  <c r="K34" i="134"/>
  <c r="D8" i="316" s="1"/>
  <c r="E8" i="316" s="1"/>
  <c r="BA64" i="260"/>
  <c r="BA56" i="211"/>
  <c r="BM56" i="211" s="1"/>
  <c r="AP64" i="260"/>
  <c r="AP45" i="211"/>
  <c r="M64" i="260"/>
  <c r="M16" i="211"/>
  <c r="AA64" i="260"/>
  <c r="AA30" i="211"/>
  <c r="AU64" i="263"/>
  <c r="AU50" i="211"/>
  <c r="BI62" i="262"/>
  <c r="BG64" i="211"/>
  <c r="D15" i="339"/>
  <c r="D15" i="295"/>
  <c r="E17" i="187"/>
  <c r="D39" i="339"/>
  <c r="D39" i="295"/>
  <c r="E41" i="187"/>
  <c r="BI32" i="287"/>
  <c r="AK32" i="134" s="1"/>
  <c r="E5" i="296"/>
  <c r="AC64" i="211"/>
  <c r="BJ8" i="280"/>
  <c r="BJ8" i="290"/>
  <c r="Y15" i="134"/>
  <c r="D20" i="301" s="1"/>
  <c r="E20" i="301" s="1"/>
  <c r="BJ8" i="275"/>
  <c r="BJ7" i="275" s="1"/>
  <c r="BK7" i="275" s="1"/>
  <c r="V34" i="134"/>
  <c r="D17" i="316" s="1"/>
  <c r="E17" i="316" s="1"/>
  <c r="BI32" i="272"/>
  <c r="V32" i="134" s="1"/>
  <c r="D17" i="315" s="1"/>
  <c r="E17" i="315" s="1"/>
  <c r="E12" i="310"/>
  <c r="D28" i="310"/>
  <c r="E28" i="310" s="1"/>
  <c r="M25" i="134"/>
  <c r="D9" i="309" s="1"/>
  <c r="E9" i="309" s="1"/>
  <c r="BI32" i="282"/>
  <c r="AF32" i="134" s="1"/>
  <c r="D27" i="315" s="1"/>
  <c r="E27" i="315" s="1"/>
  <c r="AF36" i="134"/>
  <c r="D27" i="318" s="1"/>
  <c r="E27" i="318" s="1"/>
  <c r="AK16" i="134"/>
  <c r="BJ8" i="287"/>
  <c r="BJ7" i="287" s="1"/>
  <c r="BK7" i="287" s="1"/>
  <c r="S32" i="211"/>
  <c r="E9" i="325"/>
  <c r="D28" i="325"/>
  <c r="E28" i="325" s="1"/>
  <c r="BI32" i="264"/>
  <c r="M32" i="134" s="1"/>
  <c r="D9" i="315" s="1"/>
  <c r="E9" i="315" s="1"/>
  <c r="M35" i="134"/>
  <c r="D9" i="317" s="1"/>
  <c r="E9" i="317" s="1"/>
  <c r="O25" i="134"/>
  <c r="D11" i="309" s="1"/>
  <c r="E11" i="309" s="1"/>
  <c r="BK22" i="266"/>
  <c r="BL22" i="266" s="1"/>
  <c r="R26" i="134"/>
  <c r="BK22" i="268"/>
  <c r="BL22" i="268" s="1"/>
  <c r="N24" i="134"/>
  <c r="BK22" i="265"/>
  <c r="BL22" i="265" s="1"/>
  <c r="U24" i="211"/>
  <c r="BM24" i="211" s="1"/>
  <c r="U64" i="260"/>
  <c r="J34" i="134"/>
  <c r="D7" i="316" s="1"/>
  <c r="E7" i="316" s="1"/>
  <c r="I19" i="134"/>
  <c r="D6" i="304" s="1"/>
  <c r="E6" i="304" s="1"/>
  <c r="BJ8" i="261"/>
  <c r="BF64" i="260"/>
  <c r="BF61" i="211"/>
  <c r="W64" i="260"/>
  <c r="W26" i="211"/>
  <c r="AQ64" i="260"/>
  <c r="AQ46" i="211"/>
  <c r="J17" i="134"/>
  <c r="E32" i="211"/>
  <c r="D54" i="339"/>
  <c r="D54" i="295"/>
  <c r="E56" i="187"/>
  <c r="F25" i="187"/>
  <c r="G25" i="187"/>
  <c r="E5" i="300"/>
  <c r="BJ8" i="267"/>
  <c r="D8" i="307"/>
  <c r="AE15" i="134"/>
  <c r="BJ8" i="281"/>
  <c r="K26" i="134"/>
  <c r="AJ21" i="134"/>
  <c r="BJ8" i="286"/>
  <c r="BJ8" i="276"/>
  <c r="BJ7" i="276" s="1"/>
  <c r="BK7" i="276" s="1"/>
  <c r="Z14" i="134"/>
  <c r="D21" i="300" s="1"/>
  <c r="E21" i="300" s="1"/>
  <c r="Y25" i="134"/>
  <c r="D20" i="309" s="1"/>
  <c r="E20" i="309" s="1"/>
  <c r="BK22" i="275"/>
  <c r="BL22" i="275" s="1"/>
  <c r="U34" i="134"/>
  <c r="D16" i="316" s="1"/>
  <c r="E16" i="316" s="1"/>
  <c r="BI32" i="271"/>
  <c r="U32" i="134" s="1"/>
  <c r="D16" i="315" s="1"/>
  <c r="E16" i="315" s="1"/>
  <c r="O22" i="206"/>
  <c r="D22" i="206" s="1"/>
  <c r="S22" i="270"/>
  <c r="S64" i="270" s="1"/>
  <c r="BI22" i="270" s="1"/>
  <c r="T22" i="134" s="1"/>
  <c r="D15" i="307" s="1"/>
  <c r="E15" i="307" s="1"/>
  <c r="N34" i="134"/>
  <c r="D10" i="316" s="1"/>
  <c r="E10" i="316" s="1"/>
  <c r="BI32" i="265"/>
  <c r="N32" i="134" s="1"/>
  <c r="D10" i="315" s="1"/>
  <c r="E10" i="315" s="1"/>
  <c r="H64" i="266"/>
  <c r="H11" i="211"/>
  <c r="S34" i="134"/>
  <c r="D14" i="316" s="1"/>
  <c r="E14" i="316" s="1"/>
  <c r="BI32" i="269"/>
  <c r="S32" i="134" s="1"/>
  <c r="D14" i="315" s="1"/>
  <c r="E14" i="315" s="1"/>
  <c r="AO64" i="260"/>
  <c r="AO44" i="211"/>
  <c r="P64" i="260"/>
  <c r="P19" i="211"/>
  <c r="BI28" i="262"/>
  <c r="Y64" i="211"/>
  <c r="BM58" i="211"/>
  <c r="AI64" i="260"/>
  <c r="AI38" i="211"/>
  <c r="Z29" i="211"/>
  <c r="BM29" i="211" s="1"/>
  <c r="Z64" i="262"/>
  <c r="BC64" i="260"/>
  <c r="BC58" i="211"/>
  <c r="O64" i="262"/>
  <c r="O18" i="211"/>
  <c r="D43" i="339"/>
  <c r="D43" i="295"/>
  <c r="E45" i="187"/>
  <c r="D58" i="339"/>
  <c r="E60" i="187"/>
  <c r="D58" i="295"/>
  <c r="D44" i="339"/>
  <c r="D44" i="295"/>
  <c r="E46" i="187"/>
  <c r="G49" i="187"/>
  <c r="F49" i="187"/>
  <c r="BL22" i="285"/>
  <c r="G35" i="187"/>
  <c r="F35" i="187"/>
  <c r="S64" i="264"/>
  <c r="F51" i="187"/>
  <c r="G51" i="187"/>
  <c r="BJ8" i="265"/>
  <c r="BJ7" i="265" s="1"/>
  <c r="BK7" i="265" s="1"/>
  <c r="AT64" i="260"/>
  <c r="AT49" i="211"/>
  <c r="AM25" i="134"/>
  <c r="BK22" i="292"/>
  <c r="BL22" i="292" s="1"/>
  <c r="AL45" i="134"/>
  <c r="BK22" i="288"/>
  <c r="BL22" i="288" s="1"/>
  <c r="AF24" i="134"/>
  <c r="BK22" i="282"/>
  <c r="BL22" i="282" s="1"/>
  <c r="BI32" i="290"/>
  <c r="W32" i="134" s="1"/>
  <c r="D18" i="315" s="1"/>
  <c r="E18" i="315" s="1"/>
  <c r="W34" i="134"/>
  <c r="D18" i="316" s="1"/>
  <c r="E18" i="316" s="1"/>
  <c r="AM35" i="134"/>
  <c r="BI32" i="292"/>
  <c r="AM32" i="134" s="1"/>
  <c r="AJ37" i="134"/>
  <c r="BK22" i="286"/>
  <c r="BL22" i="286" s="1"/>
  <c r="AC32" i="286"/>
  <c r="AC64" i="286" s="1"/>
  <c r="BH32" i="211"/>
  <c r="AE24" i="134"/>
  <c r="BK22" i="281"/>
  <c r="BL22" i="281" s="1"/>
  <c r="AC34" i="134"/>
  <c r="D24" i="316" s="1"/>
  <c r="E24" i="316" s="1"/>
  <c r="BI32" i="279"/>
  <c r="AC32" i="134" s="1"/>
  <c r="D24" i="315" s="1"/>
  <c r="E24" i="315" s="1"/>
  <c r="AB34" i="134"/>
  <c r="D23" i="316" s="1"/>
  <c r="E23" i="316" s="1"/>
  <c r="BI32" i="278"/>
  <c r="AB32" i="134" s="1"/>
  <c r="D23" i="315" s="1"/>
  <c r="E23" i="315" s="1"/>
  <c r="Z34" i="134"/>
  <c r="D21" i="316" s="1"/>
  <c r="E21" i="316" s="1"/>
  <c r="BI32" i="276"/>
  <c r="Z32" i="134" s="1"/>
  <c r="D21" i="315" s="1"/>
  <c r="E21" i="315" s="1"/>
  <c r="X24" i="134"/>
  <c r="D19" i="308" s="1"/>
  <c r="E19" i="308" s="1"/>
  <c r="BK22" i="274"/>
  <c r="BL22" i="274" s="1"/>
  <c r="E16" i="302"/>
  <c r="D28" i="302"/>
  <c r="E28" i="302" s="1"/>
  <c r="V24" i="134"/>
  <c r="BK22" i="272"/>
  <c r="BL22" i="272" s="1"/>
  <c r="E10" i="211"/>
  <c r="O37" i="134"/>
  <c r="D11" i="319" s="1"/>
  <c r="E11" i="319" s="1"/>
  <c r="BI32" i="266"/>
  <c r="O32" i="134" s="1"/>
  <c r="D11" i="315" s="1"/>
  <c r="E11" i="315" s="1"/>
  <c r="R34" i="134"/>
  <c r="D13" i="316" s="1"/>
  <c r="E13" i="316" s="1"/>
  <c r="BI32" i="268"/>
  <c r="R32" i="134" s="1"/>
  <c r="D13" i="315" s="1"/>
  <c r="E13" i="315" s="1"/>
  <c r="K64" i="266"/>
  <c r="K14" i="211"/>
  <c r="AN43" i="211"/>
  <c r="AN64" i="262"/>
  <c r="N64" i="260"/>
  <c r="N17" i="211"/>
  <c r="AH64" i="260"/>
  <c r="AH37" i="211"/>
  <c r="AE64" i="260"/>
  <c r="AE34" i="211"/>
  <c r="E22" i="211"/>
  <c r="J24" i="134"/>
  <c r="AZ64" i="260"/>
  <c r="AZ55" i="211"/>
  <c r="BM55" i="211" s="1"/>
  <c r="D38" i="339"/>
  <c r="E40" i="187"/>
  <c r="D38" i="295"/>
  <c r="G37" i="187"/>
  <c r="F37" i="187"/>
  <c r="BI32" i="284"/>
  <c r="AH32" i="134" s="1"/>
  <c r="G19" i="187"/>
  <c r="F19" i="187"/>
  <c r="BI32" i="267"/>
  <c r="Q32" i="134" s="1"/>
  <c r="D12" i="315" s="1"/>
  <c r="E12" i="315" s="1"/>
  <c r="D28" i="314"/>
  <c r="E28" i="314" s="1"/>
  <c r="BJ8" i="282"/>
  <c r="BJ7" i="282" s="1"/>
  <c r="BK7" i="282" s="1"/>
  <c r="BB64" i="260"/>
  <c r="BB57" i="211"/>
  <c r="AB64" i="263"/>
  <c r="AB31" i="211"/>
  <c r="BM31" i="211" s="1"/>
  <c r="AK64" i="262"/>
  <c r="AK40" i="211"/>
  <c r="AD24" i="134"/>
  <c r="BK22" i="280"/>
  <c r="BL22" i="280" s="1"/>
  <c r="G10" i="284"/>
  <c r="G64" i="284" s="1"/>
  <c r="BI10" i="284" s="1"/>
  <c r="BH10" i="211"/>
  <c r="AG44" i="134"/>
  <c r="BI32" i="283"/>
  <c r="AG32" i="134" s="1"/>
  <c r="BK22" i="283"/>
  <c r="BJ8" i="292"/>
  <c r="BJ7" i="292" s="1"/>
  <c r="BK7" i="292" s="1"/>
  <c r="AM10" i="134"/>
  <c r="S66" i="287"/>
  <c r="S64" i="287"/>
  <c r="BI22" i="287" s="1"/>
  <c r="AK22" i="134" s="1"/>
  <c r="BI32" i="275"/>
  <c r="Y32" i="134" s="1"/>
  <c r="D20" i="315" s="1"/>
  <c r="E20" i="315" s="1"/>
  <c r="Y34" i="134"/>
  <c r="D20" i="316" s="1"/>
  <c r="E20" i="316" s="1"/>
  <c r="AA34" i="134"/>
  <c r="D22" i="316" s="1"/>
  <c r="E22" i="316" s="1"/>
  <c r="BI32" i="277"/>
  <c r="AA32" i="134" s="1"/>
  <c r="D22" i="315" s="1"/>
  <c r="E22" i="315" s="1"/>
  <c r="W24" i="134"/>
  <c r="D18" i="308" s="1"/>
  <c r="E18" i="308" s="1"/>
  <c r="BK22" i="290"/>
  <c r="BL22" i="290" s="1"/>
  <c r="D40" i="206"/>
  <c r="X35" i="134"/>
  <c r="D19" i="317" s="1"/>
  <c r="E19" i="317" s="1"/>
  <c r="BI32" i="274"/>
  <c r="X32" i="134" s="1"/>
  <c r="D19" i="315" s="1"/>
  <c r="E19" i="315" s="1"/>
  <c r="T24" i="134"/>
  <c r="BK22" i="270"/>
  <c r="BL22" i="270" s="1"/>
  <c r="X64" i="262"/>
  <c r="X27" i="211"/>
  <c r="BM27" i="211" s="1"/>
  <c r="AG36" i="211"/>
  <c r="AG64" i="260"/>
  <c r="AC64" i="266"/>
  <c r="AC32" i="211"/>
  <c r="BM32" i="211" s="1"/>
  <c r="Q64" i="262"/>
  <c r="Q20" i="211"/>
  <c r="AS48" i="211"/>
  <c r="AW64" i="260"/>
  <c r="AW52" i="211"/>
  <c r="BM52" i="211" s="1"/>
  <c r="L64" i="263"/>
  <c r="L15" i="211"/>
  <c r="AR64" i="260"/>
  <c r="AR47" i="211"/>
  <c r="E5" i="336"/>
  <c r="C28" i="336"/>
  <c r="G64" i="269"/>
  <c r="G10" i="211"/>
  <c r="V64" i="211"/>
  <c r="BI25" i="261"/>
  <c r="E8" i="206"/>
  <c r="D8" i="206" s="1"/>
  <c r="E8" i="260"/>
  <c r="BH8" i="211"/>
  <c r="F8" i="129"/>
  <c r="S8" i="211"/>
  <c r="D8" i="129" s="1"/>
  <c r="E5" i="311"/>
  <c r="G13" i="187"/>
  <c r="F13" i="187"/>
  <c r="D28" i="331"/>
  <c r="E28" i="331" s="1"/>
  <c r="AD40" i="134"/>
  <c r="D25" i="322" s="1"/>
  <c r="E25" i="322" s="1"/>
  <c r="BI32" i="280"/>
  <c r="AD32" i="134" s="1"/>
  <c r="D25" i="315" s="1"/>
  <c r="E25" i="315" s="1"/>
  <c r="AB24" i="134"/>
  <c r="BK22" i="278"/>
  <c r="BL22" i="278" s="1"/>
  <c r="X14" i="134"/>
  <c r="D19" i="300" s="1"/>
  <c r="E19" i="300" s="1"/>
  <c r="BJ8" i="274"/>
  <c r="BJ7" i="274" s="1"/>
  <c r="BK7" i="274" s="1"/>
  <c r="D9" i="335"/>
  <c r="C9" i="335"/>
  <c r="C28" i="335" s="1"/>
  <c r="Q24" i="134"/>
  <c r="BK22" i="267"/>
  <c r="BL22" i="267" s="1"/>
  <c r="BD64" i="264"/>
  <c r="BD59" i="211"/>
  <c r="D28" i="313"/>
  <c r="E28" i="313" s="1"/>
  <c r="E11" i="313"/>
  <c r="E8" i="324"/>
  <c r="D28" i="324"/>
  <c r="E28" i="324" s="1"/>
  <c r="BE64" i="260"/>
  <c r="BE60" i="211"/>
  <c r="AY64" i="262"/>
  <c r="AY54" i="211"/>
  <c r="BM54" i="211" s="1"/>
  <c r="I64" i="260"/>
  <c r="I12" i="211"/>
  <c r="AV64" i="262"/>
  <c r="AV51" i="211"/>
  <c r="BM51" i="211" s="1"/>
  <c r="D60" i="339"/>
  <c r="D6" i="339" s="1"/>
  <c r="D60" i="295"/>
  <c r="E62" i="187"/>
  <c r="BK22" i="284"/>
  <c r="BL22" i="284" s="1"/>
  <c r="O13" i="134"/>
  <c r="D11" i="299" s="1"/>
  <c r="E11" i="299" s="1"/>
  <c r="V25" i="211"/>
  <c r="BM25" i="211" s="1"/>
  <c r="J13" i="211"/>
  <c r="J64" i="260"/>
  <c r="BJ8" i="268"/>
  <c r="BJ7" i="268" s="1"/>
  <c r="BK7" i="268" s="1"/>
  <c r="D28" i="303"/>
  <c r="E28" i="303" s="1"/>
  <c r="E6" i="339" l="1"/>
  <c r="E56" i="339"/>
  <c r="E13" i="339"/>
  <c r="E12" i="339"/>
  <c r="E29" i="339"/>
  <c r="E42" i="339"/>
  <c r="E34" i="339"/>
  <c r="E26" i="339"/>
  <c r="E19" i="339"/>
  <c r="E53" i="339"/>
  <c r="E32" i="339"/>
  <c r="E36" i="339"/>
  <c r="E50" i="339"/>
  <c r="E41" i="339"/>
  <c r="E37" i="339"/>
  <c r="E14" i="339"/>
  <c r="E25" i="339"/>
  <c r="E35" i="339"/>
  <c r="E18" i="339"/>
  <c r="E23" i="339"/>
  <c r="E52" i="339"/>
  <c r="E16" i="339"/>
  <c r="E47" i="339"/>
  <c r="E9" i="339"/>
  <c r="E20" i="339"/>
  <c r="E51" i="339"/>
  <c r="E28" i="339"/>
  <c r="E30" i="339"/>
  <c r="E11" i="339"/>
  <c r="E59" i="339"/>
  <c r="E22" i="339"/>
  <c r="E49" i="339"/>
  <c r="E7" i="339"/>
  <c r="E17" i="339"/>
  <c r="E27" i="339"/>
  <c r="E33" i="339"/>
  <c r="E57" i="339"/>
  <c r="AE64" i="211"/>
  <c r="BI34" i="260"/>
  <c r="BI12" i="260"/>
  <c r="I64" i="211"/>
  <c r="I25" i="134"/>
  <c r="BI25" i="211"/>
  <c r="BK22" i="261"/>
  <c r="BL22" i="261" s="1"/>
  <c r="BJ8" i="284"/>
  <c r="BJ7" i="284" s="1"/>
  <c r="BK7" i="284" s="1"/>
  <c r="AH10" i="134"/>
  <c r="BI57" i="260"/>
  <c r="BB64" i="211"/>
  <c r="BI55" i="260"/>
  <c r="AZ64" i="211"/>
  <c r="BI49" i="260"/>
  <c r="AT64" i="211"/>
  <c r="G60" i="187"/>
  <c r="F60" i="187"/>
  <c r="J28" i="134"/>
  <c r="BI28" i="211"/>
  <c r="BI11" i="266"/>
  <c r="H64" i="211"/>
  <c r="E15" i="295"/>
  <c r="BI30" i="260"/>
  <c r="AA64" i="211"/>
  <c r="BI53" i="260"/>
  <c r="AX64" i="211"/>
  <c r="K48" i="134"/>
  <c r="F48" i="134" s="1"/>
  <c r="BI48" i="211"/>
  <c r="BI15" i="263"/>
  <c r="L64" i="211"/>
  <c r="BI36" i="260"/>
  <c r="AG64" i="211"/>
  <c r="BI17" i="260"/>
  <c r="N64" i="211"/>
  <c r="E58" i="339"/>
  <c r="BI58" i="260"/>
  <c r="BC64" i="211"/>
  <c r="E8" i="307"/>
  <c r="BI46" i="260"/>
  <c r="AQ64" i="211"/>
  <c r="E15" i="339"/>
  <c r="E10" i="339"/>
  <c r="BI35" i="260"/>
  <c r="AF64" i="211"/>
  <c r="G62" i="187"/>
  <c r="F62" i="187"/>
  <c r="J8" i="187"/>
  <c r="K8" i="187" s="1"/>
  <c r="BI54" i="262"/>
  <c r="AY64" i="211"/>
  <c r="BI59" i="264"/>
  <c r="BD64" i="211"/>
  <c r="BI43" i="262"/>
  <c r="AN64" i="211"/>
  <c r="BI29" i="262"/>
  <c r="Z64" i="211"/>
  <c r="BI19" i="260"/>
  <c r="P64" i="211"/>
  <c r="F56" i="187"/>
  <c r="G56" i="187"/>
  <c r="BI24" i="260"/>
  <c r="U64" i="211"/>
  <c r="BI16" i="260"/>
  <c r="M64" i="211"/>
  <c r="BJ7" i="278"/>
  <c r="BK7" i="278" s="1"/>
  <c r="BI39" i="263"/>
  <c r="AJ64" i="211"/>
  <c r="BJ7" i="286"/>
  <c r="BK7" i="286" s="1"/>
  <c r="BJ7" i="267"/>
  <c r="BK7" i="267" s="1"/>
  <c r="BI26" i="260"/>
  <c r="W64" i="211"/>
  <c r="BJ7" i="290"/>
  <c r="BK7" i="290" s="1"/>
  <c r="BJ64" i="262"/>
  <c r="BI62" i="211"/>
  <c r="J62" i="134"/>
  <c r="D6" i="295"/>
  <c r="BJ7" i="288"/>
  <c r="BK7" i="288" s="1"/>
  <c r="BI10" i="269"/>
  <c r="G64" i="211"/>
  <c r="BI52" i="260"/>
  <c r="AW64" i="211"/>
  <c r="F45" i="187"/>
  <c r="G45" i="187"/>
  <c r="BI27" i="262"/>
  <c r="X64" i="211"/>
  <c r="BL22" i="283"/>
  <c r="BJ7" i="283"/>
  <c r="BK7" i="283" s="1"/>
  <c r="BI40" i="262"/>
  <c r="AK64" i="211"/>
  <c r="E38" i="295"/>
  <c r="S22" i="211"/>
  <c r="G46" i="187"/>
  <c r="F46" i="187"/>
  <c r="E43" i="295"/>
  <c r="AO64" i="211"/>
  <c r="BI44" i="260"/>
  <c r="E54" i="339"/>
  <c r="BJ7" i="280"/>
  <c r="BK7" i="280" s="1"/>
  <c r="F41" i="187"/>
  <c r="G41" i="187"/>
  <c r="BI45" i="260"/>
  <c r="AP64" i="211"/>
  <c r="BL22" i="287"/>
  <c r="BJ7" i="271"/>
  <c r="BK7" i="271" s="1"/>
  <c r="BI42" i="260"/>
  <c r="AM64" i="211"/>
  <c r="BJ7" i="270"/>
  <c r="BK7" i="270" s="1"/>
  <c r="J64" i="211"/>
  <c r="BI13" i="260"/>
  <c r="BI14" i="266"/>
  <c r="K64" i="211"/>
  <c r="BI22" i="264"/>
  <c r="S64" i="211"/>
  <c r="E44" i="295"/>
  <c r="E43" i="339"/>
  <c r="BI38" i="260"/>
  <c r="AI64" i="211"/>
  <c r="BI61" i="260"/>
  <c r="BF64" i="211"/>
  <c r="E39" i="295"/>
  <c r="E8" i="298"/>
  <c r="BI51" i="262"/>
  <c r="AV64" i="211"/>
  <c r="E9" i="335"/>
  <c r="E64" i="260"/>
  <c r="E8" i="211"/>
  <c r="BI20" i="262"/>
  <c r="Q64" i="211"/>
  <c r="BI31" i="263"/>
  <c r="AB64" i="211"/>
  <c r="E38" i="339"/>
  <c r="E44" i="339"/>
  <c r="BJ7" i="261"/>
  <c r="BK7" i="261" s="1"/>
  <c r="E39" i="339"/>
  <c r="BI50" i="263"/>
  <c r="AU64" i="211"/>
  <c r="BI56" i="260"/>
  <c r="BA64" i="211"/>
  <c r="BJ7" i="272"/>
  <c r="BK7" i="272" s="1"/>
  <c r="BI21" i="260"/>
  <c r="R64" i="211"/>
  <c r="K41" i="134"/>
  <c r="BI41" i="211"/>
  <c r="E60" i="339"/>
  <c r="BI60" i="260"/>
  <c r="BE64" i="211"/>
  <c r="F40" i="187"/>
  <c r="G40" i="187"/>
  <c r="BI47" i="260"/>
  <c r="AR64" i="211"/>
  <c r="BI37" i="260"/>
  <c r="AH64" i="211"/>
  <c r="E58" i="295"/>
  <c r="BI18" i="262"/>
  <c r="O64" i="211"/>
  <c r="BJ7" i="281"/>
  <c r="BK7" i="281" s="1"/>
  <c r="G17" i="187"/>
  <c r="F17" i="187"/>
  <c r="G11" i="187"/>
  <c r="F11" i="187"/>
  <c r="H38" i="134" l="1"/>
  <c r="BI38" i="211"/>
  <c r="J27" i="134"/>
  <c r="F27" i="134" s="1"/>
  <c r="F25" i="295" s="1"/>
  <c r="BI27" i="211"/>
  <c r="BK22" i="262"/>
  <c r="BL22" i="262" s="1"/>
  <c r="E6" i="295"/>
  <c r="E33" i="295"/>
  <c r="E52" i="295"/>
  <c r="E28" i="295"/>
  <c r="E47" i="295"/>
  <c r="E32" i="295"/>
  <c r="E41" i="295"/>
  <c r="E42" i="295"/>
  <c r="E37" i="295"/>
  <c r="E35" i="295"/>
  <c r="E34" i="295"/>
  <c r="E29" i="295"/>
  <c r="E13" i="295"/>
  <c r="E56" i="295"/>
  <c r="E18" i="295"/>
  <c r="E26" i="295"/>
  <c r="E36" i="295"/>
  <c r="E14" i="295"/>
  <c r="E9" i="295"/>
  <c r="E16" i="295"/>
  <c r="E23" i="295"/>
  <c r="E25" i="295"/>
  <c r="E51" i="295"/>
  <c r="E53" i="295"/>
  <c r="E19" i="295"/>
  <c r="E50" i="295"/>
  <c r="E12" i="295"/>
  <c r="E30" i="295"/>
  <c r="E49" i="295"/>
  <c r="E57" i="295"/>
  <c r="E20" i="295"/>
  <c r="E7" i="295"/>
  <c r="E22" i="295"/>
  <c r="E27" i="295"/>
  <c r="E17" i="295"/>
  <c r="E59" i="295"/>
  <c r="E11" i="295"/>
  <c r="BM64" i="211"/>
  <c r="E10" i="295"/>
  <c r="H34" i="134"/>
  <c r="BI32" i="260"/>
  <c r="BI34" i="211"/>
  <c r="K31" i="134"/>
  <c r="F31" i="134" s="1"/>
  <c r="F29" i="295" s="1"/>
  <c r="BI31" i="211"/>
  <c r="BK22" i="263"/>
  <c r="BL22" i="263" s="1"/>
  <c r="D8" i="323"/>
  <c r="F41" i="134"/>
  <c r="F39" i="295" s="1"/>
  <c r="S10" i="134"/>
  <c r="BJ8" i="269"/>
  <c r="BJ7" i="269" s="1"/>
  <c r="BK7" i="269" s="1"/>
  <c r="BI10" i="211"/>
  <c r="BJ10" i="211" s="1"/>
  <c r="BK10" i="211" s="1"/>
  <c r="J18" i="134"/>
  <c r="F18" i="134" s="1"/>
  <c r="F16" i="295" s="1"/>
  <c r="BI18" i="211"/>
  <c r="J51" i="134"/>
  <c r="BI51" i="211"/>
  <c r="D7" i="296"/>
  <c r="F62" i="134"/>
  <c r="F60" i="295" s="1"/>
  <c r="H24" i="134"/>
  <c r="BI24" i="211"/>
  <c r="BK22" i="260"/>
  <c r="BL22" i="260" s="1"/>
  <c r="J43" i="134"/>
  <c r="F43" i="134" s="1"/>
  <c r="F41" i="295" s="1"/>
  <c r="BI43" i="211"/>
  <c r="H36" i="134"/>
  <c r="BI36" i="211"/>
  <c r="H30" i="134"/>
  <c r="BI30" i="211"/>
  <c r="K39" i="134"/>
  <c r="BI39" i="211"/>
  <c r="BI32" i="263"/>
  <c r="K32" i="134" s="1"/>
  <c r="D8" i="315" s="1"/>
  <c r="E8" i="315" s="1"/>
  <c r="M59" i="134"/>
  <c r="BI59" i="211"/>
  <c r="BK22" i="264"/>
  <c r="H35" i="134"/>
  <c r="BI35" i="211"/>
  <c r="H58" i="134"/>
  <c r="BI58" i="211"/>
  <c r="K15" i="134"/>
  <c r="BI15" i="211"/>
  <c r="BJ8" i="263"/>
  <c r="BJ7" i="263" s="1"/>
  <c r="BK7" i="263" s="1"/>
  <c r="H49" i="134"/>
  <c r="BI49" i="211"/>
  <c r="BJ25" i="211"/>
  <c r="BK25" i="211" s="1"/>
  <c r="L23" i="289"/>
  <c r="M23" i="289" s="1"/>
  <c r="L60" i="289"/>
  <c r="BJ62" i="211"/>
  <c r="BK62" i="211" s="1"/>
  <c r="H42" i="134"/>
  <c r="BI42" i="211"/>
  <c r="H37" i="134"/>
  <c r="BI37" i="211"/>
  <c r="BJ41" i="211"/>
  <c r="BK41" i="211" s="1"/>
  <c r="L39" i="289"/>
  <c r="M39" i="289" s="1"/>
  <c r="K50" i="134"/>
  <c r="F50" i="134" s="1"/>
  <c r="BI50" i="211"/>
  <c r="J20" i="134"/>
  <c r="F20" i="134" s="1"/>
  <c r="F18" i="295" s="1"/>
  <c r="BI20" i="211"/>
  <c r="BJ8" i="262"/>
  <c r="BJ7" i="262" s="1"/>
  <c r="BK7" i="262" s="1"/>
  <c r="M22" i="134"/>
  <c r="BI22" i="211"/>
  <c r="H44" i="134"/>
  <c r="BI44" i="211"/>
  <c r="J40" i="134"/>
  <c r="BI40" i="211"/>
  <c r="BI32" i="262"/>
  <c r="J32" i="134" s="1"/>
  <c r="D7" i="315" s="1"/>
  <c r="E7" i="315" s="1"/>
  <c r="H52" i="134"/>
  <c r="BI52" i="211"/>
  <c r="E60" i="295"/>
  <c r="L46" i="289"/>
  <c r="BJ48" i="211"/>
  <c r="BK48" i="211" s="1"/>
  <c r="F25" i="134"/>
  <c r="F23" i="295" s="1"/>
  <c r="D6" i="309"/>
  <c r="G25" i="134"/>
  <c r="H60" i="134"/>
  <c r="BI60" i="211"/>
  <c r="H19" i="134"/>
  <c r="BI19" i="211"/>
  <c r="O11" i="134"/>
  <c r="F11" i="134" s="1"/>
  <c r="F10" i="295" s="1"/>
  <c r="BI11" i="211"/>
  <c r="BJ11" i="211" s="1"/>
  <c r="BK11" i="211" s="1"/>
  <c r="H55" i="134"/>
  <c r="BI55" i="211"/>
  <c r="H47" i="134"/>
  <c r="BI47" i="211"/>
  <c r="H61" i="134"/>
  <c r="BI61" i="211"/>
  <c r="J54" i="134"/>
  <c r="F54" i="134" s="1"/>
  <c r="F52" i="295" s="1"/>
  <c r="BI54" i="211"/>
  <c r="BJ28" i="211"/>
  <c r="BK28" i="211" s="1"/>
  <c r="L26" i="289"/>
  <c r="M26" i="289" s="1"/>
  <c r="H56" i="134"/>
  <c r="BI56" i="211"/>
  <c r="BI8" i="260"/>
  <c r="E64" i="211"/>
  <c r="O14" i="134"/>
  <c r="BI14" i="211"/>
  <c r="BJ8" i="266"/>
  <c r="BJ7" i="266" s="1"/>
  <c r="BK7" i="266" s="1"/>
  <c r="H26" i="134"/>
  <c r="BI26" i="211"/>
  <c r="H21" i="134"/>
  <c r="BI21" i="211"/>
  <c r="BJ8" i="260"/>
  <c r="BJ7" i="260" s="1"/>
  <c r="H13" i="134"/>
  <c r="BI13" i="211"/>
  <c r="H45" i="134"/>
  <c r="BI45" i="211"/>
  <c r="E54" i="295"/>
  <c r="H16" i="134"/>
  <c r="BI16" i="211"/>
  <c r="J29" i="134"/>
  <c r="BI29" i="211"/>
  <c r="H46" i="134"/>
  <c r="BI46" i="211"/>
  <c r="H17" i="134"/>
  <c r="BI17" i="211"/>
  <c r="H53" i="134"/>
  <c r="BI53" i="211"/>
  <c r="D7" i="311"/>
  <c r="F28" i="134"/>
  <c r="F26" i="295" s="1"/>
  <c r="H57" i="134"/>
  <c r="BI57" i="211"/>
  <c r="H12" i="134"/>
  <c r="BI12" i="211"/>
  <c r="BJ12" i="211" s="1"/>
  <c r="BK12" i="211" s="1"/>
  <c r="L15" i="289" l="1"/>
  <c r="M15" i="289" s="1"/>
  <c r="BJ17" i="211"/>
  <c r="BK17" i="211" s="1"/>
  <c r="BJ42" i="211"/>
  <c r="BK42" i="211" s="1"/>
  <c r="L40" i="289"/>
  <c r="M40" i="289" s="1"/>
  <c r="BJ40" i="211"/>
  <c r="BK40" i="211" s="1"/>
  <c r="L38" i="289"/>
  <c r="M38" i="289" s="1"/>
  <c r="BJ43" i="211"/>
  <c r="BK43" i="211" s="1"/>
  <c r="L41" i="289"/>
  <c r="M41" i="289" s="1"/>
  <c r="G57" i="134"/>
  <c r="F57" i="134"/>
  <c r="G46" i="134"/>
  <c r="D5" i="327"/>
  <c r="F46" i="134"/>
  <c r="F44" i="295" s="1"/>
  <c r="H23" i="295"/>
  <c r="D7" i="322"/>
  <c r="F40" i="134"/>
  <c r="F38" i="295" s="1"/>
  <c r="L29" i="289"/>
  <c r="M29" i="289" s="1"/>
  <c r="BJ31" i="211"/>
  <c r="BK31" i="211" s="1"/>
  <c r="H26" i="295"/>
  <c r="L27" i="289"/>
  <c r="M27" i="289" s="1"/>
  <c r="BJ29" i="211"/>
  <c r="BK29" i="211" s="1"/>
  <c r="D5" i="299"/>
  <c r="F13" i="134"/>
  <c r="F11" i="295" s="1"/>
  <c r="G13" i="134"/>
  <c r="D11" i="300"/>
  <c r="F14" i="134"/>
  <c r="F12" i="295" s="1"/>
  <c r="H52" i="295"/>
  <c r="H10" i="295"/>
  <c r="BJ44" i="211"/>
  <c r="BK44" i="211" s="1"/>
  <c r="L42" i="289"/>
  <c r="M42" i="289" s="1"/>
  <c r="BJ58" i="211"/>
  <c r="BK58" i="211" s="1"/>
  <c r="L56" i="289"/>
  <c r="BJ39" i="211"/>
  <c r="BK39" i="211" s="1"/>
  <c r="L37" i="289"/>
  <c r="M37" i="289" s="1"/>
  <c r="H16" i="295"/>
  <c r="H29" i="295"/>
  <c r="BJ53" i="211"/>
  <c r="BK53" i="211" s="1"/>
  <c r="L51" i="289"/>
  <c r="BJ45" i="211"/>
  <c r="BK45" i="211" s="1"/>
  <c r="L43" i="289"/>
  <c r="M43" i="289" s="1"/>
  <c r="G26" i="134"/>
  <c r="F26" i="134"/>
  <c r="BJ57" i="211"/>
  <c r="BK57" i="211" s="1"/>
  <c r="L55" i="289"/>
  <c r="D5" i="326"/>
  <c r="G45" i="134"/>
  <c r="F45" i="134"/>
  <c r="F43" i="295" s="1"/>
  <c r="G55" i="134"/>
  <c r="D5" i="333"/>
  <c r="F55" i="134"/>
  <c r="F53" i="295" s="1"/>
  <c r="L13" i="289"/>
  <c r="M13" i="289" s="1"/>
  <c r="BJ15" i="211"/>
  <c r="BK15" i="211" s="1"/>
  <c r="D9" i="336"/>
  <c r="F59" i="134"/>
  <c r="F57" i="295" s="1"/>
  <c r="D7" i="329"/>
  <c r="F51" i="134"/>
  <c r="F49" i="295" s="1"/>
  <c r="BJ13" i="211"/>
  <c r="BK13" i="211" s="1"/>
  <c r="L11" i="289"/>
  <c r="M11" i="289" s="1"/>
  <c r="BJ54" i="211"/>
  <c r="BK54" i="211" s="1"/>
  <c r="L52" i="289"/>
  <c r="BJ50" i="211"/>
  <c r="BK50" i="211" s="1"/>
  <c r="L48" i="289"/>
  <c r="D8" i="301"/>
  <c r="F15" i="134"/>
  <c r="F13" i="295" s="1"/>
  <c r="H41" i="295"/>
  <c r="E7" i="311"/>
  <c r="D28" i="311"/>
  <c r="E28" i="311" s="1"/>
  <c r="D7" i="312"/>
  <c r="F29" i="134"/>
  <c r="F27" i="295" s="1"/>
  <c r="BK7" i="260"/>
  <c r="BK6" i="260"/>
  <c r="BJ61" i="211"/>
  <c r="BK61" i="211" s="1"/>
  <c r="L59" i="289"/>
  <c r="L17" i="289"/>
  <c r="M17" i="289" s="1"/>
  <c r="BJ19" i="211"/>
  <c r="BK19" i="211" s="1"/>
  <c r="G44" i="134"/>
  <c r="F44" i="134"/>
  <c r="F42" i="295" s="1"/>
  <c r="G58" i="134"/>
  <c r="D5" i="335"/>
  <c r="F58" i="134"/>
  <c r="F56" i="295" s="1"/>
  <c r="D8" i="321"/>
  <c r="F39" i="134"/>
  <c r="F37" i="295" s="1"/>
  <c r="L22" i="289"/>
  <c r="M22" i="289" s="1"/>
  <c r="BJ24" i="211"/>
  <c r="BK24" i="211" s="1"/>
  <c r="L32" i="289"/>
  <c r="M32" i="289" s="1"/>
  <c r="BJ34" i="211"/>
  <c r="BK34" i="211" s="1"/>
  <c r="L14" i="289"/>
  <c r="M14" i="289" s="1"/>
  <c r="BJ16" i="211"/>
  <c r="BK16" i="211" s="1"/>
  <c r="G61" i="134"/>
  <c r="D5" i="338"/>
  <c r="F61" i="134"/>
  <c r="F59" i="295" s="1"/>
  <c r="D5" i="304"/>
  <c r="G19" i="134"/>
  <c r="F19" i="134"/>
  <c r="F17" i="295" s="1"/>
  <c r="BJ22" i="211"/>
  <c r="BK22" i="211" s="1"/>
  <c r="L20" i="289"/>
  <c r="M20" i="289" s="1"/>
  <c r="BJ35" i="211"/>
  <c r="BK35" i="211" s="1"/>
  <c r="L33" i="289"/>
  <c r="M33" i="289" s="1"/>
  <c r="L28" i="289"/>
  <c r="M28" i="289" s="1"/>
  <c r="BJ30" i="211"/>
  <c r="BK30" i="211" s="1"/>
  <c r="G24" i="134"/>
  <c r="D5" i="308"/>
  <c r="F24" i="134"/>
  <c r="F22" i="295" s="1"/>
  <c r="H32" i="134"/>
  <c r="BI32" i="211"/>
  <c r="BJ21" i="211"/>
  <c r="BK21" i="211" s="1"/>
  <c r="L19" i="289"/>
  <c r="M19" i="289" s="1"/>
  <c r="G53" i="134"/>
  <c r="F53" i="134"/>
  <c r="F51" i="295" s="1"/>
  <c r="G16" i="134"/>
  <c r="F16" i="134"/>
  <c r="F14" i="295" s="1"/>
  <c r="BJ56" i="211"/>
  <c r="BK56" i="211" s="1"/>
  <c r="L54" i="289"/>
  <c r="L45" i="289"/>
  <c r="M45" i="289" s="1"/>
  <c r="BJ47" i="211"/>
  <c r="BK47" i="211" s="1"/>
  <c r="BJ60" i="211"/>
  <c r="BK60" i="211" s="1"/>
  <c r="L58" i="289"/>
  <c r="L50" i="289"/>
  <c r="BJ52" i="211"/>
  <c r="BK52" i="211" s="1"/>
  <c r="D9" i="307"/>
  <c r="F22" i="134"/>
  <c r="F20" i="295" s="1"/>
  <c r="L35" i="289"/>
  <c r="M35" i="289" s="1"/>
  <c r="BJ37" i="211"/>
  <c r="BK37" i="211" s="1"/>
  <c r="BJ49" i="211"/>
  <c r="BK49" i="211" s="1"/>
  <c r="L47" i="289"/>
  <c r="G35" i="134"/>
  <c r="D5" i="317"/>
  <c r="F35" i="134"/>
  <c r="F33" i="295" s="1"/>
  <c r="G30" i="134"/>
  <c r="F30" i="134"/>
  <c r="F28" i="295" s="1"/>
  <c r="H60" i="295"/>
  <c r="D14" i="298"/>
  <c r="F10" i="134"/>
  <c r="F9" i="295" s="1"/>
  <c r="G34" i="134"/>
  <c r="F34" i="134"/>
  <c r="F32" i="295" s="1"/>
  <c r="D5" i="316"/>
  <c r="BJ26" i="211"/>
  <c r="BK26" i="211" s="1"/>
  <c r="L24" i="289"/>
  <c r="M24" i="289" s="1"/>
  <c r="G56" i="134"/>
  <c r="F56" i="134"/>
  <c r="F54" i="295" s="1"/>
  <c r="D5" i="334"/>
  <c r="G47" i="134"/>
  <c r="F47" i="134"/>
  <c r="D5" i="337"/>
  <c r="G60" i="134"/>
  <c r="F60" i="134"/>
  <c r="F58" i="295" s="1"/>
  <c r="G52" i="134"/>
  <c r="D5" i="330"/>
  <c r="F52" i="134"/>
  <c r="F50" i="295" s="1"/>
  <c r="G37" i="134"/>
  <c r="D5" i="319"/>
  <c r="F37" i="134"/>
  <c r="F35" i="295" s="1"/>
  <c r="G49" i="134"/>
  <c r="D5" i="328"/>
  <c r="F49" i="134"/>
  <c r="F47" i="295" s="1"/>
  <c r="BL22" i="264"/>
  <c r="BJ7" i="264"/>
  <c r="BK7" i="264" s="1"/>
  <c r="BJ36" i="211"/>
  <c r="BK36" i="211" s="1"/>
  <c r="L34" i="289"/>
  <c r="M34" i="289" s="1"/>
  <c r="E7" i="296"/>
  <c r="D28" i="296"/>
  <c r="E28" i="296" s="1"/>
  <c r="H39" i="295"/>
  <c r="BJ27" i="211"/>
  <c r="BK27" i="211" s="1"/>
  <c r="L25" i="289"/>
  <c r="M25" i="289" s="1"/>
  <c r="H8" i="134"/>
  <c r="BI8" i="211"/>
  <c r="G21" i="134"/>
  <c r="D5" i="306"/>
  <c r="F21" i="134"/>
  <c r="F19" i="295" s="1"/>
  <c r="G12" i="134"/>
  <c r="F12" i="134"/>
  <c r="L18" i="289"/>
  <c r="M18" i="289" s="1"/>
  <c r="BJ20" i="211"/>
  <c r="BK20" i="211" s="1"/>
  <c r="BJ59" i="211"/>
  <c r="BK59" i="211" s="1"/>
  <c r="L57" i="289"/>
  <c r="G36" i="134"/>
  <c r="D5" i="318"/>
  <c r="F36" i="134"/>
  <c r="F34" i="295" s="1"/>
  <c r="L49" i="289"/>
  <c r="BJ51" i="211"/>
  <c r="BK51" i="211" s="1"/>
  <c r="E8" i="323"/>
  <c r="D28" i="323"/>
  <c r="E28" i="323" s="1"/>
  <c r="H25" i="295"/>
  <c r="BJ55" i="211"/>
  <c r="BK55" i="211" s="1"/>
  <c r="L53" i="289"/>
  <c r="BJ46" i="211"/>
  <c r="BK46" i="211" s="1"/>
  <c r="L44" i="289"/>
  <c r="M44" i="289" s="1"/>
  <c r="E6" i="309"/>
  <c r="D28" i="309"/>
  <c r="E28" i="309" s="1"/>
  <c r="G42" i="134"/>
  <c r="F42" i="134"/>
  <c r="L36" i="289"/>
  <c r="M36" i="289" s="1"/>
  <c r="BJ38" i="211"/>
  <c r="BK38" i="211" s="1"/>
  <c r="G17" i="134"/>
  <c r="F17" i="134"/>
  <c r="F15" i="295" s="1"/>
  <c r="H18" i="295"/>
  <c r="L12" i="289"/>
  <c r="M12" i="289" s="1"/>
  <c r="BJ14" i="211"/>
  <c r="BK14" i="211" s="1"/>
  <c r="BJ18" i="211"/>
  <c r="BK18" i="211" s="1"/>
  <c r="L16" i="289"/>
  <c r="M16" i="289" s="1"/>
  <c r="G38" i="134"/>
  <c r="D5" i="320"/>
  <c r="F38" i="134"/>
  <c r="F36" i="295" s="1"/>
  <c r="H15" i="295" l="1"/>
  <c r="H9" i="295"/>
  <c r="E5" i="318"/>
  <c r="D28" i="318"/>
  <c r="E28" i="318" s="1"/>
  <c r="H59" i="295"/>
  <c r="E5" i="338"/>
  <c r="D28" i="338"/>
  <c r="E28" i="338" s="1"/>
  <c r="H11" i="295"/>
  <c r="H38" i="295"/>
  <c r="H35" i="295"/>
  <c r="E5" i="337"/>
  <c r="D28" i="337"/>
  <c r="E28" i="337" s="1"/>
  <c r="D28" i="316"/>
  <c r="E28" i="316" s="1"/>
  <c r="E5" i="316"/>
  <c r="H20" i="295"/>
  <c r="BJ32" i="211"/>
  <c r="BK32" i="211" s="1"/>
  <c r="L30" i="289"/>
  <c r="M30" i="289" s="1"/>
  <c r="E8" i="321"/>
  <c r="D28" i="321"/>
  <c r="E28" i="321" s="1"/>
  <c r="H53" i="295"/>
  <c r="D28" i="299"/>
  <c r="E28" i="299" s="1"/>
  <c r="E5" i="299"/>
  <c r="D28" i="322"/>
  <c r="E28" i="322" s="1"/>
  <c r="E7" i="322"/>
  <c r="H34" i="295"/>
  <c r="H19" i="295"/>
  <c r="H58" i="295"/>
  <c r="E5" i="306"/>
  <c r="D28" i="306"/>
  <c r="E28" i="306" s="1"/>
  <c r="H28" i="295"/>
  <c r="H37" i="295"/>
  <c r="BJ8" i="211"/>
  <c r="BK8" i="211" s="1"/>
  <c r="BJ7" i="211"/>
  <c r="E5" i="319"/>
  <c r="D28" i="319"/>
  <c r="E28" i="319" s="1"/>
  <c r="H32" i="295"/>
  <c r="H33" i="295"/>
  <c r="E9" i="307"/>
  <c r="D28" i="307"/>
  <c r="E28" i="307" s="1"/>
  <c r="D5" i="315"/>
  <c r="G32" i="134"/>
  <c r="F32" i="134"/>
  <c r="F30" i="295" s="1"/>
  <c r="H56" i="295"/>
  <c r="E5" i="333"/>
  <c r="D28" i="333"/>
  <c r="E28" i="333" s="1"/>
  <c r="H36" i="295"/>
  <c r="E5" i="335"/>
  <c r="D28" i="335"/>
  <c r="E28" i="335" s="1"/>
  <c r="H13" i="295"/>
  <c r="H49" i="295"/>
  <c r="H17" i="295"/>
  <c r="E8" i="301"/>
  <c r="D28" i="301"/>
  <c r="E28" i="301" s="1"/>
  <c r="E7" i="329"/>
  <c r="D28" i="329"/>
  <c r="E28" i="329" s="1"/>
  <c r="H43" i="295"/>
  <c r="H44" i="295"/>
  <c r="E5" i="320"/>
  <c r="D28" i="320"/>
  <c r="E28" i="320" s="1"/>
  <c r="H50" i="295"/>
  <c r="D28" i="330"/>
  <c r="E28" i="330" s="1"/>
  <c r="E5" i="330"/>
  <c r="H54" i="295"/>
  <c r="E14" i="298"/>
  <c r="D28" i="298"/>
  <c r="E28" i="298" s="1"/>
  <c r="H51" i="295"/>
  <c r="H42" i="295"/>
  <c r="H27" i="295"/>
  <c r="H57" i="295"/>
  <c r="H12" i="295"/>
  <c r="E5" i="327"/>
  <c r="D28" i="327"/>
  <c r="E28" i="327" s="1"/>
  <c r="H14" i="295"/>
  <c r="E5" i="334"/>
  <c r="D28" i="334"/>
  <c r="E28" i="334" s="1"/>
  <c r="H47" i="295"/>
  <c r="E5" i="304"/>
  <c r="D28" i="304"/>
  <c r="E28" i="304" s="1"/>
  <c r="E7" i="312"/>
  <c r="D28" i="312"/>
  <c r="E28" i="312" s="1"/>
  <c r="E9" i="336"/>
  <c r="D28" i="336"/>
  <c r="E28" i="336" s="1"/>
  <c r="E5" i="326"/>
  <c r="D28" i="326"/>
  <c r="E28" i="326" s="1"/>
  <c r="E11" i="300"/>
  <c r="D28" i="300"/>
  <c r="E28" i="300" s="1"/>
  <c r="H22" i="295"/>
  <c r="D28" i="328"/>
  <c r="E28" i="328" s="1"/>
  <c r="E5" i="328"/>
  <c r="G8" i="134"/>
  <c r="D5" i="297"/>
  <c r="F8" i="134"/>
  <c r="F7" i="295" s="1"/>
  <c r="D28" i="317"/>
  <c r="E28" i="317" s="1"/>
  <c r="E5" i="317"/>
  <c r="D28" i="308"/>
  <c r="E28" i="308" s="1"/>
  <c r="E5" i="308"/>
  <c r="H7" i="295" l="1"/>
  <c r="F6" i="295"/>
  <c r="E5" i="297"/>
  <c r="D28" i="297"/>
  <c r="E28" i="297" s="1"/>
  <c r="H30" i="295"/>
  <c r="E5" i="315"/>
  <c r="D28" i="315"/>
  <c r="E28" i="315" s="1"/>
  <c r="G6" i="295" l="1"/>
  <c r="G60" i="295"/>
  <c r="G26" i="295"/>
  <c r="G52" i="295"/>
  <c r="G23" i="295"/>
  <c r="G18" i="295"/>
  <c r="G29" i="295"/>
  <c r="G10" i="295"/>
  <c r="G16" i="295"/>
  <c r="G41" i="295"/>
  <c r="G25" i="295"/>
  <c r="G39" i="295"/>
  <c r="G36" i="295"/>
  <c r="G17" i="295"/>
  <c r="G44" i="295"/>
  <c r="G54" i="295"/>
  <c r="G27" i="295"/>
  <c r="G14" i="295"/>
  <c r="G22" i="295"/>
  <c r="G57" i="295"/>
  <c r="G13" i="295"/>
  <c r="G50" i="295"/>
  <c r="G51" i="295"/>
  <c r="G12" i="295"/>
  <c r="G47" i="295"/>
  <c r="G37" i="295"/>
  <c r="G49" i="295"/>
  <c r="G43" i="295"/>
  <c r="G38" i="295"/>
  <c r="G59" i="295"/>
  <c r="G35" i="295"/>
  <c r="G15" i="295"/>
  <c r="G34" i="295"/>
  <c r="G28" i="295"/>
  <c r="G32" i="295"/>
  <c r="G56" i="295"/>
  <c r="G9" i="295"/>
  <c r="G11" i="295"/>
  <c r="G53" i="295"/>
  <c r="G19" i="295"/>
  <c r="G33" i="295"/>
  <c r="G20" i="295"/>
  <c r="G42" i="295"/>
  <c r="G58" i="295"/>
  <c r="G7" i="295"/>
  <c r="G30" i="295"/>
</calcChain>
</file>

<file path=xl/sharedStrings.xml><?xml version="1.0" encoding="utf-8"?>
<sst xmlns="http://schemas.openxmlformats.org/spreadsheetml/2006/main" count="12752" uniqueCount="1086">
  <si>
    <t>Loại đất</t>
  </si>
  <si>
    <t>1.1</t>
  </si>
  <si>
    <t>1.2</t>
  </si>
  <si>
    <t>1.3</t>
  </si>
  <si>
    <t>1.4</t>
  </si>
  <si>
    <t>1.5</t>
  </si>
  <si>
    <t>2.2</t>
  </si>
  <si>
    <t>2.3</t>
  </si>
  <si>
    <t>2.4</t>
  </si>
  <si>
    <t>2.5</t>
  </si>
  <si>
    <t>2.6</t>
  </si>
  <si>
    <t>Đất rừng phòng hộ</t>
  </si>
  <si>
    <t>Đất rừng đặc dụng</t>
  </si>
  <si>
    <t>Đất quốc phòng</t>
  </si>
  <si>
    <t>Đất an ninh</t>
  </si>
  <si>
    <t>Đất khu công nghiệp</t>
  </si>
  <si>
    <t>STT</t>
  </si>
  <si>
    <t>2.1</t>
  </si>
  <si>
    <t>2.7</t>
  </si>
  <si>
    <t>2.8</t>
  </si>
  <si>
    <t>Mã</t>
  </si>
  <si>
    <t>NNP</t>
  </si>
  <si>
    <t>RPH</t>
  </si>
  <si>
    <t>RDD</t>
  </si>
  <si>
    <t>PNN</t>
  </si>
  <si>
    <t>CQP</t>
  </si>
  <si>
    <t>CAN</t>
  </si>
  <si>
    <t>DHT</t>
  </si>
  <si>
    <t>Đơn vị tính: ha</t>
  </si>
  <si>
    <t>Tên biểu</t>
  </si>
  <si>
    <t>Diện tích
(ha)</t>
  </si>
  <si>
    <t>Đất nông nghiệp</t>
  </si>
  <si>
    <t>Đất phi nông nghiệp</t>
  </si>
  <si>
    <t xml:space="preserve">Phân theo đơn vị hành chính </t>
  </si>
  <si>
    <t>Đất trồng cây lâu năm</t>
  </si>
  <si>
    <t>Đất rừng sản xuất</t>
  </si>
  <si>
    <t>1.6</t>
  </si>
  <si>
    <t>1.7</t>
  </si>
  <si>
    <t>Trong đó:</t>
  </si>
  <si>
    <t>CLN</t>
  </si>
  <si>
    <t>RSX</t>
  </si>
  <si>
    <t>SKS</t>
  </si>
  <si>
    <t>2.9</t>
  </si>
  <si>
    <t>NTD</t>
  </si>
  <si>
    <t>Biểu 01/CH</t>
  </si>
  <si>
    <t>Đất làm muối</t>
  </si>
  <si>
    <t>LMU</t>
  </si>
  <si>
    <t>1.8</t>
  </si>
  <si>
    <t>SKC</t>
  </si>
  <si>
    <t>SKX</t>
  </si>
  <si>
    <t>Biểu 02/CH</t>
  </si>
  <si>
    <t>HNK</t>
  </si>
  <si>
    <t>Đất nông nghiệp khác</t>
  </si>
  <si>
    <t>NKH</t>
  </si>
  <si>
    <t>Ký hiệu biểu</t>
  </si>
  <si>
    <t>NNP/PNN</t>
  </si>
  <si>
    <t>CLN/PNN</t>
  </si>
  <si>
    <t>RPH/PNN</t>
  </si>
  <si>
    <t>RDD/PNN</t>
  </si>
  <si>
    <t>RSX/PNN</t>
  </si>
  <si>
    <t>(1)</t>
  </si>
  <si>
    <t>(2)</t>
  </si>
  <si>
    <t>(3)</t>
  </si>
  <si>
    <t>(5)</t>
  </si>
  <si>
    <t>(6)</t>
  </si>
  <si>
    <t>(7)</t>
  </si>
  <si>
    <t>NTS/PNN</t>
  </si>
  <si>
    <t>LMU/PNN</t>
  </si>
  <si>
    <t>LUC/PNN</t>
  </si>
  <si>
    <t>Biểu 06/CH</t>
  </si>
  <si>
    <t>Biểu 07/CH</t>
  </si>
  <si>
    <t>Biểu 08/CH</t>
  </si>
  <si>
    <t>Đất chưa sử dụng</t>
  </si>
  <si>
    <t>DRA</t>
  </si>
  <si>
    <t>NTS</t>
  </si>
  <si>
    <t>HNK/PNN</t>
  </si>
  <si>
    <t>Chuyển đổi cơ cấu sử dụng đất trong nội bộ đất nông nghiệp</t>
  </si>
  <si>
    <t>Đất phi nông nghiệp khác</t>
  </si>
  <si>
    <t>PNK</t>
  </si>
  <si>
    <t>Trong đó: Đất chuyên trồng lúa nước</t>
  </si>
  <si>
    <t>LUC</t>
  </si>
  <si>
    <t>Đất trồng lúa</t>
  </si>
  <si>
    <t>LUA</t>
  </si>
  <si>
    <t>Đất bãi thải, xử lý chất thải</t>
  </si>
  <si>
    <t>CSD</t>
  </si>
  <si>
    <t xml:space="preserve">Đất nuôi trồng thuỷ sản </t>
  </si>
  <si>
    <t>Đất cụm công nghiệp</t>
  </si>
  <si>
    <t>Đất thương mại, dịch vụ</t>
  </si>
  <si>
    <t>Đất cơ sở sản xuất phi nông nghiệp</t>
  </si>
  <si>
    <t>Đất sử dụng cho hoạt động khoáng sản</t>
  </si>
  <si>
    <t>Đất ở tại nông thôn</t>
  </si>
  <si>
    <t>Đất ở tại đô thị</t>
  </si>
  <si>
    <t>Đất xây dựng trụ sở cơ quan</t>
  </si>
  <si>
    <t>Đất cơ sở tôn giáo</t>
  </si>
  <si>
    <t>ONT</t>
  </si>
  <si>
    <t>ODT</t>
  </si>
  <si>
    <t>DTS</t>
  </si>
  <si>
    <t>TON</t>
  </si>
  <si>
    <t>LUA/PNN</t>
  </si>
  <si>
    <t>TSC</t>
  </si>
  <si>
    <t>Đất sản xuất vật liệu xây dựng, làm đồ gốm</t>
  </si>
  <si>
    <t>Khu du lịch</t>
  </si>
  <si>
    <t>Khu ở, làng nghề, sản xuất phi nông nghiệp nông thôn</t>
  </si>
  <si>
    <t>TIN</t>
  </si>
  <si>
    <t>Đất có di tích lịch sử - văn hóa</t>
  </si>
  <si>
    <t>Đất trồng cây hàng năm khác</t>
  </si>
  <si>
    <t>LUA/LMU</t>
  </si>
  <si>
    <t>Đất phi nông nghiệp không phải là đất ở chuyển sang đất ở</t>
  </si>
  <si>
    <t>PKO/OCT</t>
  </si>
  <si>
    <t>LUA/CLN</t>
  </si>
  <si>
    <t>LUA/LNP</t>
  </si>
  <si>
    <t>LUA/NTS</t>
  </si>
  <si>
    <t>Cộng giảm</t>
  </si>
  <si>
    <t>Cộng tăng</t>
  </si>
  <si>
    <t>Diện tích cuối kỳ, năm…..</t>
  </si>
  <si>
    <t>TT</t>
  </si>
  <si>
    <t>Đất xây dựng trụ sở của tổ chức sự nghiệp</t>
  </si>
  <si>
    <t>DNG</t>
  </si>
  <si>
    <t>KDT</t>
  </si>
  <si>
    <t>Đất danh lam thắng cảnh</t>
  </si>
  <si>
    <t>Đất xây dựng cơ sở ngoại giao</t>
  </si>
  <si>
    <t>Diện tích (ha)</t>
  </si>
  <si>
    <t>SKK</t>
  </si>
  <si>
    <t>DDL</t>
  </si>
  <si>
    <t>TMD</t>
  </si>
  <si>
    <t>SKN</t>
  </si>
  <si>
    <t>HNK/NTS</t>
  </si>
  <si>
    <t>HNK/LMU</t>
  </si>
  <si>
    <t>2.10</t>
  </si>
  <si>
    <t>Đất phát triển hạ tầng cấp quốc gia, cấp tỉnh, cấp huyện, cấp xã</t>
  </si>
  <si>
    <t>Cơ cấu (%)</t>
  </si>
  <si>
    <t>Diện tích đầu kỳ
năm…</t>
  </si>
  <si>
    <t>Đất trồng lúa chuyển sang đất trồng cây lâu năm</t>
  </si>
  <si>
    <t>Đất trồng lúa chuyển sang đất nuôi trồng thuỷ sản</t>
  </si>
  <si>
    <t>Đất trồng lúa chuyển sang đất làm muối</t>
  </si>
  <si>
    <t>Đất trồng cây hàng năm khác chuyển sang đất làm muối</t>
  </si>
  <si>
    <t>Đất trồng lúa chuyển sang đất trồng rừng</t>
  </si>
  <si>
    <t>Đất rừng phòng hộ chuyển sang đất nông nghiệp không phải là rừng</t>
  </si>
  <si>
    <t>Đất rừng đặc dụng chuyển sang đất nông nghiệp không phải là rừng</t>
  </si>
  <si>
    <t>Đất rừng sản xuất chuyển sang đất nông nghiệp không phải là rừng</t>
  </si>
  <si>
    <t>Đất nuôi trồng thuỷ sản</t>
  </si>
  <si>
    <t>Đất trồng cây hàng năm khác chuyển sang đất nuôi trồng thuỷ sản</t>
  </si>
  <si>
    <t>Khu đô thị - thương mại - dịch vụ</t>
  </si>
  <si>
    <t>Tổng diện tích</t>
  </si>
  <si>
    <t>DDT</t>
  </si>
  <si>
    <t>Đất cơ sở tín ngưỡng</t>
  </si>
  <si>
    <t>DSH</t>
  </si>
  <si>
    <t>DKV</t>
  </si>
  <si>
    <t>Đất sinh hoạt cộng đồng</t>
  </si>
  <si>
    <t>Đất khu vui chơi, giải trí công cộng</t>
  </si>
  <si>
    <t>Đất có mặt nước chuyên dùng</t>
  </si>
  <si>
    <t xml:space="preserve">Đất sông, ngòi, kênh, rạch, suối </t>
  </si>
  <si>
    <t>SON</t>
  </si>
  <si>
    <t>MNC</t>
  </si>
  <si>
    <t>KCN</t>
  </si>
  <si>
    <t>KKT</t>
  </si>
  <si>
    <t>Tỷ lệ 
(%)</t>
  </si>
  <si>
    <t>Chỉ tiêu sử dụng đất</t>
  </si>
  <si>
    <t>Đất khu kinh tế*</t>
  </si>
  <si>
    <t>Đất đô thị*</t>
  </si>
  <si>
    <t>So sánh</t>
  </si>
  <si>
    <t>(6)=(5)-(4)</t>
  </si>
  <si>
    <t>(7)=(5)/(4)*100%</t>
  </si>
  <si>
    <t>Đất nông nghiệp chuyển sang phi nông nghiệp</t>
  </si>
  <si>
    <t>DIỆN TÍCH, CƠ CẤU SỬ DỤNG ĐẤT CÁC KHU CHỨC NĂNG</t>
  </si>
  <si>
    <t xml:space="preserve">Diện tích phân theo đơn vị hành chính </t>
  </si>
  <si>
    <t>2.11</t>
  </si>
  <si>
    <t>2.12</t>
  </si>
  <si>
    <t>2.13</t>
  </si>
  <si>
    <t>2.14</t>
  </si>
  <si>
    <t>2.15</t>
  </si>
  <si>
    <t>2.16</t>
  </si>
  <si>
    <t>2.17</t>
  </si>
  <si>
    <t>2.18</t>
  </si>
  <si>
    <t>2.19</t>
  </si>
  <si>
    <t>1.9</t>
  </si>
  <si>
    <t>2.20</t>
  </si>
  <si>
    <t>2.21</t>
  </si>
  <si>
    <t>Diện tích 
cuối kỳ năm ...</t>
  </si>
  <si>
    <t>NKH/PNN</t>
  </si>
  <si>
    <t>RPH/NKR(a)</t>
  </si>
  <si>
    <t>RDD/NKR(a)</t>
  </si>
  <si>
    <t>RSX/NKR(a)</t>
  </si>
  <si>
    <t>LUK</t>
  </si>
  <si>
    <t>Đất trồng lúa nước còn lại</t>
  </si>
  <si>
    <t>Biểu 11/CH</t>
  </si>
  <si>
    <t>Biểu 13/CH</t>
  </si>
  <si>
    <t>(8)</t>
  </si>
  <si>
    <t>(9)</t>
  </si>
  <si>
    <t>(10)</t>
  </si>
  <si>
    <t>(11)</t>
  </si>
  <si>
    <t>(12)</t>
  </si>
  <si>
    <t>LUK/PNN</t>
  </si>
  <si>
    <t>TT Xuân An</t>
  </si>
  <si>
    <t>Xã Xuân Hội</t>
  </si>
  <si>
    <t>Xã Xuân Phổ</t>
  </si>
  <si>
    <t>Xã Xuân Hải</t>
  </si>
  <si>
    <t>Xã Xuân Giang</t>
  </si>
  <si>
    <t>Xã Xuân Yên</t>
  </si>
  <si>
    <t>Xã Xuân Mỹ</t>
  </si>
  <si>
    <t>Xã Xuân Thành</t>
  </si>
  <si>
    <t>Xã Xuân Viên</t>
  </si>
  <si>
    <t>Xã Xuân Hồng</t>
  </si>
  <si>
    <t>Xã Cổ Đạm</t>
  </si>
  <si>
    <t>Xã Xuân Liên</t>
  </si>
  <si>
    <t>Xã Xuân Lĩnh</t>
  </si>
  <si>
    <t>Xã Xuân Lam</t>
  </si>
  <si>
    <t>Xã Cương Gián</t>
  </si>
  <si>
    <t>Xuân Đan</t>
  </si>
  <si>
    <t>Tiên Điền</t>
  </si>
  <si>
    <t>(13)</t>
  </si>
  <si>
    <t>(14)</t>
  </si>
  <si>
    <t>(15)</t>
  </si>
  <si>
    <t>(16)</t>
  </si>
  <si>
    <t>(17)</t>
  </si>
  <si>
    <t>(18)</t>
  </si>
  <si>
    <t>(19)</t>
  </si>
  <si>
    <t>(20)</t>
  </si>
  <si>
    <t>(21)</t>
  </si>
  <si>
    <t>Tổng diện tích
(ha)</t>
  </si>
  <si>
    <t>Biểu 03/CH</t>
  </si>
  <si>
    <t>CỦA HUYỆN NGHI XUÂN, TỈNH HÀ TĨNH</t>
  </si>
  <si>
    <t>Biểu 04/CH</t>
  </si>
  <si>
    <t>Biểu 05/CH</t>
  </si>
  <si>
    <t>Kết quả thực hiện</t>
  </si>
  <si>
    <t>Tăng (+), giảm (-) ha</t>
  </si>
  <si>
    <t>Hệ thống phụ lục trong kế hoạch sử dụng đất cấp huyện</t>
  </si>
  <si>
    <t xml:space="preserve">KẾ HOẠCH THU HỒI ĐẤT NĂM 2020 </t>
  </si>
  <si>
    <t>TT Tiên Điền</t>
  </si>
  <si>
    <t>(4)=(5)+...+(21)</t>
  </si>
  <si>
    <t>HIỆN TRẠNG  SỬ DỤNG ĐẤT NĂM 2020</t>
  </si>
  <si>
    <t>Trong đó: đất có rừng sản xuất là rừng tụ nhiên</t>
  </si>
  <si>
    <t>RSN</t>
  </si>
  <si>
    <t>Đất giao thông</t>
  </si>
  <si>
    <t>DGT</t>
  </si>
  <si>
    <t>Đất thủy lợi</t>
  </si>
  <si>
    <t>DTL</t>
  </si>
  <si>
    <t>Đất xây dựng cơ sở văn hóa</t>
  </si>
  <si>
    <t>DVH</t>
  </si>
  <si>
    <t>Đất xây dựng cơ sở y tế</t>
  </si>
  <si>
    <t>DYT</t>
  </si>
  <si>
    <t>Đất xây dựng cơ sở giáo dục và đào tạo</t>
  </si>
  <si>
    <t>DGD</t>
  </si>
  <si>
    <t>Đất xây dựng cơ sở thể dục thể thao</t>
  </si>
  <si>
    <t>DTT</t>
  </si>
  <si>
    <t>Đất công trình năng lượng</t>
  </si>
  <si>
    <t>DNL</t>
  </si>
  <si>
    <t>Đất công trình bưu chính, viến thông</t>
  </si>
  <si>
    <t>DBV</t>
  </si>
  <si>
    <t>Đất xây dựng kho dự trữ quốc gia</t>
  </si>
  <si>
    <t>DKG</t>
  </si>
  <si>
    <t>Đất làm nghĩa trang, nhà tang lễ, nhà hỏa táng</t>
  </si>
  <si>
    <t>Đất xây dựng cơ sơ khoa học công nghệ</t>
  </si>
  <si>
    <t>DKH</t>
  </si>
  <si>
    <t>Đất xây dựng cơ sơ dịch vụ xã hội</t>
  </si>
  <si>
    <t>DXH</t>
  </si>
  <si>
    <t>Đất chợ</t>
  </si>
  <si>
    <t>DCH</t>
  </si>
  <si>
    <t>Đất tin ngưỡng</t>
  </si>
  <si>
    <t>Trong đố:</t>
  </si>
  <si>
    <t>-</t>
  </si>
  <si>
    <t>TỔNG DIỆN TÍCH ĐẤT TỰ NHIÊN</t>
  </si>
  <si>
    <t>II</t>
  </si>
  <si>
    <t>Khu chức năng</t>
  </si>
  <si>
    <t>Đất khu công nghệ cao</t>
  </si>
  <si>
    <t>Đất khu kinh tế</t>
  </si>
  <si>
    <t>Đất đô thị</t>
  </si>
  <si>
    <t>Khu sản xuất nông nghiệp (khu vực chuyên trồng lúa nước, khu vực chuyên trồng cây công nghiệp lâu năm)</t>
  </si>
  <si>
    <t>Khu lâm nghiệp (khu vực rừng phòng hộ, rừng đặc dụng, rừng sản xuất)</t>
  </si>
  <si>
    <t>Khu bảo tồn thiên nhiên và đa dạng sinh học</t>
  </si>
  <si>
    <t>Khu phát triển công nghiệp (khu công nghiệp, cụm công nghiệp)</t>
  </si>
  <si>
    <t>Khu đô thị (trong đó có khu đô thị mới)</t>
  </si>
  <si>
    <t>Khu thương mại - dịch vụ</t>
  </si>
  <si>
    <t>Khu dân cư nông thôn</t>
  </si>
  <si>
    <t>KNN</t>
  </si>
  <si>
    <t>KLN</t>
  </si>
  <si>
    <t>KDL</t>
  </si>
  <si>
    <t>KBT</t>
  </si>
  <si>
    <t>KPC</t>
  </si>
  <si>
    <t>DTC</t>
  </si>
  <si>
    <t>KTM</t>
  </si>
  <si>
    <t>KDV</t>
  </si>
  <si>
    <t>DNT</t>
  </si>
  <si>
    <t>KON</t>
  </si>
  <si>
    <t>Diện tích cấp tỉnh phân bổ</t>
  </si>
  <si>
    <t>Diện tích cấp huyện xác định, xác định bổ sung</t>
  </si>
  <si>
    <t>Trong đó: Đất có rừng sản xuất là rừng tự nhiên</t>
  </si>
  <si>
    <t>RSN/PNN</t>
  </si>
  <si>
    <t>QUY HOẠCH SỬ DỤNG ĐẤT ĐẾN NĂM 2030</t>
  </si>
  <si>
    <t>DIỆN TÍCH CHUYỂN MỤC ĐÍCH SỬ DỤNG ĐẤT ĐẾN NĂM 2030</t>
  </si>
  <si>
    <t>DIỆN TÍCH ĐẤT CHƯA SỬ DỤNG VÀO SỬ DỤNG ĐẾN NĂM 2030</t>
  </si>
  <si>
    <t>DANH MỤC CÔNG TRÌNH, DỰ ÁN QUY HOACH NĂM 2021 - 2030</t>
  </si>
  <si>
    <t>HUYỆN NGHI XUÂN</t>
  </si>
  <si>
    <t>Hạng mục</t>
  </si>
  <si>
    <t>Diện tích quy hoạch (ha)</t>
  </si>
  <si>
    <t>Diện tích hiện trạng (ha)</t>
  </si>
  <si>
    <t>Tăng thêm</t>
  </si>
  <si>
    <t xml:space="preserve">Địa điểm </t>
  </si>
  <si>
    <t>Ghi chú</t>
  </si>
  <si>
    <t>Đất khác</t>
  </si>
  <si>
    <t>I</t>
  </si>
  <si>
    <t>ĐẤT NÔNG NGHIỆP</t>
  </si>
  <si>
    <t>Đất lâm nghiệp</t>
  </si>
  <si>
    <t>RPT</t>
  </si>
  <si>
    <t>Chuyển tiếp</t>
  </si>
  <si>
    <t>Đất nuôi trồng thủy sản</t>
  </si>
  <si>
    <t>Quy hoạch đất NTTS thôn Kẻ Lạt</t>
  </si>
  <si>
    <t>Quy hoạch đất NTTS ( thôn Xuân Sơn)</t>
  </si>
  <si>
    <t>Quy hoạch đất NTTS (thôn Hải Đông)</t>
  </si>
  <si>
    <t>BS mới</t>
  </si>
  <si>
    <t>Quy hoạch nuôi trồng thủy sản (Thôn Song Long gần cống Đá Bạc)</t>
  </si>
  <si>
    <t>Quy hoạch đất nuôi trồng thủy sản ( Thôn Đại Đồng)</t>
  </si>
  <si>
    <t>Quy hoạch nuôi trồng thủy sản Song Nam</t>
  </si>
  <si>
    <t>Quy hoạch nuôi trồng thủy sản thôn Đại Đồng</t>
  </si>
  <si>
    <t>Quy hoạch đất NTTS thôn Quang Mỹ</t>
  </si>
  <si>
    <t>Quy hoạch nuôi trồng thủy sản tổng hợp</t>
  </si>
  <si>
    <t>Hiệp hội nghề cá</t>
  </si>
  <si>
    <t>Dự án nuôi tôm trên cát công nghệ cao (thôn Linh Trù)</t>
  </si>
  <si>
    <t>Dự án đầu tư công trình, hạ tầng vùng sản xuất giống và nuôi trồng thủy sản tập trung huyện Nghi Xuân</t>
  </si>
  <si>
    <t>Quy hoạch khu chăn nuôi tập trung (thôn Hồng Tiến)</t>
  </si>
  <si>
    <t>Quy hoạch trồng cây dược liệu (thôn An Tiên)</t>
  </si>
  <si>
    <t>Quy hoạch khu chăn nuôi tập trung ( thôn An Tiên)</t>
  </si>
  <si>
    <t>Quy hoạch khu chăn nuôi tập trung Mào Gà</t>
  </si>
  <si>
    <t>Quy hoạch chăn nuôi tập trung Đồng Nái (thôn 9)</t>
  </si>
  <si>
    <t>Quy hoạch khu chăn nuôi tập trung Đồng Chòa (16 ha)</t>
  </si>
  <si>
    <t>Quy hoạch chăn nuôi tập trung (thôn Hồng Mỹ)</t>
  </si>
  <si>
    <t>Quy hoạch chăn nuôi tập trung Rào Mỹ Dương (thôn Hồng Mỹ)</t>
  </si>
  <si>
    <t>Dự án Trang trại sản xuất nông nghiệp gắn với du lịch sinh thái tại xã Xuân Mỹ</t>
  </si>
  <si>
    <t>Đất khu chăn nuôi tập trung (Đồng Bàu Sen, thôn Tân Mỹ)</t>
  </si>
  <si>
    <t>HTX An Tâm FAM</t>
  </si>
  <si>
    <t>QH khu chăn nuôi tổng hợp thôn Bình Phúc</t>
  </si>
  <si>
    <t>QH trang trại chăn nuôi tổng hợp</t>
  </si>
  <si>
    <t xml:space="preserve"> Quy hoạch khu chăn tập trung ven chân Núi Hồng Lĩnh (Thôn Song Long)</t>
  </si>
  <si>
    <t xml:space="preserve">Quy hoạch đất nông nghiệp khác </t>
  </si>
  <si>
    <t>Trang trại chăn nuôi tập trung đồng Chi Kỷ thôn Song Long</t>
  </si>
  <si>
    <t>Quy hoạch khu chăn nuôi tập trung (Cồn Troong)</t>
  </si>
  <si>
    <t>Quy hoạch khu chăn nuôi tập trung (Ven rào Mỹ Dương)</t>
  </si>
  <si>
    <t>Quy hoạch khu chăn nuôi tổng hợp</t>
  </si>
  <si>
    <t>Quy hoạch khu chăn nuôi tập trung thôn 3 (Khe Mạng )</t>
  </si>
  <si>
    <t>Trang trại tổng hợp Bàu Chăm</t>
  </si>
  <si>
    <t>Quy hoạch trang trại tổng hợp ( thôn Thành Sơn</t>
  </si>
  <si>
    <t>Mở rộng khu chăn nuôi tập trung ( thôn Thanh Văn)</t>
  </si>
  <si>
    <t>QH khu chăn nuôi tổng tập trung Bàu Chăm</t>
  </si>
  <si>
    <t>QH trang trại ven núi thôn 4</t>
  </si>
  <si>
    <t>Trang trại tổng hợp</t>
  </si>
  <si>
    <t>Đất trồng rau củ quả công nghệ cao 18</t>
  </si>
  <si>
    <t>Nông nghiệp công nghệ cao thôn Nam Viên</t>
  </si>
  <si>
    <t>Nông nghiệp công nghệ cao thôn Khang thịnh, Xuân áng</t>
  </si>
  <si>
    <t>QH trang trại thôn Gia Phú</t>
  </si>
  <si>
    <t>Trang trại tổng hợp Cồn đất vàng thôn Nam Sơn</t>
  </si>
  <si>
    <t>Đất trồng rau củ quả công nghệ cao thôn Phúc Tuy</t>
  </si>
  <si>
    <t>Đất trồng rau củ quả công nghệ cao Mỹ Lộc + Cát Thủy</t>
  </si>
  <si>
    <t>ĐẤT PHI NÔNG NGHIỆP</t>
  </si>
  <si>
    <t>Công trình, dự án mục đích quốc phòng</t>
  </si>
  <si>
    <t>Tramh ra đa 525/vùng 1/HQ</t>
  </si>
  <si>
    <t>Căn cứ chiến đấu</t>
  </si>
  <si>
    <t>Tổ công tác địa bàn đồn Lệch Kèn</t>
  </si>
  <si>
    <t xml:space="preserve">Căn cứ hậu phương </t>
  </si>
  <si>
    <t xml:space="preserve">Trận địa phòng thủ </t>
  </si>
  <si>
    <t>Trận địa tên lửa/lữ 679/vùng 1 hải quân</t>
  </si>
  <si>
    <t>Công trình thao trường bắn (thôn 2)</t>
  </si>
  <si>
    <t>Hải đội 102/Cảnh sát biển CSB vùng 1</t>
  </si>
  <si>
    <t xml:space="preserve">Công trình, dự án mục đích an ninh </t>
  </si>
  <si>
    <t>Quy hoạch đất Công An xã</t>
  </si>
  <si>
    <t>Quy hoạch đất Công An Thị trấn</t>
  </si>
  <si>
    <t>Trụ sở làm việc CA huyện Nghi Xuân</t>
  </si>
  <si>
    <t xml:space="preserve">Đất khu công nghiệp </t>
  </si>
  <si>
    <t>Khu công nghiệp Gi Lách</t>
  </si>
  <si>
    <t>c và bs</t>
  </si>
  <si>
    <t>Đất cụm công nghiệp Xuân Mỹ</t>
  </si>
  <si>
    <t>Dự án xây dựng Nhà máy may ProSports Nghi Xuân tại xã Xuân Mỹ của Công ty may thể thao chuyên nghiệp Nghi Xuân</t>
  </si>
  <si>
    <t>MR cụm công nghiệp</t>
  </si>
  <si>
    <t>Quy hoạch cụm công nghiệp Xuân Phổ</t>
  </si>
  <si>
    <t xml:space="preserve">Đất phát triển hạ tầng cấp quốc gia, cấp tỉnh, cấp huyện, cấp xã </t>
  </si>
  <si>
    <t>2.5.1</t>
  </si>
  <si>
    <t>Nâng cấp tuyến đường HL 01 (Giang- Viên- Lĩnh) đoạn qua thôn An Tiên, xã Xuân Giang</t>
  </si>
  <si>
    <t>Quy hoạch đường Từ anh Đức - xã Xuân Yên</t>
  </si>
  <si>
    <t>Quy hoạch đường Trịnh Khắc Lập - xã Xuân Yên</t>
  </si>
  <si>
    <t>Mở rộng đường vanh đai Thành - Yên</t>
  </si>
  <si>
    <t>Đường 70 nối QL 1A với QL ven biển (HL6)</t>
  </si>
  <si>
    <t>Quyu hoạch đường giao thôn nôi đồng (thôn Thanh Phú)</t>
  </si>
  <si>
    <t>Xây dựng tuyến đường qua khu xử lý rác thải tại xã Xuân Thành, huyện Nghi Xuân</t>
  </si>
  <si>
    <t>Nâng cấp tuyến đường liên xã An - Viên - Mỹ - Thành</t>
  </si>
  <si>
    <t>Đường nối QL 1A với QL ven biển (HL8)</t>
  </si>
  <si>
    <t>Mở rộng đường từ ông Hông đến ông Thới (thôn Thịnh Mỹ)</t>
  </si>
  <si>
    <t>bs</t>
  </si>
  <si>
    <t>Nâng cấp tuyến đường giao thông liên xã Hải-Yên-Thành, huyện Nghi Xuân</t>
  </si>
  <si>
    <t>QH đường trục xã từ trường Tiểu học xã Xuân Đan cũ đến thôn Trường Châu)</t>
  </si>
  <si>
    <t xml:space="preserve">QH đường huyện lộ 13 </t>
  </si>
  <si>
    <t>QH đường giao thông nội đồng</t>
  </si>
  <si>
    <t>Nâng cấp mở rộng đường vào nghĩa trang thôn Hợp Thuận</t>
  </si>
  <si>
    <t>Đường giao thông liên xã Xuân Lĩnh đi Xuân Hồng</t>
  </si>
  <si>
    <t>Mở rộng đương giao thông Đền Củi thôn 1</t>
  </si>
  <si>
    <t>Xây dựng bải đậu xe Đền Chợ Củi</t>
  </si>
  <si>
    <t>QH Bến Giang Đình</t>
  </si>
  <si>
    <t>QH đường gom</t>
  </si>
  <si>
    <t>Nâng cấp tuyến đường giao thông trục xã 04 Viên Lĩnh</t>
  </si>
  <si>
    <t>Bến xe Nghi Xuân</t>
  </si>
  <si>
    <t>Xây dựng các tuyến đường nội thị của TT Xuân An</t>
  </si>
  <si>
    <t>Đường ven chân núi Hồng Lĩnh</t>
  </si>
  <si>
    <t>Xây dựng các tuyến đường nội thị của TT Tiên Điền</t>
  </si>
  <si>
    <t>Xây dựng các tuyến đường nội thôn 15 xã</t>
  </si>
  <si>
    <t>2.5.2</t>
  </si>
  <si>
    <t>Hồ Cao Sơn</t>
  </si>
  <si>
    <t>Khu neo đậu tránh trú bão cho tàu cá Cửa Hội</t>
  </si>
  <si>
    <t>Tuyến đê biển huyện Nghi Xuân giai đoạn 2 đoạn từ K27+00-K32+693.87</t>
  </si>
  <si>
    <t>Đê hội thống GĐ 2</t>
  </si>
  <si>
    <t xml:space="preserve">Xử lý ngập úng vùng đất sản xuất NN khu CN Gia Lách </t>
  </si>
  <si>
    <t>Kênh mương thuỷ lợi nội đồng, kênh mương thoát nước trong các khu dân cư</t>
  </si>
  <si>
    <t>Tuyến đê biển huyện Nghi Xuân giai đoạn 2 đoạn từ K27+00+K32+693,87</t>
  </si>
  <si>
    <t>Nâng cấp tuyến đê biển huyện Nghi Xuân (đoạn K27+00 đến K37+411) từ ngã tư Cổ Đạm đến đê Đại Đồng xã Cương Gián, huyện Nghi Xuân</t>
  </si>
  <si>
    <t>Mở rộng đập Đồng Trày thôn Nam Viên</t>
  </si>
  <si>
    <t>Nâng cấp đường bê tông và hệ thống mương tưới tiêu dự án hiện đại hóa ngành lâm nghiệp và tăng cường tính chống chịu vùng ven biển tỉnh Hà Tĩnh</t>
  </si>
  <si>
    <t>2.5.3</t>
  </si>
  <si>
    <t>Đất cơ sở giáo dục và đào tạo</t>
  </si>
  <si>
    <t>Quy hoạch trường mầm non xã Xuân Giang</t>
  </si>
  <si>
    <t>Mở rông trường trung học Thành Mỹ</t>
  </si>
  <si>
    <t xml:space="preserve">QH trường mần non xã Xuân Hội </t>
  </si>
  <si>
    <t>MR trường TH Xuân Phổ</t>
  </si>
  <si>
    <t>QH trường mần non tư thục thôn Ninh Hoà</t>
  </si>
  <si>
    <t>Mở rộng trường mầm Non</t>
  </si>
  <si>
    <t>Mở rộng trường THCS</t>
  </si>
  <si>
    <t>MR trường tiểu học TT Tiên Điền (Điểm 1)</t>
  </si>
  <si>
    <t>MR trường mầm non TT Tiên Điền (Điểm 1)</t>
  </si>
  <si>
    <t>MR trường THCS Nguyễn Trãi</t>
  </si>
  <si>
    <t>MR trường mầm non (Điểm 2)</t>
  </si>
  <si>
    <t>MR trường THCS Xuân Lĩnh</t>
  </si>
  <si>
    <t>MR trường tiểu học</t>
  </si>
  <si>
    <t>MR trường mầm non Xuân Hải</t>
  </si>
  <si>
    <t>MR trường TH Đan Trường</t>
  </si>
  <si>
    <t>MR trường THCS Đan Trường Hội</t>
  </si>
  <si>
    <t>2.5.4</t>
  </si>
  <si>
    <t xml:space="preserve">Đất cơ sở y tế </t>
  </si>
  <si>
    <t>Quy hoạch MR trạm y tế</t>
  </si>
  <si>
    <t>Quy hoạch xây xựng bệnh viện Lam Hồng</t>
  </si>
  <si>
    <t>2.5.5</t>
  </si>
  <si>
    <t>Đất cơ sở thể dục - thể thao</t>
  </si>
  <si>
    <t>Đất thể dục thể thao thôn Trung Lộc</t>
  </si>
  <si>
    <t>Sân thể thao TDP 1</t>
  </si>
  <si>
    <t>Sân thể thao TDP 2</t>
  </si>
  <si>
    <t>Sân thể thao TDP 8A</t>
  </si>
  <si>
    <t>Sân thể thao TDP 9</t>
  </si>
  <si>
    <t>Sân thể thao TDP 10</t>
  </si>
  <si>
    <t>Sân thể thao TDP 11</t>
  </si>
  <si>
    <t>QH sân thể thao thôn Dương Phòng</t>
  </si>
  <si>
    <t>QH sân thể thao thôn Hải Lục</t>
  </si>
  <si>
    <t>QH sân thể thao thôn Hồng Thuỷ</t>
  </si>
  <si>
    <t>QH sân thể thao thôn Trung Vân</t>
  </si>
  <si>
    <t>QH sân thể thao thôn Lam Long</t>
  </si>
  <si>
    <t>QH sân thể thao thôn Đông Biên</t>
  </si>
  <si>
    <t xml:space="preserve">QH sân thể thao thôn Hợp Phúc </t>
  </si>
  <si>
    <t>QH sân thể thao xóm Lĩnh Thành</t>
  </si>
  <si>
    <t>QH sân thể thao xóm Thắng Lợi</t>
  </si>
  <si>
    <t>QH sân thể thao thôn Trường Hoa</t>
  </si>
  <si>
    <t>QH sân thể thao thôn Thái Phong</t>
  </si>
  <si>
    <t>QH sân thể thao thôn Bình Phúc</t>
  </si>
  <si>
    <t>QH sân thể thao thôn Kiều Thắng Lợi</t>
  </si>
  <si>
    <t>QH sân thể thao thôn Hội Thành</t>
  </si>
  <si>
    <t>Quy hoạch sân thể thao nhân tạo ( Thôn Song Long)</t>
  </si>
  <si>
    <t>Quy hoạch sân thể thao thôn Bắc Sơn</t>
  </si>
  <si>
    <t>Quy hoạch sân thể thao thôn Song Long</t>
  </si>
  <si>
    <t>Mở rộng sân thể thao xã (thôn 1)</t>
  </si>
  <si>
    <t>Quy hoạch sân thể thao xã</t>
  </si>
  <si>
    <t>Quy hoạch sân thể thao thôn 5</t>
  </si>
  <si>
    <t>Quy hoạch sân thể thao thôn 3</t>
  </si>
  <si>
    <t>Sân thể thao thôn Nam Phúc Lộc</t>
  </si>
  <si>
    <t>Quy hoạch khu liên hợp thể thao</t>
  </si>
  <si>
    <t>2.5.6</t>
  </si>
  <si>
    <t>Đất bưu chính viễn thông</t>
  </si>
  <si>
    <t>Quy hoạch đất bưu chính viễn thông (Trạm BTS)</t>
  </si>
  <si>
    <t>2.5.7</t>
  </si>
  <si>
    <t xml:space="preserve">Đất công trình năng lượng </t>
  </si>
  <si>
    <t xml:space="preserve"> </t>
  </si>
  <si>
    <t>Chống quá tải và nâng cao độ tin cậy cung cấp điện trên lưới điện</t>
  </si>
  <si>
    <t>Xây dựng trạm biến áp, đương dây huyện Nghi Xuân</t>
  </si>
  <si>
    <t>XD mạch vòng cấp điện cho trạm biến áp Nghi Xuân và chống quá tải lưới điện huyện Nghi Xuân</t>
  </si>
  <si>
    <t>Xây dựng 2 lo xuất tuyến 22KV mạch kép sau TBA 110KV Nghi Xuân Để cải tạo</t>
  </si>
  <si>
    <t>Quy hoạch trạm biến áp (thôn Phú Vinh)</t>
  </si>
  <si>
    <t>Quy hoạch trạm biến áp (thôn Thuận Mỹ)</t>
  </si>
  <si>
    <t>Xây dựng ĐZ,TBA nâng cao chất lượng điện năng tại các xã Xuân Hải, Xuân trường, Xuân hội, Xuân Mỹ thuộc huyện Nghi Xuân</t>
  </si>
  <si>
    <t>Xây dựng mạch vòng cấp điện cho trạm biến áp Nghi Xuân và chống quá tải lưới điện huyện Nghi Xuân</t>
  </si>
  <si>
    <t>Lộ xuất tuyến 35KV sau TBA 110 Nghi Xuân</t>
  </si>
  <si>
    <t>Cải tạo DZ 100 KV Hưng Đông - Can Lộc</t>
  </si>
  <si>
    <t>2.5.8</t>
  </si>
  <si>
    <t>Quy hoạch chơ Xuân Mỹ</t>
  </si>
  <si>
    <t>MR chợ trung tâm xã Xuân Hội</t>
  </si>
  <si>
    <t xml:space="preserve">Quy hoạch chợ </t>
  </si>
  <si>
    <t>Quy hoạch chợ</t>
  </si>
  <si>
    <t>MR chợ TT Xuân An</t>
  </si>
  <si>
    <t>MR chợ Giang Đình</t>
  </si>
  <si>
    <t>MR chợ Cầu</t>
  </si>
  <si>
    <t>MR chợ Chiều</t>
  </si>
  <si>
    <t>MR chợ Bơ</t>
  </si>
  <si>
    <t>MR chợ Xuân Hải</t>
  </si>
  <si>
    <t>Chợ Xuân Hồng</t>
  </si>
  <si>
    <t>2.5.9</t>
  </si>
  <si>
    <t>Đất dịch vụ xã hội</t>
  </si>
  <si>
    <t>Trại dưỡng lão</t>
  </si>
  <si>
    <t>An sinh XH</t>
  </si>
  <si>
    <t>Dự án viện đào tạo, bảo trợ xã hội tổng hợp</t>
  </si>
  <si>
    <t>Quy hoạch mở rộng di tích lịch sử văn hóa Nguyễn Công Trứ</t>
  </si>
  <si>
    <t>Quy hoạch đất ở thôn 5</t>
  </si>
  <si>
    <t>Quy hoạch đất ở thôn 5+4</t>
  </si>
  <si>
    <t>Quy hoạch đất ở thôn 4</t>
  </si>
  <si>
    <t>Quy hoạch đất ở thôn 3</t>
  </si>
  <si>
    <t>Quy hoạch đất ở thôn 1</t>
  </si>
  <si>
    <t>Quy hoạch đất ở thôn 3 (phía Nam QL 1A)</t>
  </si>
  <si>
    <t>Quy hoạch đất ở thôn 2 (Trùng Vẹt)</t>
  </si>
  <si>
    <t>Quy hoạch đất ở thôn 2</t>
  </si>
  <si>
    <t>Quy hoạch xen dắm đất ở các thôn</t>
  </si>
  <si>
    <t>Chuyển mục đích sử dụng đất (đất vườn sang đất ở)</t>
  </si>
  <si>
    <t>Quy hoạch đất ở thôn Bắc Song Long vùng 1</t>
  </si>
  <si>
    <t>Quy hoạch đất ở thôn Nam Mới + Song Long</t>
  </si>
  <si>
    <t>Quy hoạch đất ở thôn Song Nam</t>
  </si>
  <si>
    <t>Quy hoạch tái định cư và khu dân cư dự án xây dựng tuyến đường ven biển Xuân Hội - Thạch Khê - Vũng Áng</t>
  </si>
  <si>
    <t>Khu dân cư nông thôn mới vùng Song Đào (thôn Song Long)</t>
  </si>
  <si>
    <t>Quy hoạch đất ở thôn Bắc Mới</t>
  </si>
  <si>
    <t>Quy hoach xen dắm đất ở thôn Bắc Sơn, Nam Mới, Song Long, Song Nam,</t>
  </si>
  <si>
    <t>Quy hoạch đất dân cư mới (thôn Bắc Sơn)</t>
  </si>
  <si>
    <t>Quy hoạch đất dân cư mới thôn Bắc Mới ( Giao đất chính sách)</t>
  </si>
  <si>
    <t>Quy hoạch xen dắm dân cư thôn Đại Đồng</t>
  </si>
  <si>
    <t>Chuyển mục đích sử dụng đất</t>
  </si>
  <si>
    <t>Quy hoạch đất ở thôn Trung Song Nam</t>
  </si>
  <si>
    <t>Quy hoạch đất ở thôn Đồng Mui thôn Đại Sơn</t>
  </si>
  <si>
    <t>Quy hoạch đất ở Mủi Cồn thôn Bắc Sơn</t>
  </si>
  <si>
    <t>Quy hoaạch xen dắm vùng dân cư Bắc Mới</t>
  </si>
  <si>
    <t>Quy hoạch xen dắm thôn Sơn Hải, thôn Song Hồng,thôn Ngọc Huệ, thôn Cầu Đá, thôn Nam Mới lây trên đất hội quán củ</t>
  </si>
  <si>
    <t>Quy hoạch đất ở thôn Bắc Song Long vùng 2</t>
  </si>
  <si>
    <t>Quy hoạch đất ở thôn 7+8</t>
  </si>
  <si>
    <t>Quy hoạch đất ở Làng Gát thôn 3</t>
  </si>
  <si>
    <t>Quy hoạch đất ở xen dắm thôn3</t>
  </si>
  <si>
    <t>Quy hoạch xen dắm vùng Rú Đền thôn 5</t>
  </si>
  <si>
    <t>Quy hoạch xen dắm thôn 1</t>
  </si>
  <si>
    <t>Quy hoạch đất ở thôn 1 (Từ cầu Cơn Căng đến bà Nghĩa)</t>
  </si>
  <si>
    <t>Quy hoạch đất ở thôn 1 Đồng Cồn Dài và Đồng Cồn Dài Trong</t>
  </si>
  <si>
    <t>Quy hoạch đất ở vùng đồng B19 và đồng Cửa Rụt thôn 5</t>
  </si>
  <si>
    <t>Quy hoạch đất ở trục đường xã TX01(đoạn từ QL1A đến Cầu Làng Gát)</t>
  </si>
  <si>
    <t>Quy hoạch đất ở trục đường xã TX02(đoạn từ QL1A đến Cầu Nhà Thờ)</t>
  </si>
  <si>
    <t>QH xen dắm đất ở thôn Hồng Thuỷ</t>
  </si>
  <si>
    <t>QH xen dắm đất ở thôn Lam Long</t>
  </si>
  <si>
    <t>QH xen dắm đất ở thôn Đông Biên</t>
  </si>
  <si>
    <t>QH xen dắm đất ở thôn Hải Lục</t>
  </si>
  <si>
    <t>QH xen dắm đất ở thôn Trung Vân</t>
  </si>
  <si>
    <t>QH đất ở bám đường quốc lộ ven biển</t>
  </si>
  <si>
    <t>QH đất ở thôn Hợp Phúc ( đồng rộc)</t>
  </si>
  <si>
    <t>QH đất ở thôn Lộc Hạnh</t>
  </si>
  <si>
    <t>QH đất ở thôn Trường Quý</t>
  </si>
  <si>
    <t>QH khu dân cư thôn Trường Vịnh</t>
  </si>
  <si>
    <t>QH khu dân cư thôn Trường Thịnh, Trường Vĩnh, Trường Thuỷ, Trường Hải</t>
  </si>
  <si>
    <t>QH đất ở thôn Trường Thuỷ</t>
  </si>
  <si>
    <t>QH khu dân cư thôn Trường Quý</t>
  </si>
  <si>
    <t>QH đất ở thôn Trường Thanh vùng 2</t>
  </si>
  <si>
    <t>QH đất ở lấy từ trường mầm non cũ thôn Lương Ninh, nhà văn hoá cũ thôn Song Giang, Nhà văn hoá cũ thôn hợp phúc, nhà văn hoá cũ thôn Trường Hoa</t>
  </si>
  <si>
    <t>QH đất ở thôn Lĩnh Thành</t>
  </si>
  <si>
    <t>QH đất ở thôn Song Giang</t>
  </si>
  <si>
    <t>QH đất ở thôn Trường Tỉnh</t>
  </si>
  <si>
    <t>QH xen dắm đất ở thôn Song Giang</t>
  </si>
  <si>
    <t>QH đất ở thôn Kiều Thắng Lợi</t>
  </si>
  <si>
    <t>QH đất ở thôn Thắng Lợi</t>
  </si>
  <si>
    <t>Qh đất ở thôn Bình Phúc</t>
  </si>
  <si>
    <t>Qh đất ở thôn Song Giang</t>
  </si>
  <si>
    <t>Qh đất ở thôn Lĩnh Thành</t>
  </si>
  <si>
    <t>QH khu dân cư thôn trường thành, trường hải, trường vĩnh</t>
  </si>
  <si>
    <t>QHđất ở trường hải</t>
  </si>
  <si>
    <t>Qh xen dắm dân cư  thôn Trường châu</t>
  </si>
  <si>
    <t>Qh xen dắm dân cư  thôn Trường Hoa</t>
  </si>
  <si>
    <t>Qh đất ở thôn Lộc Hạnh</t>
  </si>
  <si>
    <t>Qh đất ở thôn Trầm Cây</t>
  </si>
  <si>
    <t>Qh xen dắm đất ở thôn Trường Vịnh</t>
  </si>
  <si>
    <t>QH đất ở đường ven biển thôn trường hải, trường thanh, kiều thắng lợi</t>
  </si>
  <si>
    <t>QH khu đô thị Xuân Yên</t>
  </si>
  <si>
    <t>QH đất ở khu đô thị Xuân Phổ và Đan Trường</t>
  </si>
  <si>
    <t>QH đất ở khu đô thị Xuân Hội và Đan Trường</t>
  </si>
  <si>
    <t>QH đất ở thôn Hội Tiến</t>
  </si>
  <si>
    <t>QH đất ở thôn Tân Ninh Châu</t>
  </si>
  <si>
    <t>QH đất ở thôn Hội Long</t>
  </si>
  <si>
    <t>QH đất ở thôn Thái Phong</t>
  </si>
  <si>
    <t>QH đất ở thôn Phú Quý</t>
  </si>
  <si>
    <t>QH đất ở thôn Phú Quý (đồng mới)</t>
  </si>
  <si>
    <t>QH đất ở thôn Hội Thuỷ</t>
  </si>
  <si>
    <t>QH đất ở thôn An Toàn Long (hội quán thôn An Toàn)</t>
  </si>
  <si>
    <t>QH dđất ở thôn Hội Thành</t>
  </si>
  <si>
    <t>QH đất ở bám đường ven biển</t>
  </si>
  <si>
    <t>QH đất ở thôn Ninh Hoà</t>
  </si>
  <si>
    <t>QH đất ở thôn Hợp Thuận</t>
  </si>
  <si>
    <t>QH đất ở thôn Thống Nhất mụ Đào</t>
  </si>
  <si>
    <t>QH đất ở thôn thôn Ninh Hoà vùng Kỳ Xương Cơm</t>
  </si>
  <si>
    <t>QH đất ở thôn thôn Ninh Hoà vùng Cồn Kỳ</t>
  </si>
  <si>
    <t>QH xen dắm dân cư thôn Ninh Hoà (nhà trẻ cũ)</t>
  </si>
  <si>
    <t>QH xen dắm dân cư thôn Kiều Văn, Thống Nhất(từ nhà văn hoá các thôn 4,5,6,8,9 cũ).</t>
  </si>
  <si>
    <t>QH xen dắm dân cư  các thôn Kiều Văn, Trường An, Phúc An,Hợp Thuận, Thống Nhất)</t>
  </si>
  <si>
    <t>QH đất ở đồng Sao Nha</t>
  </si>
  <si>
    <t>QH đất ở ven đường ven biển</t>
  </si>
  <si>
    <t>Quy hoạch đất ơở (thôn Kẻ Lạt)</t>
  </si>
  <si>
    <t>Qu hoạch đất ở (thôn Kỳ Tây)</t>
  </si>
  <si>
    <t>Quy hoạch đất ở thôn 3,8(thôn Kỳ Tây, Vân Thanh)</t>
  </si>
  <si>
    <t>Quy hoạch đất ở (thôn Vân Thanh Bắc)</t>
  </si>
  <si>
    <t>Quy hoạch đất ở (thôn Hải Đông)</t>
  </si>
  <si>
    <t>Quy hoạch đất ở (thôn Kỳ Tây)</t>
  </si>
  <si>
    <t>Quy hoạch đất ở (thôn Kỳ Đồng)</t>
  </si>
  <si>
    <t>Quy hoạch đất ở (thôn Kỳ Tây, Phú Vinh)</t>
  </si>
  <si>
    <t>Quy hoạch đất ở (thôn Phú Vinh)</t>
  </si>
  <si>
    <t>Quy hoạch xen dắm ( thôn Kỳ Đồng)</t>
  </si>
  <si>
    <t>Quy hoạch xen dắm ( thôn Phú Thuận Hợp), nhà Văn Hóa cũ</t>
  </si>
  <si>
    <t>Quy hoạch xen dắm ( thôn Phú Hoa), nhà Văn Hóa cũ</t>
  </si>
  <si>
    <t>Quy hoạch xen dắm ( thôn Phú Hoa), sân vận động cũ</t>
  </si>
  <si>
    <t>Khu đô thị mới Xuân Thành, Cổ Đạm</t>
  </si>
  <si>
    <t>Khu đô thị mới Xuân Thành, Cổ Đạm, huyện Nghi Xuân</t>
  </si>
  <si>
    <t>Quy hoạch đất ở xen dắm (hội quán thôn Phúc Tuy củ)</t>
  </si>
  <si>
    <t>Cấp đất xen dắm dân cư Đồng Mới thôn Xuân Ang+Phúc Tuy</t>
  </si>
  <si>
    <t>Quy hoạch đất ở thôn Gia Phú</t>
  </si>
  <si>
    <t>Quy hoạch đất ở thôn Mỹ Lộc</t>
  </si>
  <si>
    <t>Cấp đất xen dắm dân cư Bắc Cọi thôn Nam Yên</t>
  </si>
  <si>
    <t>Quy hoạch đất ở thôn Nam Viên  (hội quan thôn Bác Sơn Cũ)</t>
  </si>
  <si>
    <t>Quy hoạch đất ở thôn Nam Viên vùng Cồn Lều</t>
  </si>
  <si>
    <t>Quy hoạch đất ở thôn Nam Viên (lấy trên đất hội quán Nam Sơn Cũ)</t>
  </si>
  <si>
    <t xml:space="preserve">Quy hoạch đất ở </t>
  </si>
  <si>
    <t xml:space="preserve">QH xen dắm đất ở </t>
  </si>
  <si>
    <t>Quy hoaạch xen dăm dan cư Bắc cõi tuyến 2</t>
  </si>
  <si>
    <t>Quy hoaạch xen dăm dan cư bãi phần tuyến 2</t>
  </si>
  <si>
    <t>Quy hoạch đất ở( DHS cũ Trường Mỹ)</t>
  </si>
  <si>
    <t>Quy hoạch đất ở (thôn Thuận Mỹ)</t>
  </si>
  <si>
    <t>Quy hoạch đất ở (thôn Hồng Mỹ)</t>
  </si>
  <si>
    <t>Quy hoạch đất ở (thôn Phúc Mỹ)</t>
  </si>
  <si>
    <t>Quy hoạch đất ở (thôn Thịnh Mỹ)</t>
  </si>
  <si>
    <t>Quy hoạch đất ở xen dắm</t>
  </si>
  <si>
    <t>Quy hoạch đất ở Bàu Trung (thôn Thịnh Mỹ)</t>
  </si>
  <si>
    <t>Quy hoạch đất (thôn Quang Mỹ)</t>
  </si>
  <si>
    <t>Quy hoạch đất (thôn Thịnh Mỹ)</t>
  </si>
  <si>
    <t>Quy hoạch đất (thôn Trường Mỹ)</t>
  </si>
  <si>
    <t>Quy hoạch đất ơ 3 vùng thôn An Tiên</t>
  </si>
  <si>
    <t>Quy hoạch đất ở thôn Hồng Tiến</t>
  </si>
  <si>
    <t>Quy hoạch đất ở thôn Lam Thủy</t>
  </si>
  <si>
    <t>Quy hoạch đất ở khu Dân cư xã Xuân Giang</t>
  </si>
  <si>
    <t>Quy hoạch đất ở thôn Hồng Thịnh</t>
  </si>
  <si>
    <t>Quy hoạch đất ở thôn Hồng Khánh</t>
  </si>
  <si>
    <t>Quy hoạch đất ở (thôn An Tiên)</t>
  </si>
  <si>
    <t>Quy hoạch đất ở ( trường mầm non cũ)</t>
  </si>
  <si>
    <t>Quy hoạch đất ở (thôn Hồng Nhất)</t>
  </si>
  <si>
    <t>Khu đô thị sinh thái, du lịch, vui chơi giải trí Đảo Xuân Giang 2 và vùng ven sông Lam, từ thị trấn Xuân An đến xã Xuân Giang</t>
  </si>
  <si>
    <t>Quy hoạch đất ở  thôn Hợp Giáp( Nhà Ngâm)</t>
  </si>
  <si>
    <t>Quy hoạch đất ở  thôn Hợp Giáp</t>
  </si>
  <si>
    <t>Quy hoạch đất ở  thôn Trung Lộc ( Đông Hung)</t>
  </si>
  <si>
    <t>Quy hoạch đất ở thôn Yên Ngư</t>
  </si>
  <si>
    <t>Quy hoạch đất ở thôn Trung Lộc</t>
  </si>
  <si>
    <t>Quy hoạch đất ở thôn Yên Hải</t>
  </si>
  <si>
    <t>Quy hoạch đất ở thôn Yên Thông, thôn Yên Khánh</t>
  </si>
  <si>
    <t>Quy hoạch đất ở thôn Yên Thông</t>
  </si>
  <si>
    <t>Quy hoạch đất ở thôn Yên Nam</t>
  </si>
  <si>
    <t>Quy hoạch đất ở xen dắm thôn Yên Khánh</t>
  </si>
  <si>
    <t>Quy hoạch đất ở nhà Ngâm Trong (thôn Yên Ngọc)</t>
  </si>
  <si>
    <t>Quyu hoạch đất ở thôn Trung Lộc</t>
  </si>
  <si>
    <t>Quy hoạch đất ở thôn Yên Khánh</t>
  </si>
  <si>
    <t>Quy hoạch đất ở tái định cư thôn Hợp Giáp</t>
  </si>
  <si>
    <t>Quy hoạch đất ở (thôn Thành Sơn)</t>
  </si>
  <si>
    <t>Quy hoạch đất ở (thôn Thanh Văn)</t>
  </si>
  <si>
    <t>Quy hoạch đất ở (thôn Thanh Văn) giai đoạn 2</t>
  </si>
  <si>
    <t>Quy hoạch xen dắm các thôn</t>
  </si>
  <si>
    <t>Quy hoạch đất ở (thôn Thanh Hải)</t>
  </si>
  <si>
    <t>Sắp xếp nhà ở, đài phát thành chuyển sang đất ở</t>
  </si>
  <si>
    <t>Quy hoạch xen dắm đất ở Thành Vân</t>
  </si>
  <si>
    <t>Khu đô thị mới xã Xuân Thành</t>
  </si>
  <si>
    <t>Khu đô thị mới Xuân Thành, huyện Nghi Xuân</t>
  </si>
  <si>
    <t>Quy hoạch đất ở thôn Tân Trù</t>
  </si>
  <si>
    <t>Quy hoạch đất ở thôn Cường Thịnh</t>
  </si>
  <si>
    <t>Quy hoạch đất ở thôn Linh Trù</t>
  </si>
  <si>
    <t>Quy hoạch đất ở thôn An Phúc Lộc</t>
  </si>
  <si>
    <t>Quy hoạch xen dắm khu dân cư các xóm</t>
  </si>
  <si>
    <t>Quy hoạch đất ở khu vực phía Bắc khu TĐC cầu BT II,
TDP 2</t>
  </si>
  <si>
    <t>Quy hoạch đất ở khu vực Công ty Châu Tuấn thuê
 làm kho nông sản (cũ), TDP 8A</t>
  </si>
  <si>
    <t>Quy hoạch đất ở khu vực Công ty Lâm đặc sản, TDP 9</t>
  </si>
  <si>
    <t>QH đất ở đô thị (Khu đô thị sinh thái, du lịch, vui chơi giải trí Đảo Xuân Giang 2 và vùng ven sông Lam, từ thị trấn Xuân An đến xã Xuân Giang)</t>
  </si>
  <si>
    <t>Vùng QH xen dắm dân cư Vườn Quốc TDP 7</t>
  </si>
  <si>
    <t>Vùng QH Dân cư Mụ Phụ còn 2 lô TDP 4</t>
  </si>
  <si>
    <t>Vùng QH xen dắm dân cư Đá lưỡi cày TDP 1</t>
  </si>
  <si>
    <t>Vùng QH Dân cư Cơn Sanh TDP 7</t>
  </si>
  <si>
    <t>Vùng QH xen dắm dân cư trước nhà ông Thắng TDP 9</t>
  </si>
  <si>
    <t>Vùng QH xen dắm dân cư trước nhà ông Nguyễn Văn Tích TDP 12</t>
  </si>
  <si>
    <t>Vùng QH Dân cư Hói Cơn Hương TDP 8B</t>
  </si>
  <si>
    <t>Vùng QH Dân cư phía Đông Nhà văn hóa  TDP 9</t>
  </si>
  <si>
    <t>Vùng QH Dân cư Nương Khanh TDP 4</t>
  </si>
  <si>
    <t>Vùng QH Dân cư phía Đông và phía nam sân bóng TDP 10</t>
  </si>
  <si>
    <t>Vùng QH Dân cư phía Đông trường Mầm Non TDP 4</t>
  </si>
  <si>
    <t>Dự án Khu đô thị Xuân An (Giai đoạn 2)</t>
  </si>
  <si>
    <t xml:space="preserve">Khu đô thị sinh thái Park City Xuân An </t>
  </si>
  <si>
    <t>Công ty TNHH Thanh Thành Đạt</t>
  </si>
  <si>
    <t>Vùng QH Dân cư Đồng Dưới TDP 11, 12</t>
  </si>
  <si>
    <t>QH đất ở đô thị ( chuyển đổi từ đất nông nghiệp sang ODT)</t>
  </si>
  <si>
    <t>QH đất ở đô thị ( giáp khu CN)</t>
  </si>
  <si>
    <t>Khu đô thị Nam  Sông Lam</t>
  </si>
  <si>
    <t>QH khu dân cư TDP Thanh Chương</t>
  </si>
  <si>
    <t>TT Tiên điền</t>
  </si>
  <si>
    <t>QH khu dân cư TDP An Mỹ</t>
  </si>
  <si>
    <t>QH khu dân cư TDP Hòa Thuận</t>
  </si>
  <si>
    <t>QH Xen dắm dân cư TDP Minh Quang</t>
  </si>
  <si>
    <t>QH khu dân cư TDP Minh Quang</t>
  </si>
  <si>
    <t>QH Xen dắm dân cư TDP Hồng Lam</t>
  </si>
  <si>
    <t>QH khu dân cư TDP Phong Giang + Hồng Lam</t>
  </si>
  <si>
    <t>Xen dắm dân cư vùng Nhà Trành</t>
  </si>
  <si>
    <t>QH khu dân cư TDP 1</t>
  </si>
  <si>
    <t>Xen dắm dân cư TDP1</t>
  </si>
  <si>
    <t xml:space="preserve"> Mở rộng trụ sở Đảng ủy, HĐND &amp; UBND </t>
  </si>
  <si>
    <t>Mở rộng trụ sở Đan Trường</t>
  </si>
  <si>
    <t>Đất khu hành chính TT Xuân An</t>
  </si>
  <si>
    <t>Quy hoạch mở rộng chùa Vạn Phúc ( thôn Hợp Giáp)</t>
  </si>
  <si>
    <t>Quy hoạch xây dựng chùa Vân Giác ( thôn Hồng Khánh)</t>
  </si>
  <si>
    <t>Quy hoạch chùa Truông ( thôn Kỳ Tây)</t>
  </si>
  <si>
    <t>Quy hoạch xây dựng chùa Bàu ( thôn Ke Lạt)</t>
  </si>
  <si>
    <t>Quy hoạch mở rộn chùa Đã Liễu ( Phía Tây Chùa)</t>
  </si>
  <si>
    <t>Quy hoạch chùa Vĩnh Phúc thôn Dương Phòng</t>
  </si>
  <si>
    <t>Mở rộng chùa Mãn Nguyệt</t>
  </si>
  <si>
    <t>Tôn tạo đất cơ sở tôn giáo ( Chùa Thanh Minh Tự, Chùa Bình Vôi)</t>
  </si>
  <si>
    <t>Quy hoạch chùa Bút Mộc</t>
  </si>
  <si>
    <t>Nâng cấp chùa Đông Hải Đại Vương</t>
  </si>
  <si>
    <t>Nâng cấp chùa Thượng</t>
  </si>
  <si>
    <t>Mở rộng chùa Kim Tự Lân</t>
  </si>
  <si>
    <t>Mở rộng chùa Thanh Lương (sau nhà chùa giáp đê)</t>
  </si>
  <si>
    <t>MR chùa Phong Phạm</t>
  </si>
  <si>
    <t>Mở rộng tôn tạo Chùa Diêm Phúc</t>
  </si>
  <si>
    <t>Quy hoạch Thiện Viện Trúc Lâm</t>
  </si>
  <si>
    <t>Mở rộng đền Bùi Tuệ Quang</t>
  </si>
  <si>
    <t>Mở rộng đền Châu Long</t>
  </si>
  <si>
    <t>Mở rộng đền Thượng</t>
  </si>
  <si>
    <t>Mở rộng đình Hải Thượng</t>
  </si>
  <si>
    <t>QH đất TIN Đình Ráng</t>
  </si>
  <si>
    <t>Xây dựng Đền Đồng Mòi</t>
  </si>
  <si>
    <t>Tôn tạo đất cơ sở tín ngưỡng(Đền Yên Ninh, Đền Đồng Hải Đại Vương, Đền Nam Phong, Đền Thượng.</t>
  </si>
  <si>
    <t>Đền Nguyễn Xí</t>
  </si>
  <si>
    <t>Quy hoạch đền Cơn Săng</t>
  </si>
  <si>
    <t>Quy hoạch đền Trần Hưng Đạo</t>
  </si>
  <si>
    <t>Quy hoach vùng du lịch tâm linh Đền Am</t>
  </si>
  <si>
    <t>Mở rông đền Chợ Củi</t>
  </si>
  <si>
    <t>Quy hoạch đất sản xuất phi nông nghiệp</t>
  </si>
  <si>
    <t>Xây dựng nhà máy nước các xã Cổ Đạm, Xuân Liên, Cương Gián huyện Nghi Xuân</t>
  </si>
  <si>
    <t>QH sản xuất kinh doanh (chế biến thuỷ hải sản và kho đông lạnh)</t>
  </si>
  <si>
    <t xml:space="preserve">Mở rộng CCN chế biến nông lâm sản, SX đồ gỗ </t>
  </si>
  <si>
    <t>QH tổng kho xăng dầu và cảng</t>
  </si>
  <si>
    <t>Nhà máy tăng áp và hệ thống đường ống dẫn nước sạch (GĐ1+GĐ2)</t>
  </si>
  <si>
    <t>Quy hoạch đất cơ sở sản xuất kinh doanh ( chế biến kinh doanh hải sản)</t>
  </si>
  <si>
    <t xml:space="preserve">Quy hoạch công trình cấp nước sạch </t>
  </si>
  <si>
    <t>Quy hoạch tiểu thủ công nghiệp làng nghề</t>
  </si>
  <si>
    <t>Quy hoạch đất cơ sở sản xuất kinh doanh thôn Song Long</t>
  </si>
  <si>
    <t>Quy hoạch bải chế biến vật liệu xây dựng</t>
  </si>
  <si>
    <t>Bải tập kết vật liệu xây dựng (Bải Bồi Sông Lam thôn 7,8)</t>
  </si>
  <si>
    <t xml:space="preserve">Quy hoạch nhà máy nước sạch </t>
  </si>
  <si>
    <t>Các bải tập kết vật liệu xây dựng (vung Cồn Dài, Làng Mới)</t>
  </si>
  <si>
    <t>QH đất TTCN làng nghề</t>
  </si>
  <si>
    <t>Dự án xây dựng công trình nước sạch tại huyện Nghi Xuân</t>
  </si>
  <si>
    <t>Đất văn hóa</t>
  </si>
  <si>
    <t>Quy hoạch mở rộng đài tưởng niêm</t>
  </si>
  <si>
    <t>Quy hoạch đất sinh hoạt cộng đồng</t>
  </si>
  <si>
    <t>Mở rộng nhà văn hóa thôn Thuận Mỹ</t>
  </si>
  <si>
    <t>Mở rộng nhà văn hóa thôn Hồng Mỹ</t>
  </si>
  <si>
    <t>Tôn tạo các nhà văn hóa thôn ( Đông Tây, Ngọc Huệ, Song Hải, Song Hồng, Tân Thượng)</t>
  </si>
  <si>
    <t>Quy hoạch nhà văn hóa thôn Bắc Sơn</t>
  </si>
  <si>
    <t>Quy hoạch nhà văn hóa ( thôn Lâm Hải Hoa)</t>
  </si>
  <si>
    <t>Mở rộng nhà văn hóa thôn 2</t>
  </si>
  <si>
    <t>Xây dựng nhà văn hoá thôn Trường Hoa</t>
  </si>
  <si>
    <t>Xây dựng nhà văn hoá thôn Thống Nhất</t>
  </si>
  <si>
    <t>Xây dựng nhà văn hoá thôn Kiều Văn</t>
  </si>
  <si>
    <t>Xây dựng nhà văn hoá thôn Trường Lam</t>
  </si>
  <si>
    <t>Xây dựng nhà văn hoá thôn Dương Phòng</t>
  </si>
  <si>
    <t>Nhà văn hóa TDP An Mỹ + Hòa Thuận</t>
  </si>
  <si>
    <t>Nhà văn hóa TDP 4</t>
  </si>
  <si>
    <t>Nhà văn hóa TDP 7</t>
  </si>
  <si>
    <t>2.1.5</t>
  </si>
  <si>
    <t>QH đất công cộng hỗn hợp</t>
  </si>
  <si>
    <t>Đất thương mại dịch vụ</t>
  </si>
  <si>
    <t>Quy hoạch đất thương mại dịch vụ thôn Yên Khánh</t>
  </si>
  <si>
    <t>Quy hoạch đất Thương mại dịch vụ thôn Yên Ngọc</t>
  </si>
  <si>
    <t>Cửa hàng xăng dầu và dịch vụ tổng hợp Xuân Yên</t>
  </si>
  <si>
    <t>Quy hoạch đất thương mại dịch vụ thôn Trung Lộc</t>
  </si>
  <si>
    <t>Quy hoạch đất TMDV Châu Tịnh</t>
  </si>
  <si>
    <t>Quy hoạch Mở rộng TMDV ( thôn Vân Thanh Bắc)</t>
  </si>
  <si>
    <t>Quy hoạch đất TMDV Thành Tiến</t>
  </si>
  <si>
    <t>Quy hoạch đất TMDV + cây xăng ( thôn Thành Yên)</t>
  </si>
  <si>
    <t>Quy hoạch đất TMDV thôn Hương Hòa</t>
  </si>
  <si>
    <t>Quy hoạch đất TMD (thôn Thành Long)</t>
  </si>
  <si>
    <t>Đất khu du lịch Xuân Thành (thôn Thành Long)</t>
  </si>
  <si>
    <t>Quy hoạch đất TMDV (thôn Hồng Mỹ)</t>
  </si>
  <si>
    <t>Dịch vụ thương mại thôn Lam Long đồng Cang</t>
  </si>
  <si>
    <t>Khu thương mại dịch vụ thôn Trung Vân</t>
  </si>
  <si>
    <t xml:space="preserve">QH dự án cơ sở kinh doanh dịch vụ tổng hợp và kinh doanh xăng dầu </t>
  </si>
  <si>
    <t>QH đất TMD phức hợp trường học, sân bóng, bể bơi</t>
  </si>
  <si>
    <t>QH đất thương mại dịch vụ tổng hợp xăng dầu</t>
  </si>
  <si>
    <t>QH đất dịch vụ thương mại ( Đô thị Xuân Yên)</t>
  </si>
  <si>
    <t>QH đất dịch vụ thương mại ( Đô thị Đan Trường và Xuân Phổ)</t>
  </si>
  <si>
    <t>QH đất dịch vụ thương mại ( Đô thị Đan Trường và Xuân Hội)</t>
  </si>
  <si>
    <t>Khu du lục sinh thái biển Xuân Hội</t>
  </si>
  <si>
    <t xml:space="preserve">QH khu dịch vụ ven đê biển </t>
  </si>
  <si>
    <t>QH khu dịch vụ thương mại ven cầu cửa hội</t>
  </si>
  <si>
    <t>QH đất dịch vụ du lịch trải nghiệm thôn Hội Thuỷ</t>
  </si>
  <si>
    <t>QH đất dịch vụ thương mại xăng dầu</t>
  </si>
  <si>
    <t>QH đất thương mại dịch vụ (vùng giáp xã Xuân Hải)</t>
  </si>
  <si>
    <t>QH đất thương mại dịch vụ (vùng giáp xã Đan Trường)</t>
  </si>
  <si>
    <t>QH đất thương mại dịch vụ bên cạnh vòng xuyến</t>
  </si>
  <si>
    <t>QH đất thương mại dịch vụ Con Thiêng</t>
  </si>
  <si>
    <t>Quy hoạch thương mại dịch vụ và nuôi trồng thủy sản ( Thon Song Nam)</t>
  </si>
  <si>
    <t>Quy hoạch khu du lịch thương mại (Bắc Mới)</t>
  </si>
  <si>
    <t>Quy hoạch khu du lịch sinh thái biển Chân Tiên</t>
  </si>
  <si>
    <t>Khu thương mại dịch vụ và nuôi trồng thủy sản Cương Gián</t>
  </si>
  <si>
    <t xml:space="preserve">Đất thương mại dịch vụ </t>
  </si>
  <si>
    <t>Khu du lich sinh thai  Đồng Trày</t>
  </si>
  <si>
    <t>Quy hoạch vùng du lịch Hồ Chọ Thòi</t>
  </si>
  <si>
    <t>Quy hoạch vùng du lịch ven biển</t>
  </si>
  <si>
    <t>Quy hoạch thương mại dịch vụ (Đồng Vườn Cam)</t>
  </si>
  <si>
    <t>Quy hoạch thương mại dịch vụ (Bắc nhà hàng Phúc Nhân)</t>
  </si>
  <si>
    <t>Quy hoạch thương mại dịch vụ tây ủy ban ( Đồng Vạn)</t>
  </si>
  <si>
    <t>Quy hoạch thương mại dịch vụ và đô thị tổng hợp (đối diện nhà văn hóa thôn 1)</t>
  </si>
  <si>
    <t>Quy hoạch thương mại dịch vụ</t>
  </si>
  <si>
    <t>Khu du lịch sinh thái nghĩ dưỡng Suối Tiên</t>
  </si>
  <si>
    <t>Quy hoạch thương mại dịch vụ Cựa Làng</t>
  </si>
  <si>
    <t>QH dđất TMDV thôn 4</t>
  </si>
  <si>
    <t>QH dđất TMDV thôn 3</t>
  </si>
  <si>
    <t>QH khu sinh thái khe Sẵn Sàng</t>
  </si>
  <si>
    <t>QH đất DVTM (UB thị trấn cũ 2 vị trí)</t>
  </si>
  <si>
    <t>Đất khu du lịch</t>
  </si>
  <si>
    <t>QH khu du lịch sinh thái Sty</t>
  </si>
  <si>
    <t>QH khu du lịch (Khu đô thị sinh thái, du lịch, vui chơi giải trí Đảo Xuân Giang 2 và vùng ven sông Lam, từ thị trấn Xuân An đến xã Xuân Giang)</t>
  </si>
  <si>
    <t>Kho trung chuyển và cấp phát xăng dầu</t>
  </si>
  <si>
    <t xml:space="preserve">Kho xăng dầu tại cảng cá </t>
  </si>
  <si>
    <t>Đất khu vui chơi giải trí</t>
  </si>
  <si>
    <t>Đất khu vui chơi giải trí thôn Hồng Mỹ</t>
  </si>
  <si>
    <t>QH đất trồng hoa phục vụ ngăm cảnh</t>
  </si>
  <si>
    <t>Quy hoạch khu vui chơi giải trí (thôn Bắc Mới, Song Hải)</t>
  </si>
  <si>
    <t>Quy hoạch khu vui chơi giải trí (thôn Song Nam)</t>
  </si>
  <si>
    <t>Quy hoạch khu vui chơi giải trí (thôn Đại Đồng)</t>
  </si>
  <si>
    <t>QH đất cây xanh và khu vui chơi giải trí (Khu đô thị Xuân Yên)</t>
  </si>
  <si>
    <t>QH đất cây xanh và khu vui chơi giải trí (Khu đô thị Xuân Phổ và Đan Trường)</t>
  </si>
  <si>
    <t>QH đất cây xanh và khu vui chơi giải trí (Khu đô thị Xuân Hội và Đan Trường)</t>
  </si>
  <si>
    <t>Khu vui chơi giải trí người già và trẻ em</t>
  </si>
  <si>
    <t>QH khu cây xanh</t>
  </si>
  <si>
    <t>Khu vui chơi TDP2</t>
  </si>
  <si>
    <t>2.1.8</t>
  </si>
  <si>
    <t>Đất Sét gạch, ngói xứ đồng Hành Khiến</t>
  </si>
  <si>
    <t>Khai thác mỏ đá xây dựng</t>
  </si>
  <si>
    <t>Quy hoạch khai thác mỏ đất</t>
  </si>
  <si>
    <t>2.1.9</t>
  </si>
  <si>
    <t>Đất nghĩa trang, nghĩa địa</t>
  </si>
  <si>
    <t>Mở rộng Nghĩa Địa (thôn An Tiên)</t>
  </si>
  <si>
    <t>Mở rộng Nghĩa Địa (thôn Vân Thanh Bắc)</t>
  </si>
  <si>
    <t>Quy hoạch mở rộng nghĩa địa (thôn Hồng Mỹ)</t>
  </si>
  <si>
    <t>Chỉnh trang mở rộng nghĩa địa Đồng Hung</t>
  </si>
  <si>
    <t>Mở rộng nghĩa địa Trường Vĩnh</t>
  </si>
  <si>
    <t>Mở rộng nghĩa địa Vĩnh Lác</t>
  </si>
  <si>
    <t>Quy hoạch nghĩa trang</t>
  </si>
  <si>
    <t>Quy hoạch nghĩa trang tập Trung Núi Nấy</t>
  </si>
  <si>
    <t>Quy hoạch đất nghĩa trang nghĩa địa thôn Bắc Sơn</t>
  </si>
  <si>
    <t>Quy hoạch đất nghĩa trang nghĩa địa</t>
  </si>
  <si>
    <t>Quy hoạch nghĩa trang Cồn Cộc</t>
  </si>
  <si>
    <t>2.1.20</t>
  </si>
  <si>
    <t>Đất xử lý rác thải</t>
  </si>
  <si>
    <t>Quy hoạch bại tập kết rác thải</t>
  </si>
  <si>
    <t>Các khu xử lý, trung chuyển và thu gom, xử lý rác còn lại</t>
  </si>
  <si>
    <t>QH khu trung chuyển và thu gom xử lý rác thôn Hội Thuỷ</t>
  </si>
  <si>
    <t>Quy hoạch điểm tập kết rác Cồn Cốc</t>
  </si>
  <si>
    <t>Tổng</t>
  </si>
  <si>
    <t>X.HOI 10</t>
  </si>
  <si>
    <t>BHK</t>
  </si>
  <si>
    <t>BCS</t>
  </si>
  <si>
    <t>DCS</t>
  </si>
  <si>
    <t>1</t>
  </si>
  <si>
    <t>2</t>
  </si>
  <si>
    <t>3</t>
  </si>
  <si>
    <t>4</t>
  </si>
  <si>
    <t>5</t>
  </si>
  <si>
    <t>6</t>
  </si>
  <si>
    <t>7</t>
  </si>
  <si>
    <t>8</t>
  </si>
  <si>
    <t>9</t>
  </si>
  <si>
    <t>10</t>
  </si>
  <si>
    <t>11</t>
  </si>
  <si>
    <t>12</t>
  </si>
  <si>
    <t>13</t>
  </si>
  <si>
    <t>14</t>
  </si>
  <si>
    <t>15</t>
  </si>
  <si>
    <t>16</t>
  </si>
  <si>
    <t>17</t>
  </si>
  <si>
    <t>18</t>
  </si>
  <si>
    <t>19</t>
  </si>
  <si>
    <t>20</t>
  </si>
  <si>
    <t>21</t>
  </si>
  <si>
    <t>22</t>
  </si>
  <si>
    <t>Trồng rừng phục hồi</t>
  </si>
  <si>
    <t>THIẾU</t>
  </si>
  <si>
    <t>QH khu nuôi trồng thuỷ sản Đồng Hiệu (mặn lợ)</t>
  </si>
  <si>
    <t>Xã ĐanTrường</t>
  </si>
  <si>
    <t>Đồn 160/ tổ công tác trên địa bàn</t>
  </si>
  <si>
    <t>Bãi đậu xe đền chợ củi( Đồng vạn, thôn 1)</t>
  </si>
  <si>
    <t>655        (MỚI)</t>
  </si>
  <si>
    <t>Đường giao thông thôn 1</t>
  </si>
  <si>
    <t>656        (MỚI)</t>
  </si>
  <si>
    <t>Hạ tầng khu di lịch biển Xuân Thành</t>
  </si>
  <si>
    <t>Nâng cấp tuyến đường nối thị trấn Tiên Điền- Đền thờ Nguyễn Công Trứ-xã Xuân Mỹ</t>
  </si>
  <si>
    <t xml:space="preserve">Nâng cấp, mở rộng tuyến đường Hải - Hội, huyện Nghi Xuân </t>
  </si>
  <si>
    <t>Ban A</t>
  </si>
  <si>
    <t>Thiếu</t>
  </si>
  <si>
    <t>Nâng cấp tuyến đường giao thông liên xã Phổ - Hải - Yên, huyện Nghi Xuân</t>
  </si>
  <si>
    <t>Bãi đậu xe, dường nối QL1A tới bãi đậu xe Khu di tích lịch sử văn hóa Quốc Gia đền chợ Củi, xã Xuân Hồng</t>
  </si>
  <si>
    <t>MỚI</t>
  </si>
  <si>
    <t xml:space="preserve">Xã Xuân Hải </t>
  </si>
  <si>
    <t xml:space="preserve">Xã Xuân Hồng </t>
  </si>
  <si>
    <t>Củng cố nâng cấp tuyến đê Song Nam</t>
  </si>
  <si>
    <t>Nâng cấp tuyến đê Hội Thống đoạn từ Km0+00-Km5+00 (giai đoạn 2), huyện Nghi Xuân</t>
  </si>
  <si>
    <t>Đất thể dục thể thao ( Sân Gôn)</t>
  </si>
  <si>
    <t>SƯA THÀNH TMD</t>
  </si>
  <si>
    <t>hỏi lại liêu đã ốp lên đất TMD chưa</t>
  </si>
  <si>
    <t>Chợ Xuân Phổ</t>
  </si>
  <si>
    <t>Mới BS sau</t>
  </si>
  <si>
    <t>QH xen dắm đất ở thôn Dương Phòng</t>
  </si>
  <si>
    <t xml:space="preserve">QH đất ở thôn Lam Long </t>
  </si>
  <si>
    <t>Qh chung là đất công cộng</t>
  </si>
  <si>
    <t>Quy hoạch Đền Thần Nông</t>
  </si>
  <si>
    <t>654      ( MỚI)</t>
  </si>
  <si>
    <t>Xã Xuân phổ</t>
  </si>
  <si>
    <t>Quy hoạch thương mại dịch vụ ( Phú Minh Gia)</t>
  </si>
  <si>
    <t>Mở rộng  khu du lịch Phú Minh Gia</t>
  </si>
  <si>
    <t>Đất TMD (Khu đô thị Nam  Sông Lam)</t>
  </si>
  <si>
    <t>Qh đất thương mại dịch vụ</t>
  </si>
  <si>
    <t>Đất TMD</t>
  </si>
  <si>
    <t>Quy hoạch đất TMDV</t>
  </si>
  <si>
    <t>QH đất khu vui chơi giải trí ven biển</t>
  </si>
  <si>
    <t>653      (MỚI)</t>
  </si>
  <si>
    <t>CCNB 41.76</t>
  </si>
  <si>
    <t>CCNB 2.26</t>
  </si>
  <si>
    <t>NB 26.76</t>
  </si>
  <si>
    <t>XA 24</t>
  </si>
  <si>
    <t>XA 25</t>
  </si>
  <si>
    <t>XA 26</t>
  </si>
  <si>
    <t>XA 27</t>
  </si>
  <si>
    <t>XA 28</t>
  </si>
  <si>
    <t>XA 29</t>
  </si>
  <si>
    <t>XA 30</t>
  </si>
  <si>
    <t>Biểu 12/CH</t>
  </si>
  <si>
    <t xml:space="preserve">
Hệ thống biểu trong quy hoạch sử dụng đất cấp huyện</t>
  </si>
  <si>
    <t>Biểu 09/CH</t>
  </si>
  <si>
    <t>Biểu 10/CH</t>
  </si>
  <si>
    <t>Khu sản xuất nông nghiệp ( khu vực chuyên trồng lúa nước, khu vực chuyên trông cây công nghiệp lâu năm)</t>
  </si>
  <si>
    <t>Khu lâm nghiệp ( khu vực rừng phòng hộ, rừng đặc dụng, rừng sản xuất)</t>
  </si>
  <si>
    <t>Khu đô thị - thương mại dịch vụ</t>
  </si>
  <si>
    <t xml:space="preserve">KẾT QUẢ THỰC HIỆN QUY HOẠCH SỬ DỤNG ĐẤT KỲ TRƯỚC </t>
  </si>
  <si>
    <t>Chu chuyển đất đai đến năm 2030</t>
  </si>
  <si>
    <t>Diện tích đầu kỳ
năm 2020</t>
  </si>
  <si>
    <t>Diện tích 
cuối kỳ năm 2030</t>
  </si>
  <si>
    <t>Diện tích cuối kỳ, năm 2030</t>
  </si>
  <si>
    <t>CỦA ……………….., HUYỆN………………</t>
  </si>
  <si>
    <t>CỦA ………………..., HUYỆN ………………..</t>
  </si>
  <si>
    <t>CỦA………………..., HUYỆN………………….</t>
  </si>
  <si>
    <t>CỦA …………………….., HUYỆN ……………………</t>
  </si>
  <si>
    <t>CỦA…………………..., HUYỆN……………………</t>
  </si>
  <si>
    <t>CỦA………………….., HUYỆN ……………………………….</t>
  </si>
  <si>
    <t>CỦA ……………………., HUYỆN …………………………….</t>
  </si>
  <si>
    <t>CHU CHUYỂN ĐẤT ĐAI TRONG KỲ QUY HOẠCH SỬ DỤNG ĐẤT 10 NĂM (2021-2030)</t>
  </si>
  <si>
    <t>Ghi chú: Mục II không tổng hợp khi tính tổng diện tích tự nhiên</t>
  </si>
  <si>
    <t>CỦA THỊ TRẤN CẨM XUYÊN, HUYỆN CẨM XUYÊN</t>
  </si>
  <si>
    <t>CỦA THỊ TRẤN THIÊN CẦM, HUYỆN CẨM XUYÊN</t>
  </si>
  <si>
    <t>CỦA XÃ CẨM BÌNH, HUYỆN CẨM XUYÊN</t>
  </si>
  <si>
    <t>CỦA XÃ CẨM DƯƠNG, HUYỆN CẨM XUYÊN</t>
  </si>
  <si>
    <t>CỦA XÃ CẨM DUỆ, HUYỆN CẨM XUYÊN</t>
  </si>
  <si>
    <t>CỦA XÃ CẨM HÀ, HUYỆN CẨM XUYÊN</t>
  </si>
  <si>
    <t>CỦA XÃ CẨM HƯNG, HUYỆN CẨM XUYÊN</t>
  </si>
  <si>
    <t>CỦA XÃ CẨM LẠC, HUYỆN CẨM XUYÊN</t>
  </si>
  <si>
    <t>CỦA XÃ CẨM LĨNH, HUYỆN CẨM XUYÊN</t>
  </si>
  <si>
    <t>CỦA XÃ CẨM LỘC, HUYỆN CẨM XUYÊN</t>
  </si>
  <si>
    <t>CỦA XÃ CẨM MINH, HUYỆN CẨM XUYÊN</t>
  </si>
  <si>
    <t>CỦA XÃ CẨM MỸ, HUYỆN CẨM XUYÊN</t>
  </si>
  <si>
    <t>CỦA XÃ CẨM NHƯỢNG</t>
  </si>
  <si>
    <t>CỦA XÃ CẨM QUAN, HUYỆN CẨM XUYÊN</t>
  </si>
  <si>
    <t>CỦA XÃ CẨM QUANG</t>
  </si>
  <si>
    <t>CỦA XÃ CẨM SƠN, HUYỆN CẨM XUYÊN</t>
  </si>
  <si>
    <t>CỦA XÃ CẨM THẠCH, HUYỆN CẨM XUYÊN</t>
  </si>
  <si>
    <t>CỦA XÃ NAM PHÚC THĂNG, HUYỆN CẨM XUYÊN</t>
  </si>
  <si>
    <t>CỦA XÃ CẨM THÀNH, HUYỆN CẨM XUYÊN</t>
  </si>
  <si>
    <t>CỦA XÃ CẨM THỊNH, HUYỆN CẨM XUYÊN</t>
  </si>
  <si>
    <t>CỦA XÃ CẨM TRUNG, HUYỆN CẨM XUYÊN</t>
  </si>
  <si>
    <t>CỦA XÃ CẨM VỊNH, HUYỆN CẨM XUYÊN</t>
  </si>
  <si>
    <t>CỦA XÃ YÊN HÒA, HUYỆN CẨM XUYÊN</t>
  </si>
  <si>
    <t>Kết quả thực hiện quy hoạch sử dụng đất kỳ trước của huyện Cẩm Xuyên, tỉnh Hà Tĩnh</t>
  </si>
  <si>
    <t>Hiện trạng sử dụng đất năm 2020 của huyện Cẩm Xuyên, tỉnh Hà Tĩnh</t>
  </si>
  <si>
    <t>Quy hoạch sử dụng đất đến năm 2030 của huyện Cẩm Xuyên, tỉnh Hà Tĩnh</t>
  </si>
  <si>
    <t>Diện tích chuyển mục đích sử dụng đất đến năm 2030 của huyện Cẩm Xuyên, tỉnh Hà Tinh</t>
  </si>
  <si>
    <t>Diện tích đất chưa sử dụng đưa vào sử dụng đến năm 2030 của huyện Cẩm Xuyên, tỉnh Hà Tĩnh</t>
  </si>
  <si>
    <t xml:space="preserve">Diện tích, cơ cấu sử dụng đất các khu chức năng đến năm 2030 của huyện Cẩm Xuyên, tỉnh Hà Tĩnh </t>
  </si>
  <si>
    <t>Chu chuyển đất đai trong quy hoạch sử dụng đất đến năm 2030 của huyện Cẩm Xuyên, tỉnh Hà Tĩnh</t>
  </si>
  <si>
    <t>Kết quả thực hiện kế hoạch sử dụng đất năm trước của huyện Cẩm Xuyên, tỉnh Hà Tĩnh</t>
  </si>
  <si>
    <t>Kế hoạch sử dụng đất năm 2021 của huyện Cẩm Xuyên, tỉnh Hà Tĩnh</t>
  </si>
  <si>
    <t>Kế hoạch chuyển mục đích sử dụng đất năm 2021 của huyện Cẩm Xuyên, tỉnh Hà Tinh</t>
  </si>
  <si>
    <t>Kế hoạch thu hồi đất năm 2021 của huyện Cẩm Xuyên, tỉnh Hà Tinh</t>
  </si>
  <si>
    <t>Kế hoạch đất chưa sử dụng đưa vào sử dụng năm 2021 của huyện Cẩm Xuyên, tỉnh Hà Tĩnh</t>
  </si>
  <si>
    <t xml:space="preserve">Danh mục các công trình, dự án thực hiện trong năm 2021 của huyện Cẩm Xuyên, tỉnh Hà Tĩnh </t>
  </si>
  <si>
    <t>Chu chuyển đất đai trong kế hoạch sử dụng đất năm 2021 của huyện Cẩm Xuyên, tỉnh Hà Tĩnh</t>
  </si>
  <si>
    <t>HUYỆN CẨM XUYÊN, TỈNH HÀ TĨNH</t>
  </si>
  <si>
    <t>TT Cẩm Xuyên</t>
  </si>
  <si>
    <t>TT Thiên Cầm</t>
  </si>
  <si>
    <t>Xã Cẩm Bình</t>
  </si>
  <si>
    <t>Xã Cẩm Dương</t>
  </si>
  <si>
    <t>Xã Cẩm Duệ</t>
  </si>
  <si>
    <t>Xã Cẩm Hà</t>
  </si>
  <si>
    <t>Xã Cẩm Hưng</t>
  </si>
  <si>
    <t>Xã Cẩm Lạc</t>
  </si>
  <si>
    <t>Xã Cẩm Lĩnh</t>
  </si>
  <si>
    <t>Xã Cẩm Lộc</t>
  </si>
  <si>
    <t>Xã Cẩm Minh</t>
  </si>
  <si>
    <t>Xã Cẩm Mỹ</t>
  </si>
  <si>
    <t>Xã Cẩm Nhượng</t>
  </si>
  <si>
    <t>Xã Cẩm Quan</t>
  </si>
  <si>
    <t>Xã Cẩm Quang</t>
  </si>
  <si>
    <t>Xã Cẩm Sơn</t>
  </si>
  <si>
    <t>Xã Cẩm Thạch</t>
  </si>
  <si>
    <t>Xã Nam Phúc Thăng</t>
  </si>
  <si>
    <t>Xã Cẩm Thành</t>
  </si>
  <si>
    <t>Xã Cẩm Thịnh</t>
  </si>
  <si>
    <t>Xã Cẩm Trung</t>
  </si>
  <si>
    <t>Xã Cẩm Vịnh</t>
  </si>
  <si>
    <t>Xã Yên Hòa</t>
  </si>
  <si>
    <t xml:space="preserve"> HUYỆN CẨM XUYÊN, TỈNH HÀ TĨNH</t>
  </si>
  <si>
    <t>Hiện trạng 2020</t>
  </si>
  <si>
    <t>Cơ cấu
(%)</t>
  </si>
  <si>
    <t>Tổng diện tích tự nhiên (1+2+3)</t>
  </si>
  <si>
    <t>Đất công trình bưu chính, viễn thông</t>
  </si>
  <si>
    <t>Diện tích quy hoạch  được duyệt (ha)</t>
  </si>
  <si>
    <t>Trong đó: đất có rừng sản xuất là rừng tự nhiên</t>
  </si>
  <si>
    <t xml:space="preserve"> HUYỆN CẨM XUYÊN, TỈNH HÀ TĨNH</t>
  </si>
  <si>
    <t>KẾT QUẢ THỰC HIỆN QUY HOẠCH SỬ DỤNG ĐẤT KỲ TRƯỚC (2010 - 2020)</t>
  </si>
  <si>
    <t>Đơn vị hành chính</t>
  </si>
  <si>
    <t>Phương án QH đến 2030</t>
  </si>
  <si>
    <t>Biến động (ha)</t>
  </si>
  <si>
    <t>Thị trấn Cẩm Xuyên</t>
  </si>
  <si>
    <t>Thị trấn Thiên Cầm</t>
  </si>
  <si>
    <t>Toàn huyện</t>
  </si>
  <si>
    <t>Biểu 06: Chỉ tiêu quy hoạch đất nông nghiệp</t>
  </si>
  <si>
    <t>Biểu 07: Chỉ tiêu quy hoạch đất trồng lúa</t>
  </si>
  <si>
    <t>Biểu 07: Chỉ tiêu quy hoạch đất trồng cây hàng năm khác</t>
  </si>
  <si>
    <t>Biểu 07: Chỉ tiêu quy hoạch đất trồng cây lâu năm</t>
  </si>
  <si>
    <t>Biểu 07: Chỉ tiêu quy hoạch đất rừng phòng hộ</t>
  </si>
  <si>
    <t>Biểu 07: Chỉ tiêu quy hoạch đất rừng đặc dụng</t>
  </si>
  <si>
    <t>Biểu 07: Chỉ tiêu quy hoạch đất nuôi trồng thủy sản</t>
  </si>
  <si>
    <t>Biểu 07: Chỉ tiêu quy hoạch đất làm muối</t>
  </si>
  <si>
    <t>Biểu 07: Chỉ tiêu quy hoạch đất nông nghiệp khác</t>
  </si>
  <si>
    <t>Biểu 07: Chỉ tiêu quy hoạch đất phi nông nghiệp</t>
  </si>
  <si>
    <t>Biểu 07: Chỉ tiêu quy hoạch đất quốc phòng</t>
  </si>
  <si>
    <t>Biểu 07: Chỉ tiêu quy hoạch đất an ninh</t>
  </si>
  <si>
    <t>Biểu 07: Chỉ tiêu quy hoạch đất cụm công nghiệp</t>
  </si>
  <si>
    <t>Biểu 07: Chỉ tiêu quy hoạch đất thương mại, dịch vụ</t>
  </si>
  <si>
    <t>Biểu 07: Chỉ tiêu quy hoạch đất cơ sở sản xuất phi nông nghiệp</t>
  </si>
  <si>
    <t>Biểu 07: Chỉ tiêu quy hoạch đất sản xuất vật liệu xây dựng, làm đồ gốm</t>
  </si>
  <si>
    <t>Biểu 07: Chỉ tiêu quy hoạch đất hoạt động khoáng sản</t>
  </si>
  <si>
    <t>Biểu 07: Chỉ tiêu quy hoạch đất Đất phát triển hạ tầng cấp quốc gia, cấp tỉnh, cấp huyện, cấp xã</t>
  </si>
  <si>
    <t>Biểu 07: Chỉ tiêu quy hoạch đất giao thông</t>
  </si>
  <si>
    <t>Biểu 07: Chỉ tiêu quy hoạch đất thủy lợi</t>
  </si>
  <si>
    <t>Biểu 07: Chỉ tiêu quy hoạch đất xây dựng cơ sở văn hóa</t>
  </si>
  <si>
    <t>Biểu 07: Chỉ tiêu quy hoạch đất xây dựng cơ sở Y tế</t>
  </si>
  <si>
    <t>Biểu 07: Chỉ tiêu quy hoạch đất xây dựng cơ sở giáo dục</t>
  </si>
  <si>
    <t>Biểu 07: Chỉ tiêu quy hoạch đất xây dựng cơ sở thể dục, thể thao</t>
  </si>
  <si>
    <t>(4)=(5)+...+(23)</t>
  </si>
  <si>
    <t>(22)</t>
  </si>
  <si>
    <t>(23)</t>
  </si>
  <si>
    <t>(24)</t>
  </si>
  <si>
    <t>(25)</t>
  </si>
  <si>
    <t>(26)</t>
  </si>
  <si>
    <t>(27)</t>
  </si>
  <si>
    <t>(28)</t>
  </si>
  <si>
    <t>Biểu 07: Chỉ tiêu quy hoạch đất công trình năng lượng</t>
  </si>
  <si>
    <t>Biểu 07: Chỉ tiêu quy hoạch đất công trình bưu chính, viễn thông</t>
  </si>
  <si>
    <t>Biểu 07: Chỉ tiêu quy hoạch đất có di tích lịch sử văn hóa</t>
  </si>
  <si>
    <t>Biểu 07: Chỉ tiêu quy hoạch đất bãi thải, xử lý chất thải</t>
  </si>
  <si>
    <t>Biểu 07: Chỉ tiêu quy hoạch đất cơ sở tôn giáo</t>
  </si>
  <si>
    <t>Biểu 07: Chỉ tiêu quy hoạch đất làm nghĩa trang, nhà tang lễ, nhà hỏa táng</t>
  </si>
  <si>
    <t>Biểu 07: Chỉ tiêu quy hoạch đất sinh hoạt cộng đồng</t>
  </si>
  <si>
    <t>Biểu 07: Chỉ tiêu quy hoạch đất Đất khu vui chơi, giải trí công cộng</t>
  </si>
  <si>
    <t>Biểu 07: Chỉ tiêu quy hoạch đất ở tại nông thôn</t>
  </si>
  <si>
    <t>Biểu 07: Chỉ tiêu quy hoạch đất ở tại đô thị</t>
  </si>
  <si>
    <t>Biểu 07: Chỉ tiêu quy hoạch đất xây dựng trụ sở cơ quan</t>
  </si>
  <si>
    <t>Biểu 07: Chỉ tiêu quy hoạch đất xây dựng trụ sở của tổ chức sự nghiệp</t>
  </si>
  <si>
    <t>Biểu 07: Chỉ tiêu quy hoạch đất tín ngưỡng</t>
  </si>
  <si>
    <t xml:space="preserve">Biểu 07: Chỉ tiêu quy hoạch đất sông, ngòi, kênh, rạch, suối </t>
  </si>
  <si>
    <t>Biểu 07: Chỉ tiêu quy hoạch đất có mặt nước chuyên dùng</t>
  </si>
  <si>
    <t>Biểu 07: Chỉ tiêu quy hoạch đất phi nông nghiệp khác</t>
  </si>
  <si>
    <t>Biểu 07: Chỉ tiêu quy hoạch đất chưa sử dụng</t>
  </si>
  <si>
    <t>Biểu 07: Chỉ tiêu quy hoạch đất rừng sản xuất</t>
  </si>
  <si>
    <t>Biểu 07: Chỉ tiêu quy hoạch đất chợ</t>
  </si>
  <si>
    <t>chu chuyển nội bộ 0,35</t>
  </si>
  <si>
    <t>DGD chu chuyển nội bộ 0,35 cẩm Bình</t>
  </si>
  <si>
    <t>Quy hoạch năm 2030</t>
  </si>
  <si>
    <t>Tăng (+), giảm (-) (ha)</t>
  </si>
  <si>
    <t>CHỈ TIÊU SỬ DỤNG ĐẤT ĐẾN NĂM 2030 CỦA HUYỆN CẨM XUYÊN, TỈNH HÀ TĨNH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</si>
</sst>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_);_(* \(#,##0.00\);_(* &quot;-&quot;??_);_(@_)"/>
    <numFmt numFmtId="171" formatCode="_-* #,##0.00\ _₫_-;\-* #,##0.00\ _₫_-;_-* &quot;-&quot;??\ _₫_-;_-@_-"/>
    <numFmt numFmtId="188" formatCode="0.000"/>
    <numFmt numFmtId="189" formatCode="_(* #,##0_);_(* \(#,##0\);_(* &quot;-&quot;??_);_(@_)"/>
    <numFmt numFmtId="190" formatCode="0_);\(0\)"/>
    <numFmt numFmtId="191" formatCode="0.00_);\(0.00\)"/>
    <numFmt numFmtId="197" formatCode="0.0"/>
    <numFmt numFmtId="203" formatCode="#,##0.00_);\-#,##0.00"/>
    <numFmt numFmtId="204" formatCode="0.0_);\(0.0\)"/>
    <numFmt numFmtId="205" formatCode="0.000_);\(0.000\)"/>
    <numFmt numFmtId="206" formatCode="_-* #,##0.0\ _₫_-;\-* #,##0.0\ _₫_-;_-* &quot;-&quot;??\ _₫_-;_-@_-"/>
    <numFmt numFmtId="207" formatCode="0.00;\-0.00;;@"/>
    <numFmt numFmtId="208" formatCode="#,##0.000"/>
  </numFmts>
  <fonts count="66" x14ac:knownFonts="1">
    <font>
      <sz val="10"/>
      <name val="Arial"/>
    </font>
    <font>
      <sz val="10"/>
      <name val="Arial"/>
    </font>
    <font>
      <b/>
      <sz val="12"/>
      <name val="Arial"/>
      <family val="2"/>
    </font>
    <font>
      <sz val="8"/>
      <name val="Arial"/>
      <family val="2"/>
    </font>
    <font>
      <sz val="10"/>
      <name val="Arial"/>
      <family val="2"/>
    </font>
    <font>
      <sz val="12"/>
      <name val="Times New Roman"/>
      <family val="1"/>
    </font>
    <font>
      <b/>
      <sz val="14"/>
      <name val="Times New Roman"/>
      <family val="1"/>
    </font>
    <font>
      <b/>
      <sz val="12"/>
      <name val="Times New Roman"/>
      <family val="1"/>
    </font>
    <font>
      <sz val="14"/>
      <name val="Times New Roman"/>
      <family val="1"/>
    </font>
    <font>
      <sz val="12"/>
      <name val=".VnTime"/>
      <family val="2"/>
    </font>
    <font>
      <b/>
      <sz val="10"/>
      <name val="Times New Roman"/>
      <family val="1"/>
    </font>
    <font>
      <sz val="10"/>
      <name val="Times New Roman"/>
      <family val="1"/>
    </font>
    <font>
      <sz val="11"/>
      <name val="Times New Roman"/>
      <family val="1"/>
    </font>
    <font>
      <i/>
      <sz val="12"/>
      <name val="Times New Roman"/>
      <family val="1"/>
    </font>
    <font>
      <i/>
      <sz val="14"/>
      <name val="Times New Roman"/>
      <family val="1"/>
    </font>
    <font>
      <sz val="9"/>
      <name val="Times New Roman"/>
      <family val="1"/>
    </font>
    <font>
      <sz val="8"/>
      <name val="Times New Roman"/>
      <family val="1"/>
    </font>
    <font>
      <sz val="7"/>
      <name val="Times New Roman"/>
      <family val="1"/>
    </font>
    <font>
      <i/>
      <sz val="10"/>
      <name val="Times New Roman"/>
      <family val="1"/>
    </font>
    <font>
      <sz val="10"/>
      <color indexed="12"/>
      <name val="Times New Roman"/>
      <family val="1"/>
    </font>
    <font>
      <sz val="12"/>
      <color indexed="12"/>
      <name val="Times New Roman"/>
      <family val="1"/>
    </font>
    <font>
      <i/>
      <sz val="11"/>
      <name val="Times New Roman"/>
      <family val="1"/>
    </font>
    <font>
      <i/>
      <sz val="11"/>
      <name val="Arial"/>
      <family val="2"/>
    </font>
    <font>
      <b/>
      <sz val="7"/>
      <name val="Times New Roman"/>
      <family val="1"/>
    </font>
    <font>
      <b/>
      <sz val="11"/>
      <name val="Times New Roman"/>
      <family val="1"/>
    </font>
    <font>
      <sz val="12"/>
      <name val="Times New Roman"/>
      <family val="1"/>
      <charset val="163"/>
    </font>
    <font>
      <b/>
      <sz val="12"/>
      <name val="Times New Roman"/>
      <family val="1"/>
      <charset val="163"/>
    </font>
    <font>
      <sz val="10"/>
      <name val="Arial"/>
      <family val="2"/>
    </font>
    <font>
      <sz val="10"/>
      <name val="Arial"/>
      <family val="2"/>
      <charset val="163"/>
    </font>
    <font>
      <sz val="14"/>
      <name val="Arial"/>
      <family val="2"/>
    </font>
    <font>
      <i/>
      <sz val="12"/>
      <name val="Arial"/>
      <family val="2"/>
    </font>
    <font>
      <i/>
      <sz val="7"/>
      <name val="Times New Roman"/>
      <family val="1"/>
    </font>
    <font>
      <sz val="12"/>
      <color indexed="8"/>
      <name val="Times New Roman"/>
      <family val="2"/>
    </font>
    <font>
      <sz val="11"/>
      <name val="Times New Roman"/>
      <family val="1"/>
      <charset val="163"/>
    </font>
    <font>
      <b/>
      <sz val="11"/>
      <name val="Times New Roman"/>
      <family val="1"/>
      <charset val="163"/>
    </font>
    <font>
      <b/>
      <i/>
      <sz val="11"/>
      <name val="Times New Roman"/>
      <family val="1"/>
      <charset val="163"/>
    </font>
    <font>
      <sz val="12"/>
      <name val="Arial"/>
      <family val="2"/>
    </font>
    <font>
      <b/>
      <sz val="7"/>
      <name val="Arial"/>
      <family val="2"/>
    </font>
    <font>
      <b/>
      <sz val="8"/>
      <name val="Times New Roman"/>
      <family val="1"/>
    </font>
    <font>
      <sz val="7"/>
      <name val="Arial"/>
      <family val="2"/>
    </font>
    <font>
      <b/>
      <sz val="9"/>
      <name val="Times New Roman"/>
      <family val="1"/>
    </font>
    <font>
      <sz val="11"/>
      <color rgb="FF000000"/>
      <name val="Calibri"/>
      <family val="2"/>
    </font>
    <font>
      <b/>
      <sz val="10"/>
      <color rgb="FFFF0000"/>
      <name val="Times New Roman"/>
      <family val="1"/>
    </font>
    <font>
      <sz val="7"/>
      <color theme="8" tint="0.59999389629810485"/>
      <name val="Times New Roman"/>
      <family val="1"/>
    </font>
    <font>
      <sz val="7"/>
      <color theme="1"/>
      <name val="Times New Roman"/>
      <family val="1"/>
    </font>
    <font>
      <sz val="11"/>
      <color theme="1"/>
      <name val="Times New Roman"/>
      <family val="1"/>
      <charset val="163"/>
    </font>
    <font>
      <b/>
      <sz val="11"/>
      <color theme="1"/>
      <name val="Times New Roman"/>
      <family val="1"/>
      <charset val="163"/>
    </font>
    <font>
      <b/>
      <i/>
      <sz val="11"/>
      <color theme="1"/>
      <name val="Times New Roman"/>
      <family val="1"/>
      <charset val="163"/>
    </font>
    <font>
      <sz val="11"/>
      <color rgb="FFFF0000"/>
      <name val="Times New Roman"/>
      <family val="1"/>
      <charset val="163"/>
    </font>
    <font>
      <i/>
      <sz val="11"/>
      <color theme="1"/>
      <name val="Times New Roman"/>
      <family val="1"/>
      <charset val="163"/>
    </font>
    <font>
      <b/>
      <i/>
      <sz val="11"/>
      <color rgb="FFFF0000"/>
      <name val="Times New Roman"/>
      <family val="1"/>
      <charset val="163"/>
    </font>
    <font>
      <b/>
      <sz val="11"/>
      <color rgb="FFFF0000"/>
      <name val="Times New Roman"/>
      <family val="1"/>
      <charset val="163"/>
    </font>
    <font>
      <sz val="12"/>
      <color theme="1"/>
      <name val="Times New Roman"/>
      <family val="1"/>
    </font>
    <font>
      <b/>
      <sz val="12"/>
      <color theme="1"/>
      <name val="Times New Roman"/>
      <family val="1"/>
    </font>
    <font>
      <b/>
      <sz val="7"/>
      <color theme="1"/>
      <name val="Times New Roman"/>
      <family val="1"/>
    </font>
    <font>
      <sz val="10"/>
      <color theme="1"/>
      <name val="Times New Roman"/>
      <family val="1"/>
    </font>
    <font>
      <sz val="7"/>
      <color rgb="FFFF0000"/>
      <name val="Times New Roman"/>
      <family val="1"/>
    </font>
    <font>
      <sz val="11"/>
      <color rgb="FFFF0000"/>
      <name val="Times New Roman"/>
      <family val="1"/>
    </font>
    <font>
      <sz val="12"/>
      <color rgb="FFFF0000"/>
      <name val="Times New Roman"/>
      <family val="1"/>
    </font>
    <font>
      <b/>
      <sz val="12"/>
      <color rgb="FFFF0000"/>
      <name val="Times New Roman"/>
      <family val="1"/>
    </font>
    <font>
      <b/>
      <sz val="7"/>
      <color rgb="FFFF0000"/>
      <name val="Times New Roman"/>
      <family val="1"/>
    </font>
    <font>
      <sz val="10"/>
      <color rgb="FFFF0000"/>
      <name val="Times New Roman"/>
      <family val="1"/>
    </font>
    <font>
      <b/>
      <sz val="13"/>
      <color theme="1"/>
      <name val="Times New Roman"/>
      <family val="1"/>
    </font>
    <font>
      <sz val="13"/>
      <color theme="1"/>
      <name val="Times New Roman"/>
      <family val="1"/>
    </font>
    <font>
      <b/>
      <sz val="11"/>
      <color theme="1"/>
      <name val="Calibri"/>
      <family val="2"/>
      <scheme val="minor"/>
    </font>
    <font>
      <b/>
      <sz val="12"/>
      <color theme="1"/>
      <name val="Times New Roman"/>
      <family val="1"/>
      <charset val="163"/>
    </font>
  </fonts>
  <fills count="13">
    <fill>
      <patternFill patternType="none"/>
    </fill>
    <fill>
      <patternFill patternType="gray125"/>
    </fill>
    <fill>
      <patternFill patternType="solid">
        <fgColor indexed="14"/>
        <bgColor indexed="64"/>
      </patternFill>
    </fill>
    <fill>
      <patternFill patternType="solid">
        <fgColor indexed="15"/>
        <bgColor indexed="64"/>
      </patternFill>
    </fill>
    <fill>
      <patternFill patternType="solid">
        <fgColor indexed="13"/>
        <bgColor indexed="64"/>
      </patternFill>
    </fill>
    <fill>
      <patternFill patternType="solid">
        <fgColor indexed="41"/>
        <bgColor indexed="64"/>
      </patternFill>
    </fill>
    <fill>
      <patternFill patternType="solid">
        <fgColor theme="0"/>
        <bgColor indexed="64"/>
      </patternFill>
    </fill>
    <fill>
      <patternFill patternType="solid">
        <fgColor rgb="FFFFFF00"/>
        <bgColor indexed="64"/>
      </patternFill>
    </fill>
    <fill>
      <patternFill patternType="solid">
        <fgColor theme="8" tint="0.79998168889431442"/>
        <bgColor indexed="64"/>
      </patternFill>
    </fill>
    <fill>
      <patternFill patternType="solid">
        <fgColor rgb="FF00B0F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92D050"/>
        <bgColor indexed="64"/>
      </patternFill>
    </fill>
  </fills>
  <borders count="1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s>
  <cellStyleXfs count="16">
    <xf numFmtId="0" fontId="0" fillId="0" borderId="0"/>
    <xf numFmtId="43" fontId="1" fillId="0" borderId="0" applyFont="0" applyFill="0" applyBorder="0" applyAlignment="0" applyProtection="0"/>
    <xf numFmtId="0" fontId="2" fillId="0" borderId="1" applyNumberFormat="0" applyAlignment="0" applyProtection="0">
      <alignment horizontal="left" vertical="center"/>
    </xf>
    <xf numFmtId="0" fontId="2" fillId="0" borderId="2">
      <alignment horizontal="left" vertical="center"/>
    </xf>
    <xf numFmtId="0" fontId="4" fillId="0" borderId="0"/>
    <xf numFmtId="0" fontId="4" fillId="0" borderId="0"/>
    <xf numFmtId="0" fontId="4" fillId="0" borderId="0"/>
    <xf numFmtId="0" fontId="27" fillId="0" borderId="0"/>
    <xf numFmtId="0" fontId="28" fillId="0" borderId="0"/>
    <xf numFmtId="0" fontId="32" fillId="0" borderId="0"/>
    <xf numFmtId="0" fontId="41" fillId="0" borderId="0"/>
    <xf numFmtId="0" fontId="1" fillId="0" borderId="0"/>
    <xf numFmtId="0" fontId="9" fillId="0" borderId="0"/>
    <xf numFmtId="0" fontId="4" fillId="0" borderId="0"/>
    <xf numFmtId="0" fontId="9" fillId="0" borderId="0"/>
    <xf numFmtId="0" fontId="4" fillId="0" borderId="0"/>
  </cellStyleXfs>
  <cellXfs count="1069">
    <xf numFmtId="0" fontId="0" fillId="0" borderId="0" xfId="0"/>
    <xf numFmtId="0" fontId="7" fillId="0" borderId="3" xfId="0" applyFont="1" applyFill="1" applyBorder="1" applyAlignment="1">
      <alignment horizontal="center" vertical="center" wrapText="1"/>
    </xf>
    <xf numFmtId="0" fontId="11" fillId="0" borderId="0" xfId="0" applyFont="1"/>
    <xf numFmtId="0" fontId="5" fillId="0" borderId="3" xfId="0" applyFont="1" applyFill="1" applyBorder="1" applyAlignment="1">
      <alignment horizontal="center" vertical="center" wrapText="1"/>
    </xf>
    <xf numFmtId="43" fontId="17" fillId="0" borderId="4" xfId="0" applyNumberFormat="1" applyFont="1" applyFill="1" applyBorder="1" applyProtection="1">
      <protection locked="0"/>
    </xf>
    <xf numFmtId="43" fontId="5" fillId="0" borderId="0" xfId="0" applyNumberFormat="1" applyFont="1" applyFill="1" applyAlignment="1" applyProtection="1">
      <alignment horizontal="center"/>
      <protection locked="0"/>
    </xf>
    <xf numFmtId="43" fontId="5" fillId="0" borderId="0" xfId="0" applyNumberFormat="1" applyFont="1" applyFill="1" applyProtection="1">
      <protection locked="0"/>
    </xf>
    <xf numFmtId="0" fontId="7" fillId="0" borderId="0" xfId="0" applyFont="1" applyFill="1" applyBorder="1" applyAlignment="1" applyProtection="1">
      <alignment horizontal="center" vertical="center"/>
      <protection locked="0"/>
    </xf>
    <xf numFmtId="43" fontId="7" fillId="0" borderId="0" xfId="0" applyNumberFormat="1" applyFont="1" applyFill="1" applyProtection="1">
      <protection locked="0"/>
    </xf>
    <xf numFmtId="43" fontId="11" fillId="0" borderId="0" xfId="0" applyNumberFormat="1" applyFont="1" applyFill="1" applyProtection="1">
      <protection locked="0"/>
    </xf>
    <xf numFmtId="0" fontId="7" fillId="0" borderId="5" xfId="0" applyFont="1" applyFill="1" applyBorder="1" applyAlignment="1" applyProtection="1">
      <alignment horizontal="center" vertical="center"/>
      <protection locked="0"/>
    </xf>
    <xf numFmtId="43" fontId="17" fillId="0" borderId="3" xfId="0" applyNumberFormat="1" applyFont="1" applyFill="1" applyBorder="1" applyAlignment="1" applyProtection="1">
      <alignment horizontal="center" vertical="center" wrapText="1"/>
      <protection locked="0"/>
    </xf>
    <xf numFmtId="43" fontId="17" fillId="2" borderId="3" xfId="0" applyNumberFormat="1" applyFont="1" applyFill="1" applyBorder="1" applyAlignment="1" applyProtection="1">
      <alignment horizontal="center" vertical="center" wrapText="1"/>
      <protection locked="0"/>
    </xf>
    <xf numFmtId="43" fontId="17" fillId="3" borderId="3" xfId="0" applyNumberFormat="1" applyFont="1" applyFill="1" applyBorder="1" applyAlignment="1" applyProtection="1">
      <alignment horizontal="center" vertical="center" wrapText="1"/>
      <protection locked="0"/>
    </xf>
    <xf numFmtId="43" fontId="11" fillId="0" borderId="0" xfId="0" applyNumberFormat="1" applyFont="1" applyFill="1" applyAlignment="1" applyProtection="1">
      <alignment horizontal="center" vertical="center"/>
      <protection locked="0"/>
    </xf>
    <xf numFmtId="0" fontId="17" fillId="0" borderId="4" xfId="0" applyFont="1" applyFill="1" applyBorder="1" applyAlignment="1" applyProtection="1">
      <alignment horizontal="left" vertical="center" wrapText="1"/>
      <protection locked="0"/>
    </xf>
    <xf numFmtId="43" fontId="17" fillId="0" borderId="4" xfId="0" applyNumberFormat="1" applyFont="1" applyFill="1" applyBorder="1" applyAlignment="1" applyProtection="1">
      <alignment horizontal="left" vertical="center" wrapText="1"/>
      <protection locked="0"/>
    </xf>
    <xf numFmtId="43" fontId="23" fillId="0" borderId="4" xfId="0" applyNumberFormat="1" applyFont="1" applyFill="1" applyBorder="1" applyProtection="1">
      <protection locked="0"/>
    </xf>
    <xf numFmtId="43" fontId="17" fillId="4" borderId="6" xfId="0" applyNumberFormat="1" applyFont="1" applyFill="1" applyBorder="1" applyAlignment="1" applyProtection="1">
      <alignment horizontal="center" vertical="center" wrapText="1"/>
      <protection locked="0"/>
    </xf>
    <xf numFmtId="43" fontId="17" fillId="5" borderId="6" xfId="0" applyNumberFormat="1" applyFont="1" applyFill="1" applyBorder="1" applyAlignment="1" applyProtection="1">
      <alignment horizontal="center" vertical="center" wrapText="1"/>
      <protection locked="0"/>
    </xf>
    <xf numFmtId="43" fontId="17" fillId="5" borderId="4" xfId="0" applyNumberFormat="1" applyFont="1" applyFill="1" applyBorder="1" applyProtection="1">
      <protection locked="0"/>
    </xf>
    <xf numFmtId="43" fontId="17" fillId="5" borderId="6" xfId="0" applyNumberFormat="1" applyFont="1" applyFill="1" applyBorder="1" applyAlignment="1" applyProtection="1">
      <alignment horizontal="left" vertical="center" wrapText="1"/>
      <protection locked="0"/>
    </xf>
    <xf numFmtId="43" fontId="17" fillId="0" borderId="6" xfId="0" applyNumberFormat="1" applyFont="1" applyFill="1" applyBorder="1" applyAlignment="1" applyProtection="1">
      <alignment horizontal="center" vertical="center" wrapText="1"/>
      <protection locked="0"/>
    </xf>
    <xf numFmtId="43" fontId="17" fillId="0" borderId="4" xfId="0" applyNumberFormat="1" applyFont="1" applyFill="1" applyBorder="1" applyAlignment="1" applyProtection="1">
      <alignment horizontal="center" vertical="center" wrapText="1"/>
      <protection locked="0"/>
    </xf>
    <xf numFmtId="43" fontId="23" fillId="5" borderId="4" xfId="0" applyNumberFormat="1" applyFont="1" applyFill="1" applyBorder="1" applyProtection="1">
      <protection locked="0"/>
    </xf>
    <xf numFmtId="43" fontId="17" fillId="4" borderId="4" xfId="0" applyNumberFormat="1" applyFont="1" applyFill="1" applyBorder="1" applyProtection="1">
      <protection locked="0"/>
    </xf>
    <xf numFmtId="43" fontId="12" fillId="0" borderId="0" xfId="0" applyNumberFormat="1" applyFont="1" applyFill="1" applyProtection="1">
      <protection locked="0"/>
    </xf>
    <xf numFmtId="189" fontId="23" fillId="0" borderId="4" xfId="0" applyNumberFormat="1" applyFont="1" applyFill="1" applyBorder="1" applyAlignment="1" applyProtection="1">
      <alignment horizontal="left" vertical="center"/>
      <protection locked="0"/>
    </xf>
    <xf numFmtId="43" fontId="23" fillId="0" borderId="4" xfId="0" applyNumberFormat="1" applyFont="1" applyFill="1" applyBorder="1" applyAlignment="1" applyProtection="1">
      <alignment horizontal="left" vertical="center" wrapText="1"/>
      <protection locked="0"/>
    </xf>
    <xf numFmtId="43" fontId="23" fillId="0" borderId="4" xfId="0" applyNumberFormat="1" applyFont="1" applyFill="1" applyBorder="1" applyAlignment="1" applyProtection="1">
      <alignment horizontal="center" vertical="center" wrapText="1"/>
      <protection locked="0"/>
    </xf>
    <xf numFmtId="43" fontId="23" fillId="0" borderId="4" xfId="11" applyNumberFormat="1" applyFont="1" applyFill="1" applyBorder="1" applyAlignment="1" applyProtection="1">
      <alignment horizontal="center" vertical="center" wrapText="1"/>
      <protection locked="0"/>
    </xf>
    <xf numFmtId="43" fontId="17" fillId="0" borderId="7" xfId="0" applyNumberFormat="1" applyFont="1" applyFill="1" applyBorder="1" applyAlignment="1" applyProtection="1">
      <alignment horizontal="left" vertical="center"/>
      <protection locked="0"/>
    </xf>
    <xf numFmtId="43" fontId="23" fillId="0" borderId="7" xfId="11" applyNumberFormat="1" applyFont="1" applyFill="1" applyBorder="1" applyAlignment="1" applyProtection="1">
      <alignment horizontal="center" vertical="center" wrapText="1"/>
      <protection locked="0"/>
    </xf>
    <xf numFmtId="43" fontId="17" fillId="0" borderId="7" xfId="11" applyNumberFormat="1" applyFont="1" applyFill="1" applyBorder="1" applyAlignment="1" applyProtection="1">
      <alignment horizontal="center" vertical="center" wrapText="1"/>
      <protection locked="0"/>
    </xf>
    <xf numFmtId="43" fontId="17" fillId="0" borderId="7" xfId="0" applyNumberFormat="1" applyFont="1" applyFill="1" applyBorder="1" applyProtection="1">
      <protection locked="0"/>
    </xf>
    <xf numFmtId="43" fontId="11" fillId="0" borderId="0" xfId="0" applyNumberFormat="1" applyFont="1" applyFill="1" applyAlignment="1" applyProtection="1">
      <alignment horizontal="left"/>
      <protection locked="0"/>
    </xf>
    <xf numFmtId="1" fontId="23" fillId="0" borderId="3" xfId="0" applyNumberFormat="1" applyFont="1" applyFill="1" applyBorder="1" applyAlignment="1" applyProtection="1">
      <alignment horizontal="left" vertical="center" wrapText="1"/>
      <protection locked="0"/>
    </xf>
    <xf numFmtId="1" fontId="23" fillId="0" borderId="3" xfId="0" applyNumberFormat="1" applyFont="1" applyFill="1" applyBorder="1" applyAlignment="1" applyProtection="1">
      <alignment horizontal="center" vertical="center" wrapText="1"/>
      <protection locked="0"/>
    </xf>
    <xf numFmtId="43" fontId="11" fillId="0" borderId="3" xfId="0" applyNumberFormat="1" applyFont="1" applyFill="1" applyBorder="1" applyProtection="1">
      <protection locked="0"/>
    </xf>
    <xf numFmtId="43" fontId="11" fillId="0" borderId="0" xfId="0" applyNumberFormat="1" applyFont="1" applyFill="1" applyBorder="1" applyProtection="1">
      <protection locked="0"/>
    </xf>
    <xf numFmtId="43" fontId="11" fillId="0" borderId="0" xfId="0" applyNumberFormat="1" applyFont="1" applyFill="1" applyBorder="1" applyAlignment="1" applyProtection="1">
      <alignment horizontal="center"/>
      <protection locked="0"/>
    </xf>
    <xf numFmtId="43" fontId="11" fillId="0" borderId="0" xfId="0" quotePrefix="1" applyNumberFormat="1" applyFont="1" applyFill="1" applyBorder="1" applyProtection="1">
      <protection locked="0"/>
    </xf>
    <xf numFmtId="43" fontId="10" fillId="0" borderId="0" xfId="0" applyNumberFormat="1" applyFont="1" applyFill="1" applyProtection="1"/>
    <xf numFmtId="0" fontId="5" fillId="0" borderId="3" xfId="0" applyFont="1" applyFill="1" applyBorder="1" applyAlignment="1">
      <alignment horizontal="left" vertical="center" wrapText="1"/>
    </xf>
    <xf numFmtId="0" fontId="5" fillId="6" borderId="0" xfId="0" applyFont="1" applyFill="1"/>
    <xf numFmtId="0" fontId="11" fillId="6" borderId="0" xfId="0" applyFont="1" applyFill="1"/>
    <xf numFmtId="0" fontId="8" fillId="6" borderId="0" xfId="0" applyFont="1" applyFill="1" applyBorder="1" applyAlignment="1">
      <alignment horizontal="justify" vertical="center" wrapText="1"/>
    </xf>
    <xf numFmtId="0" fontId="5" fillId="6" borderId="0" xfId="0" applyFont="1" applyFill="1" applyBorder="1" applyAlignment="1">
      <alignment horizontal="justify" vertical="center" wrapText="1"/>
    </xf>
    <xf numFmtId="4" fontId="10" fillId="6" borderId="0" xfId="0" applyNumberFormat="1" applyFont="1" applyFill="1"/>
    <xf numFmtId="0" fontId="5" fillId="6" borderId="0" xfId="0" applyFont="1" applyFill="1" applyAlignment="1">
      <alignment horizontal="center"/>
    </xf>
    <xf numFmtId="0" fontId="10" fillId="6" borderId="0" xfId="0" applyFont="1" applyFill="1"/>
    <xf numFmtId="0" fontId="18" fillId="6" borderId="0" xfId="0" applyFont="1" applyFill="1"/>
    <xf numFmtId="0" fontId="11" fillId="6" borderId="0" xfId="0" applyFont="1" applyFill="1" applyAlignment="1">
      <alignment horizontal="center"/>
    </xf>
    <xf numFmtId="4" fontId="11" fillId="6" borderId="0" xfId="0" applyNumberFormat="1" applyFont="1" applyFill="1"/>
    <xf numFmtId="0" fontId="42" fillId="6" borderId="0" xfId="0" applyFont="1" applyFill="1"/>
    <xf numFmtId="190" fontId="15" fillId="6" borderId="3" xfId="0" applyNumberFormat="1" applyFont="1" applyFill="1" applyBorder="1" applyAlignment="1">
      <alignment horizontal="center" vertical="center" wrapText="1"/>
    </xf>
    <xf numFmtId="0" fontId="15" fillId="6" borderId="0" xfId="0" applyFont="1" applyFill="1"/>
    <xf numFmtId="4" fontId="12" fillId="6" borderId="3" xfId="0" applyNumberFormat="1" applyFont="1" applyFill="1" applyBorder="1" applyAlignment="1">
      <alignment horizontal="right" vertical="center"/>
    </xf>
    <xf numFmtId="4" fontId="24" fillId="6" borderId="3" xfId="0" applyNumberFormat="1" applyFont="1" applyFill="1" applyBorder="1" applyAlignment="1">
      <alignment horizontal="right" vertical="center"/>
    </xf>
    <xf numFmtId="0" fontId="5" fillId="6" borderId="0" xfId="0" applyFont="1" applyFill="1" applyAlignment="1" applyProtection="1">
      <alignment horizontal="center"/>
      <protection locked="0"/>
    </xf>
    <xf numFmtId="0" fontId="11" fillId="7" borderId="0" xfId="0" applyFont="1" applyFill="1"/>
    <xf numFmtId="0" fontId="5" fillId="6" borderId="0" xfId="0" applyFont="1" applyFill="1" applyBorder="1" applyAlignment="1" applyProtection="1">
      <alignment horizontal="justify" vertical="center" wrapText="1"/>
      <protection locked="0"/>
    </xf>
    <xf numFmtId="0" fontId="5" fillId="6" borderId="0" xfId="0" applyFont="1" applyFill="1" applyBorder="1" applyAlignment="1" applyProtection="1">
      <alignment horizontal="center" vertical="center" wrapText="1"/>
      <protection locked="0"/>
    </xf>
    <xf numFmtId="0" fontId="15" fillId="6" borderId="0" xfId="0" applyFont="1" applyFill="1" applyBorder="1" applyAlignment="1">
      <alignment horizontal="justify" vertical="center" wrapText="1"/>
    </xf>
    <xf numFmtId="0" fontId="14" fillId="6" borderId="0" xfId="0" applyFont="1" applyFill="1" applyBorder="1" applyAlignment="1">
      <alignment horizontal="justify" vertical="center" wrapText="1"/>
    </xf>
    <xf numFmtId="0" fontId="5" fillId="6" borderId="0" xfId="0" applyFont="1" applyFill="1" applyBorder="1" applyAlignment="1">
      <alignment horizontal="center" vertical="center" wrapText="1"/>
    </xf>
    <xf numFmtId="0" fontId="7" fillId="6" borderId="5" xfId="0" applyFont="1" applyFill="1" applyBorder="1" applyAlignment="1">
      <alignment horizontal="center" vertical="center"/>
    </xf>
    <xf numFmtId="0" fontId="7" fillId="6" borderId="0" xfId="0" applyFont="1" applyFill="1" applyAlignment="1" applyProtection="1">
      <alignment horizontal="left"/>
      <protection locked="0"/>
    </xf>
    <xf numFmtId="0" fontId="5" fillId="6" borderId="0" xfId="0" applyFont="1" applyFill="1" applyProtection="1">
      <protection locked="0"/>
    </xf>
    <xf numFmtId="0" fontId="19" fillId="6" borderId="0" xfId="0" applyFont="1" applyFill="1"/>
    <xf numFmtId="0" fontId="0" fillId="6" borderId="0" xfId="0" applyFill="1" applyAlignment="1"/>
    <xf numFmtId="49" fontId="15" fillId="6" borderId="3" xfId="0" applyNumberFormat="1" applyFont="1" applyFill="1" applyBorder="1" applyAlignment="1">
      <alignment horizontal="center" vertical="center" wrapText="1"/>
    </xf>
    <xf numFmtId="49" fontId="15" fillId="6" borderId="3" xfId="12" applyNumberFormat="1" applyFont="1" applyFill="1" applyBorder="1" applyAlignment="1">
      <alignment horizontal="center" vertical="center"/>
    </xf>
    <xf numFmtId="0" fontId="20" fillId="6" borderId="0" xfId="0" applyFont="1" applyFill="1" applyBorder="1" applyAlignment="1">
      <alignment horizontal="justify" vertical="center" wrapText="1"/>
    </xf>
    <xf numFmtId="0" fontId="7" fillId="6" borderId="0" xfId="0" applyFont="1" applyFill="1" applyBorder="1" applyAlignment="1">
      <alignment horizontal="justify" vertical="center" wrapText="1"/>
    </xf>
    <xf numFmtId="0" fontId="7" fillId="6" borderId="0" xfId="0" applyFont="1" applyFill="1" applyAlignment="1" applyProtection="1">
      <alignment horizontal="left" vertical="center"/>
      <protection locked="0"/>
    </xf>
    <xf numFmtId="0" fontId="5" fillId="6" borderId="0" xfId="12" applyFont="1" applyFill="1" applyAlignment="1" applyProtection="1">
      <alignment vertical="center"/>
      <protection locked="0"/>
    </xf>
    <xf numFmtId="0" fontId="5" fillId="6" borderId="0" xfId="12" applyFont="1" applyFill="1" applyAlignment="1" applyProtection="1">
      <alignment horizontal="center" vertical="center"/>
      <protection locked="0"/>
    </xf>
    <xf numFmtId="0" fontId="5" fillId="6" borderId="0" xfId="12" applyFont="1" applyFill="1" applyAlignment="1">
      <alignment vertical="center"/>
    </xf>
    <xf numFmtId="0" fontId="20" fillId="6" borderId="0" xfId="12" applyFont="1" applyFill="1" applyAlignment="1">
      <alignment vertical="center"/>
    </xf>
    <xf numFmtId="0" fontId="15" fillId="6" borderId="0" xfId="12" applyFont="1" applyFill="1" applyAlignment="1">
      <alignment vertical="center"/>
    </xf>
    <xf numFmtId="0" fontId="7" fillId="6" borderId="0" xfId="12" applyFont="1" applyFill="1" applyAlignment="1">
      <alignment vertical="center" wrapText="1"/>
    </xf>
    <xf numFmtId="0" fontId="5" fillId="6" borderId="0" xfId="12" applyFont="1" applyFill="1" applyAlignment="1">
      <alignment vertical="center" wrapText="1"/>
    </xf>
    <xf numFmtId="0" fontId="13" fillId="6" borderId="0" xfId="12" applyFont="1" applyFill="1" applyAlignment="1">
      <alignment vertical="center" wrapText="1"/>
    </xf>
    <xf numFmtId="0" fontId="13" fillId="6" borderId="0" xfId="12" applyFont="1" applyFill="1" applyAlignment="1">
      <alignment vertical="center"/>
    </xf>
    <xf numFmtId="0" fontId="21" fillId="6" borderId="0" xfId="12" applyFont="1" applyFill="1" applyAlignment="1">
      <alignment vertical="center"/>
    </xf>
    <xf numFmtId="0" fontId="16" fillId="6" borderId="0" xfId="12" applyFont="1" applyFill="1" applyAlignment="1">
      <alignment horizontal="left" vertical="center"/>
    </xf>
    <xf numFmtId="0" fontId="5" fillId="6" borderId="0" xfId="12" applyFont="1" applyFill="1" applyAlignment="1">
      <alignment horizontal="center" vertical="center"/>
    </xf>
    <xf numFmtId="0" fontId="7" fillId="6" borderId="3" xfId="0" applyFont="1" applyFill="1" applyBorder="1" applyAlignment="1">
      <alignment horizontal="center" vertical="center" wrapText="1"/>
    </xf>
    <xf numFmtId="0" fontId="17" fillId="6" borderId="0" xfId="0" applyFont="1" applyFill="1"/>
    <xf numFmtId="189" fontId="5" fillId="0" borderId="0" xfId="0" applyNumberFormat="1" applyFont="1" applyFill="1" applyProtection="1">
      <protection locked="0"/>
    </xf>
    <xf numFmtId="0" fontId="17" fillId="0" borderId="6" xfId="0" applyFont="1" applyFill="1" applyBorder="1" applyAlignment="1" applyProtection="1">
      <alignment horizontal="center" vertical="center" wrapText="1"/>
      <protection locked="0"/>
    </xf>
    <xf numFmtId="43" fontId="31" fillId="0" borderId="4" xfId="0" applyNumberFormat="1" applyFont="1" applyFill="1" applyBorder="1" applyAlignment="1" applyProtection="1">
      <alignment horizontal="left" vertical="center" wrapText="1"/>
      <protection locked="0"/>
    </xf>
    <xf numFmtId="43" fontId="17" fillId="7" borderId="4" xfId="0" applyNumberFormat="1" applyFont="1" applyFill="1" applyBorder="1" applyProtection="1">
      <protection locked="0"/>
    </xf>
    <xf numFmtId="0" fontId="17" fillId="0" borderId="8" xfId="0" applyFont="1" applyFill="1" applyBorder="1" applyAlignment="1" applyProtection="1">
      <alignment horizontal="left" vertical="center" wrapText="1"/>
      <protection locked="0"/>
    </xf>
    <xf numFmtId="2" fontId="23" fillId="6" borderId="6" xfId="0" applyNumberFormat="1" applyFont="1" applyFill="1" applyBorder="1" applyAlignment="1" applyProtection="1">
      <alignment horizontal="center" vertical="center" wrapText="1"/>
      <protection locked="0"/>
    </xf>
    <xf numFmtId="43" fontId="23" fillId="0" borderId="6" xfId="0" applyNumberFormat="1" applyFont="1" applyFill="1" applyBorder="1" applyAlignment="1" applyProtection="1">
      <alignment horizontal="left" vertical="center"/>
      <protection locked="0"/>
    </xf>
    <xf numFmtId="0" fontId="23" fillId="0" borderId="6" xfId="0" applyFont="1" applyFill="1" applyBorder="1" applyAlignment="1" applyProtection="1">
      <alignment horizontal="center" vertical="center" wrapText="1"/>
      <protection locked="0"/>
    </xf>
    <xf numFmtId="43" fontId="23" fillId="0" borderId="6" xfId="0" applyNumberFormat="1" applyFont="1" applyFill="1" applyBorder="1" applyAlignment="1" applyProtection="1">
      <alignment horizontal="center" vertical="center" wrapText="1"/>
      <protection locked="0"/>
    </xf>
    <xf numFmtId="43" fontId="23" fillId="2" borderId="6" xfId="0" applyNumberFormat="1" applyFont="1" applyFill="1" applyBorder="1" applyAlignment="1" applyProtection="1">
      <alignment horizontal="center" vertical="center" wrapText="1"/>
      <protection locked="0"/>
    </xf>
    <xf numFmtId="43" fontId="10" fillId="0" borderId="0" xfId="0" applyNumberFormat="1" applyFont="1" applyFill="1" applyAlignment="1" applyProtection="1">
      <alignment horizontal="center" vertical="center"/>
      <protection locked="0"/>
    </xf>
    <xf numFmtId="43" fontId="17" fillId="8" borderId="6" xfId="0" applyNumberFormat="1" applyFont="1" applyFill="1" applyBorder="1" applyAlignment="1" applyProtection="1">
      <alignment horizontal="center" vertical="center" wrapText="1"/>
      <protection locked="0"/>
    </xf>
    <xf numFmtId="43" fontId="43" fillId="8" borderId="4" xfId="0" applyNumberFormat="1" applyFont="1" applyFill="1" applyBorder="1" applyProtection="1">
      <protection locked="0"/>
    </xf>
    <xf numFmtId="43" fontId="44" fillId="0" borderId="4" xfId="0" applyNumberFormat="1" applyFont="1" applyFill="1" applyBorder="1" applyProtection="1">
      <protection locked="0"/>
    </xf>
    <xf numFmtId="43" fontId="17" fillId="8" borderId="4" xfId="0" applyNumberFormat="1" applyFont="1" applyFill="1" applyBorder="1" applyProtection="1">
      <protection locked="0"/>
    </xf>
    <xf numFmtId="43" fontId="23" fillId="8" borderId="4" xfId="0" applyNumberFormat="1" applyFont="1" applyFill="1" applyBorder="1" applyProtection="1">
      <protection locked="0"/>
    </xf>
    <xf numFmtId="43" fontId="17" fillId="5" borderId="6" xfId="0" applyNumberFormat="1" applyFont="1" applyFill="1" applyBorder="1" applyProtection="1">
      <protection locked="0"/>
    </xf>
    <xf numFmtId="0" fontId="7" fillId="6" borderId="0" xfId="12" applyFont="1" applyFill="1" applyAlignment="1">
      <alignment vertical="center"/>
    </xf>
    <xf numFmtId="0" fontId="6" fillId="6" borderId="0" xfId="0" applyFont="1" applyFill="1" applyBorder="1" applyAlignment="1" applyProtection="1">
      <alignment horizontal="center" vertical="center"/>
      <protection locked="0"/>
    </xf>
    <xf numFmtId="0" fontId="5" fillId="0" borderId="0" xfId="0" applyFont="1" applyFill="1" applyAlignment="1" applyProtection="1">
      <alignment horizontal="center"/>
      <protection locked="0"/>
    </xf>
    <xf numFmtId="0" fontId="11" fillId="0" borderId="0" xfId="0" applyFont="1" applyFill="1"/>
    <xf numFmtId="43" fontId="11" fillId="0" borderId="0" xfId="0" applyNumberFormat="1" applyFont="1" applyFill="1" applyAlignment="1" applyProtection="1">
      <alignment horizontal="center" vertical="center" wrapText="1"/>
      <protection locked="0"/>
    </xf>
    <xf numFmtId="43" fontId="7" fillId="9" borderId="0" xfId="0" applyNumberFormat="1" applyFont="1" applyFill="1" applyProtection="1">
      <protection locked="0"/>
    </xf>
    <xf numFmtId="43" fontId="11" fillId="9" borderId="0" xfId="0" applyNumberFormat="1" applyFont="1" applyFill="1" applyProtection="1">
      <protection locked="0"/>
    </xf>
    <xf numFmtId="4" fontId="45" fillId="0" borderId="3" xfId="0" applyNumberFormat="1" applyFont="1" applyFill="1" applyBorder="1" applyAlignment="1">
      <alignment horizontal="right" vertical="center" wrapText="1"/>
    </xf>
    <xf numFmtId="4" fontId="45" fillId="0" borderId="9" xfId="0" applyNumberFormat="1" applyFont="1" applyFill="1" applyBorder="1" applyAlignment="1">
      <alignment horizontal="right" vertical="center" wrapText="1"/>
    </xf>
    <xf numFmtId="0" fontId="45" fillId="0" borderId="9" xfId="0" applyFont="1" applyFill="1" applyBorder="1"/>
    <xf numFmtId="0" fontId="45" fillId="0" borderId="3" xfId="0" applyFont="1" applyFill="1" applyBorder="1"/>
    <xf numFmtId="0" fontId="45" fillId="0" borderId="0" xfId="0" applyFont="1" applyFill="1"/>
    <xf numFmtId="0" fontId="46" fillId="0" borderId="0" xfId="0" applyFont="1" applyFill="1" applyBorder="1" applyAlignment="1">
      <alignment horizontal="center" vertical="center"/>
    </xf>
    <xf numFmtId="0" fontId="45" fillId="0" borderId="0" xfId="0" applyFont="1" applyFill="1" applyAlignment="1">
      <alignment vertical="center"/>
    </xf>
    <xf numFmtId="0" fontId="45" fillId="0" borderId="0" xfId="0" applyFont="1" applyFill="1" applyAlignment="1">
      <alignment horizontal="right" vertical="center"/>
    </xf>
    <xf numFmtId="0" fontId="33" fillId="0" borderId="0" xfId="0" applyFont="1" applyFill="1" applyAlignment="1">
      <alignment horizontal="center" vertical="center"/>
    </xf>
    <xf numFmtId="0" fontId="45" fillId="0" borderId="0" xfId="0" applyFont="1" applyFill="1" applyAlignment="1">
      <alignment horizontal="center" vertical="center"/>
    </xf>
    <xf numFmtId="0" fontId="45" fillId="0" borderId="0" xfId="0" applyFont="1" applyFill="1" applyAlignment="1">
      <alignment horizontal="center" vertical="center" wrapText="1"/>
    </xf>
    <xf numFmtId="0" fontId="46" fillId="0" borderId="10" xfId="0" applyFont="1" applyFill="1" applyBorder="1" applyAlignment="1">
      <alignment horizontal="center" vertical="center" wrapText="1"/>
    </xf>
    <xf numFmtId="0" fontId="46" fillId="0" borderId="11" xfId="0" applyFont="1" applyFill="1" applyBorder="1" applyAlignment="1">
      <alignment horizontal="center" vertical="center" wrapText="1"/>
    </xf>
    <xf numFmtId="0" fontId="46" fillId="0" borderId="6" xfId="0" applyFont="1" applyFill="1" applyBorder="1" applyAlignment="1">
      <alignment horizontal="center" vertical="center" wrapText="1"/>
    </xf>
    <xf numFmtId="0" fontId="46" fillId="0" borderId="12" xfId="0" applyFont="1" applyFill="1" applyBorder="1" applyAlignment="1">
      <alignment horizontal="center" vertical="center" wrapText="1"/>
    </xf>
    <xf numFmtId="0" fontId="46" fillId="0" borderId="13" xfId="0" applyFont="1" applyFill="1" applyBorder="1" applyAlignment="1">
      <alignment horizontal="center" vertical="center" wrapText="1"/>
    </xf>
    <xf numFmtId="0" fontId="46" fillId="0" borderId="14" xfId="0" applyFont="1" applyFill="1" applyBorder="1" applyAlignment="1">
      <alignment horizontal="center" vertical="center" wrapText="1"/>
    </xf>
    <xf numFmtId="190" fontId="45" fillId="0" borderId="3" xfId="0" applyNumberFormat="1" applyFont="1" applyFill="1" applyBorder="1" applyAlignment="1">
      <alignment horizontal="center" vertical="center" wrapText="1"/>
    </xf>
    <xf numFmtId="49" fontId="45" fillId="0" borderId="3" xfId="0" applyNumberFormat="1" applyFont="1" applyFill="1" applyBorder="1" applyAlignment="1">
      <alignment horizontal="center" vertical="center" wrapText="1"/>
    </xf>
    <xf numFmtId="49" fontId="45" fillId="0" borderId="3" xfId="0" quotePrefix="1" applyNumberFormat="1" applyFont="1" applyFill="1" applyBorder="1" applyAlignment="1">
      <alignment horizontal="center" vertical="center" wrapText="1"/>
    </xf>
    <xf numFmtId="190" fontId="45" fillId="0" borderId="3" xfId="0" quotePrefix="1" applyNumberFormat="1" applyFont="1" applyFill="1" applyBorder="1" applyAlignment="1">
      <alignment horizontal="center" vertical="center" wrapText="1"/>
    </xf>
    <xf numFmtId="190" fontId="33" fillId="0" borderId="3" xfId="0" quotePrefix="1" applyNumberFormat="1" applyFont="1" applyFill="1" applyBorder="1" applyAlignment="1">
      <alignment horizontal="center" vertical="center" wrapText="1"/>
    </xf>
    <xf numFmtId="2" fontId="46" fillId="0" borderId="3" xfId="0" quotePrefix="1" applyNumberFormat="1" applyFont="1" applyFill="1" applyBorder="1" applyAlignment="1">
      <alignment horizontal="center" vertical="center" wrapText="1"/>
    </xf>
    <xf numFmtId="1" fontId="46" fillId="0" borderId="3" xfId="0" quotePrefix="1" applyNumberFormat="1" applyFont="1" applyFill="1" applyBorder="1" applyAlignment="1">
      <alignment horizontal="center" vertical="center" wrapText="1"/>
    </xf>
    <xf numFmtId="1" fontId="46" fillId="0" borderId="9" xfId="0" quotePrefix="1" applyNumberFormat="1" applyFont="1" applyFill="1" applyBorder="1" applyAlignment="1">
      <alignment horizontal="center" vertical="center" wrapText="1"/>
    </xf>
    <xf numFmtId="0" fontId="46" fillId="0" borderId="9" xfId="0" applyFont="1" applyFill="1" applyBorder="1" applyAlignment="1">
      <alignment horizontal="center"/>
    </xf>
    <xf numFmtId="190" fontId="46" fillId="0" borderId="3" xfId="0" applyNumberFormat="1" applyFont="1" applyFill="1" applyBorder="1" applyAlignment="1">
      <alignment horizontal="center" vertical="center" wrapText="1"/>
    </xf>
    <xf numFmtId="190" fontId="46" fillId="0" borderId="3" xfId="0" applyNumberFormat="1" applyFont="1" applyFill="1" applyBorder="1" applyAlignment="1">
      <alignment vertical="center" wrapText="1"/>
    </xf>
    <xf numFmtId="191" fontId="46" fillId="0" borderId="3" xfId="0" applyNumberFormat="1" applyFont="1" applyFill="1" applyBorder="1" applyAlignment="1">
      <alignment vertical="center" wrapText="1"/>
    </xf>
    <xf numFmtId="190" fontId="34" fillId="0" borderId="3" xfId="0" quotePrefix="1" applyNumberFormat="1" applyFont="1" applyFill="1" applyBorder="1" applyAlignment="1">
      <alignment horizontal="left" vertical="center" wrapText="1"/>
    </xf>
    <xf numFmtId="190" fontId="46" fillId="0" borderId="3" xfId="0" quotePrefix="1" applyNumberFormat="1" applyFont="1" applyFill="1" applyBorder="1" applyAlignment="1">
      <alignment horizontal="left" vertical="center" wrapText="1"/>
    </xf>
    <xf numFmtId="190" fontId="46" fillId="0" borderId="3" xfId="0" quotePrefix="1" applyNumberFormat="1" applyFont="1" applyFill="1" applyBorder="1" applyAlignment="1">
      <alignment horizontal="center" vertical="center" wrapText="1"/>
    </xf>
    <xf numFmtId="0" fontId="46" fillId="0" borderId="3" xfId="0" applyFont="1" applyFill="1" applyBorder="1"/>
    <xf numFmtId="0" fontId="46" fillId="0" borderId="0" xfId="0" applyFont="1" applyFill="1"/>
    <xf numFmtId="191" fontId="45" fillId="0" borderId="3" xfId="0" applyNumberFormat="1" applyFont="1" applyFill="1" applyBorder="1" applyAlignment="1">
      <alignment vertical="center" wrapText="1"/>
    </xf>
    <xf numFmtId="190" fontId="45" fillId="0" borderId="3" xfId="0" quotePrefix="1" applyNumberFormat="1" applyFont="1" applyFill="1" applyBorder="1" applyAlignment="1">
      <alignment horizontal="left" vertical="center" wrapText="1"/>
    </xf>
    <xf numFmtId="191" fontId="45" fillId="0" borderId="3" xfId="0" quotePrefix="1" applyNumberFormat="1" applyFont="1" applyFill="1" applyBorder="1" applyAlignment="1">
      <alignment horizontal="center" vertical="center" wrapText="1"/>
    </xf>
    <xf numFmtId="2" fontId="45" fillId="0" borderId="3" xfId="0" quotePrefix="1" applyNumberFormat="1" applyFont="1" applyFill="1" applyBorder="1" applyAlignment="1">
      <alignment horizontal="center" vertical="center" wrapText="1"/>
    </xf>
    <xf numFmtId="1" fontId="45" fillId="0" borderId="3" xfId="0" quotePrefix="1" applyNumberFormat="1" applyFont="1" applyFill="1" applyBorder="1" applyAlignment="1">
      <alignment horizontal="center" vertical="center" wrapText="1"/>
    </xf>
    <xf numFmtId="1" fontId="45" fillId="0" borderId="9" xfId="0" quotePrefix="1" applyNumberFormat="1" applyFont="1" applyFill="1" applyBorder="1" applyAlignment="1">
      <alignment horizontal="center" vertical="center" wrapText="1"/>
    </xf>
    <xf numFmtId="0" fontId="45" fillId="0" borderId="9" xfId="0" applyFont="1" applyFill="1" applyBorder="1" applyAlignment="1">
      <alignment horizontal="center"/>
    </xf>
    <xf numFmtId="190" fontId="45" fillId="7" borderId="3" xfId="0" quotePrefix="1" applyNumberFormat="1" applyFont="1" applyFill="1" applyBorder="1" applyAlignment="1">
      <alignment horizontal="left" vertical="center" wrapText="1"/>
    </xf>
    <xf numFmtId="0" fontId="46" fillId="0" borderId="3" xfId="0" applyFont="1" applyFill="1" applyBorder="1" applyAlignment="1">
      <alignment horizontal="center" vertical="center"/>
    </xf>
    <xf numFmtId="0" fontId="46" fillId="0" borderId="3" xfId="0" applyFont="1" applyFill="1" applyBorder="1" applyAlignment="1">
      <alignment vertical="center" wrapText="1"/>
    </xf>
    <xf numFmtId="0" fontId="45" fillId="0" borderId="3" xfId="0" applyFont="1" applyFill="1" applyBorder="1" applyAlignment="1">
      <alignment horizontal="center" vertical="center"/>
    </xf>
    <xf numFmtId="4" fontId="46" fillId="0" borderId="3" xfId="0" applyNumberFormat="1" applyFont="1" applyFill="1" applyBorder="1" applyAlignment="1">
      <alignment vertical="center" wrapText="1"/>
    </xf>
    <xf numFmtId="0" fontId="34" fillId="0" borderId="3" xfId="0" applyFont="1" applyFill="1" applyBorder="1" applyAlignment="1">
      <alignment horizontal="left" vertical="center"/>
    </xf>
    <xf numFmtId="0" fontId="46" fillId="0" borderId="3" xfId="0" applyFont="1" applyFill="1" applyBorder="1" applyAlignment="1">
      <alignment horizontal="left" vertical="center"/>
    </xf>
    <xf numFmtId="0" fontId="46" fillId="0" borderId="3" xfId="0" applyFont="1" applyFill="1" applyBorder="1" applyAlignment="1">
      <alignment horizontal="left"/>
    </xf>
    <xf numFmtId="0" fontId="46" fillId="0" borderId="3" xfId="0" applyFont="1" applyFill="1" applyBorder="1" applyAlignment="1">
      <alignment horizontal="center"/>
    </xf>
    <xf numFmtId="2" fontId="46" fillId="0" borderId="3" xfId="0" applyNumberFormat="1" applyFont="1" applyFill="1" applyBorder="1" applyAlignment="1">
      <alignment horizontal="center" vertical="center"/>
    </xf>
    <xf numFmtId="1" fontId="46" fillId="0" borderId="3" xfId="0" applyNumberFormat="1" applyFont="1" applyFill="1" applyBorder="1" applyAlignment="1">
      <alignment horizontal="center" vertical="center"/>
    </xf>
    <xf numFmtId="2" fontId="46" fillId="0" borderId="9" xfId="0" applyNumberFormat="1" applyFont="1" applyFill="1" applyBorder="1" applyAlignment="1">
      <alignment horizontal="center" vertical="center"/>
    </xf>
    <xf numFmtId="0" fontId="46" fillId="0" borderId="9" xfId="0" applyFont="1" applyFill="1" applyBorder="1"/>
    <xf numFmtId="0" fontId="45" fillId="0" borderId="3" xfId="0" applyFont="1" applyFill="1" applyBorder="1" applyAlignment="1">
      <alignment vertical="center" wrapText="1"/>
    </xf>
    <xf numFmtId="0" fontId="45" fillId="0" borderId="3" xfId="0" applyFont="1" applyFill="1" applyBorder="1" applyAlignment="1">
      <alignment horizontal="center" vertical="center" wrapText="1"/>
    </xf>
    <xf numFmtId="4" fontId="45" fillId="0" borderId="3" xfId="0" applyNumberFormat="1" applyFont="1" applyFill="1" applyBorder="1" applyAlignment="1">
      <alignment vertical="center" wrapText="1"/>
    </xf>
    <xf numFmtId="0" fontId="45" fillId="0" borderId="3" xfId="0" applyFont="1" applyFill="1" applyBorder="1" applyAlignment="1">
      <alignment horizontal="left"/>
    </xf>
    <xf numFmtId="0" fontId="45" fillId="0" borderId="3" xfId="0" applyFont="1" applyFill="1" applyBorder="1" applyAlignment="1">
      <alignment horizontal="center"/>
    </xf>
    <xf numFmtId="2" fontId="45" fillId="0" borderId="3" xfId="0" applyNumberFormat="1" applyFont="1" applyFill="1" applyBorder="1" applyAlignment="1">
      <alignment horizontal="center" vertical="center"/>
    </xf>
    <xf numFmtId="1" fontId="45" fillId="0" borderId="3" xfId="0" applyNumberFormat="1" applyFont="1" applyFill="1" applyBorder="1" applyAlignment="1">
      <alignment horizontal="center" vertical="center"/>
    </xf>
    <xf numFmtId="2" fontId="45" fillId="0" borderId="9" xfId="0" applyNumberFormat="1" applyFont="1" applyFill="1" applyBorder="1" applyAlignment="1">
      <alignment horizontal="center" vertical="center"/>
    </xf>
    <xf numFmtId="0" fontId="47" fillId="0" borderId="0" xfId="0" applyFont="1" applyFill="1"/>
    <xf numFmtId="0" fontId="45" fillId="0" borderId="3" xfId="0" applyFont="1" applyFill="1" applyBorder="1" applyAlignment="1">
      <alignment horizontal="left" vertical="center" wrapText="1"/>
    </xf>
    <xf numFmtId="4" fontId="45" fillId="0" borderId="3" xfId="15" applyNumberFormat="1" applyFont="1" applyFill="1" applyBorder="1" applyAlignment="1">
      <alignment horizontal="left" vertical="center" wrapText="1"/>
    </xf>
    <xf numFmtId="4" fontId="45" fillId="0" borderId="3" xfId="15" applyNumberFormat="1" applyFont="1" applyFill="1" applyBorder="1" applyAlignment="1">
      <alignment horizontal="center" vertical="center" wrapText="1"/>
    </xf>
    <xf numFmtId="2" fontId="47" fillId="0" borderId="3" xfId="0" applyNumberFormat="1" applyFont="1" applyFill="1" applyBorder="1" applyAlignment="1">
      <alignment horizontal="center" vertical="center"/>
    </xf>
    <xf numFmtId="4" fontId="45" fillId="0" borderId="15" xfId="0" applyNumberFormat="1" applyFont="1" applyFill="1" applyBorder="1" applyAlignment="1">
      <alignment horizontal="right" vertical="center" wrapText="1"/>
    </xf>
    <xf numFmtId="0" fontId="45" fillId="0" borderId="16" xfId="0" applyFont="1" applyFill="1" applyBorder="1"/>
    <xf numFmtId="4" fontId="45" fillId="0" borderId="3" xfId="0" applyNumberFormat="1" applyFont="1" applyFill="1" applyBorder="1" applyAlignment="1">
      <alignment vertical="center"/>
    </xf>
    <xf numFmtId="0" fontId="45" fillId="0" borderId="3" xfId="4" applyFont="1" applyFill="1" applyBorder="1" applyAlignment="1">
      <alignment horizontal="left" vertical="center"/>
    </xf>
    <xf numFmtId="4" fontId="45" fillId="0" borderId="3" xfId="0" applyNumberFormat="1" applyFont="1" applyFill="1" applyBorder="1" applyAlignment="1">
      <alignment horizontal="right" vertical="center"/>
    </xf>
    <xf numFmtId="4" fontId="45" fillId="0" borderId="15" xfId="0" applyNumberFormat="1" applyFont="1" applyFill="1" applyBorder="1" applyAlignment="1">
      <alignment horizontal="right" vertical="center"/>
    </xf>
    <xf numFmtId="0" fontId="47" fillId="0" borderId="3" xfId="0" applyFont="1" applyFill="1" applyBorder="1" applyAlignment="1">
      <alignment horizontal="left"/>
    </xf>
    <xf numFmtId="0" fontId="45" fillId="0" borderId="2" xfId="0" applyFont="1" applyFill="1" applyBorder="1"/>
    <xf numFmtId="2" fontId="45" fillId="0" borderId="15" xfId="0" applyNumberFormat="1" applyFont="1" applyFill="1" applyBorder="1" applyAlignment="1">
      <alignment horizontal="center" vertical="center"/>
    </xf>
    <xf numFmtId="0" fontId="47" fillId="0" borderId="3" xfId="0" applyFont="1" applyFill="1" applyBorder="1"/>
    <xf numFmtId="190" fontId="45" fillId="0" borderId="3" xfId="0" applyNumberFormat="1" applyFont="1" applyFill="1" applyBorder="1" applyAlignment="1">
      <alignment vertical="center" wrapText="1"/>
    </xf>
    <xf numFmtId="2" fontId="45" fillId="0" borderId="3" xfId="0" applyNumberFormat="1" applyFont="1" applyFill="1" applyBorder="1" applyAlignment="1">
      <alignment horizontal="right" vertical="center" wrapText="1"/>
    </xf>
    <xf numFmtId="0" fontId="45" fillId="0" borderId="0" xfId="0" applyFont="1" applyFill="1" applyBorder="1"/>
    <xf numFmtId="0" fontId="46" fillId="0" borderId="3" xfId="0" applyFont="1" applyFill="1" applyBorder="1" applyAlignment="1">
      <alignment horizontal="center" vertical="center" wrapText="1"/>
    </xf>
    <xf numFmtId="0" fontId="46" fillId="0" borderId="3" xfId="6" applyFont="1" applyFill="1" applyBorder="1" applyAlignment="1">
      <alignment vertical="center" wrapText="1"/>
    </xf>
    <xf numFmtId="0" fontId="34" fillId="0" borderId="3" xfId="14" applyFont="1" applyFill="1" applyBorder="1" applyAlignment="1">
      <alignment horizontal="left" vertical="center" wrapText="1"/>
    </xf>
    <xf numFmtId="2" fontId="45" fillId="0" borderId="3" xfId="0" applyNumberFormat="1" applyFont="1" applyFill="1" applyBorder="1" applyAlignment="1">
      <alignment vertical="center" wrapText="1"/>
    </xf>
    <xf numFmtId="0" fontId="45" fillId="0" borderId="3" xfId="0" applyFont="1" applyFill="1" applyBorder="1" applyAlignment="1">
      <alignment wrapText="1"/>
    </xf>
    <xf numFmtId="190" fontId="45" fillId="0" borderId="3" xfId="4" applyNumberFormat="1" applyFont="1" applyFill="1" applyBorder="1" applyAlignment="1">
      <alignment vertical="center" wrapText="1"/>
    </xf>
    <xf numFmtId="2" fontId="45" fillId="0" borderId="3" xfId="0" applyNumberFormat="1" applyFont="1" applyFill="1" applyBorder="1" applyAlignment="1">
      <alignment horizontal="center" vertical="center" wrapText="1"/>
    </xf>
    <xf numFmtId="4" fontId="45" fillId="0" borderId="3" xfId="4" applyNumberFormat="1" applyFont="1" applyFill="1" applyBorder="1" applyAlignment="1">
      <alignment vertical="center" wrapText="1"/>
    </xf>
    <xf numFmtId="4" fontId="48" fillId="0" borderId="3" xfId="0" applyNumberFormat="1" applyFont="1" applyFill="1" applyBorder="1" applyAlignment="1">
      <alignment horizontal="right" vertical="center" wrapText="1"/>
    </xf>
    <xf numFmtId="0" fontId="45" fillId="0" borderId="3" xfId="0" applyFont="1" applyFill="1" applyBorder="1" applyAlignment="1"/>
    <xf numFmtId="2" fontId="45" fillId="0" borderId="3" xfId="0" applyNumberFormat="1" applyFont="1" applyFill="1" applyBorder="1" applyAlignment="1"/>
    <xf numFmtId="4" fontId="45" fillId="0" borderId="3" xfId="4" applyNumberFormat="1" applyFont="1" applyFill="1" applyBorder="1" applyAlignment="1">
      <alignment horizontal="right" vertical="center" wrapText="1"/>
    </xf>
    <xf numFmtId="4" fontId="45" fillId="0" borderId="9" xfId="0" applyNumberFormat="1" applyFont="1" applyFill="1" applyBorder="1" applyAlignment="1">
      <alignment horizontal="right" vertical="center"/>
    </xf>
    <xf numFmtId="4" fontId="45" fillId="0" borderId="13" xfId="0" applyNumberFormat="1" applyFont="1" applyFill="1" applyBorder="1" applyAlignment="1">
      <alignment vertical="center" wrapText="1"/>
    </xf>
    <xf numFmtId="2" fontId="45" fillId="0" borderId="13" xfId="0" applyNumberFormat="1" applyFont="1" applyFill="1" applyBorder="1" applyAlignment="1">
      <alignment vertical="center" wrapText="1"/>
    </xf>
    <xf numFmtId="2" fontId="45" fillId="0" borderId="3" xfId="0" applyNumberFormat="1" applyFont="1" applyFill="1" applyBorder="1" applyAlignment="1">
      <alignment vertical="center"/>
    </xf>
    <xf numFmtId="0" fontId="45" fillId="7" borderId="3" xfId="0" applyFont="1" applyFill="1" applyBorder="1" applyAlignment="1">
      <alignment horizontal="center" vertical="center" wrapText="1"/>
    </xf>
    <xf numFmtId="0" fontId="45" fillId="7" borderId="3" xfId="0" applyFont="1" applyFill="1" applyBorder="1" applyAlignment="1">
      <alignment vertical="center" wrapText="1"/>
    </xf>
    <xf numFmtId="2" fontId="45" fillId="7" borderId="3" xfId="0" applyNumberFormat="1" applyFont="1" applyFill="1" applyBorder="1" applyAlignment="1">
      <alignment vertical="center" wrapText="1"/>
    </xf>
    <xf numFmtId="4" fontId="45" fillId="7" borderId="3" xfId="0" applyNumberFormat="1" applyFont="1" applyFill="1" applyBorder="1" applyAlignment="1">
      <alignment vertical="center" wrapText="1"/>
    </xf>
    <xf numFmtId="4" fontId="45" fillId="7" borderId="3" xfId="15" applyNumberFormat="1" applyFont="1" applyFill="1" applyBorder="1" applyAlignment="1">
      <alignment horizontal="left" vertical="center" wrapText="1"/>
    </xf>
    <xf numFmtId="0" fontId="45" fillId="7" borderId="3" xfId="0" applyFont="1" applyFill="1" applyBorder="1" applyAlignment="1">
      <alignment horizontal="center"/>
    </xf>
    <xf numFmtId="4" fontId="45" fillId="7" borderId="3" xfId="0" applyNumberFormat="1" applyFont="1" applyFill="1" applyBorder="1" applyAlignment="1">
      <alignment horizontal="right" vertical="center" wrapText="1"/>
    </xf>
    <xf numFmtId="4" fontId="45" fillId="7" borderId="9" xfId="0" applyNumberFormat="1" applyFont="1" applyFill="1" applyBorder="1" applyAlignment="1">
      <alignment horizontal="right" vertical="center" wrapText="1"/>
    </xf>
    <xf numFmtId="0" fontId="45" fillId="7" borderId="9" xfId="0" applyFont="1" applyFill="1" applyBorder="1"/>
    <xf numFmtId="0" fontId="45" fillId="7" borderId="3" xfId="0" applyFont="1" applyFill="1" applyBorder="1"/>
    <xf numFmtId="0" fontId="45" fillId="7" borderId="0" xfId="0" applyFont="1" applyFill="1"/>
    <xf numFmtId="2" fontId="46" fillId="0" borderId="3" xfId="0" applyNumberFormat="1" applyFont="1" applyFill="1" applyBorder="1" applyAlignment="1">
      <alignment vertical="center" wrapText="1"/>
    </xf>
    <xf numFmtId="1" fontId="46" fillId="0" borderId="3" xfId="0" applyNumberFormat="1" applyFont="1" applyFill="1" applyBorder="1" applyAlignment="1">
      <alignment horizontal="center" vertical="center" wrapText="1"/>
    </xf>
    <xf numFmtId="2" fontId="46" fillId="0" borderId="3" xfId="0" applyNumberFormat="1" applyFont="1" applyFill="1" applyBorder="1" applyAlignment="1">
      <alignment horizontal="center" vertical="center" wrapText="1"/>
    </xf>
    <xf numFmtId="2" fontId="46" fillId="0" borderId="9" xfId="0" applyNumberFormat="1" applyFont="1" applyFill="1" applyBorder="1" applyAlignment="1">
      <alignment horizontal="center" vertical="center" wrapText="1"/>
    </xf>
    <xf numFmtId="2" fontId="45" fillId="0" borderId="3" xfId="0" applyNumberFormat="1" applyFont="1" applyFill="1" applyBorder="1" applyAlignment="1">
      <alignment horizontal="right"/>
    </xf>
    <xf numFmtId="0" fontId="45" fillId="7" borderId="3" xfId="0" applyFont="1" applyFill="1" applyBorder="1" applyAlignment="1">
      <alignment horizontal="left"/>
    </xf>
    <xf numFmtId="204" fontId="46" fillId="0" borderId="3" xfId="0" applyNumberFormat="1" applyFont="1" applyFill="1" applyBorder="1" applyAlignment="1">
      <alignment horizontal="center" vertical="center" wrapText="1"/>
    </xf>
    <xf numFmtId="4" fontId="34" fillId="0" borderId="3" xfId="15" applyNumberFormat="1" applyFont="1" applyFill="1" applyBorder="1" applyAlignment="1">
      <alignment horizontal="left" vertical="center" wrapText="1"/>
    </xf>
    <xf numFmtId="1" fontId="45" fillId="0" borderId="3" xfId="0" applyNumberFormat="1" applyFont="1" applyFill="1" applyBorder="1" applyAlignment="1">
      <alignment horizontal="left" vertical="center" wrapText="1"/>
    </xf>
    <xf numFmtId="1" fontId="45" fillId="0" borderId="3" xfId="0" applyNumberFormat="1" applyFont="1" applyFill="1" applyBorder="1" applyAlignment="1">
      <alignment horizontal="center" vertical="center" wrapText="1"/>
    </xf>
    <xf numFmtId="2" fontId="45" fillId="0" borderId="3" xfId="0" applyNumberFormat="1" applyFont="1" applyFill="1" applyBorder="1" applyAlignment="1">
      <alignment horizontal="right" vertical="center"/>
    </xf>
    <xf numFmtId="1" fontId="47" fillId="0" borderId="3" xfId="0" applyNumberFormat="1" applyFont="1" applyFill="1" applyBorder="1" applyAlignment="1">
      <alignment horizontal="center" vertical="center"/>
    </xf>
    <xf numFmtId="2" fontId="47" fillId="0" borderId="9" xfId="0" applyNumberFormat="1" applyFont="1" applyFill="1" applyBorder="1" applyAlignment="1">
      <alignment horizontal="center" vertical="center"/>
    </xf>
    <xf numFmtId="0" fontId="47" fillId="0" borderId="9" xfId="0" applyFont="1" applyFill="1" applyBorder="1"/>
    <xf numFmtId="2" fontId="49" fillId="0" borderId="3" xfId="0" applyNumberFormat="1" applyFont="1" applyFill="1" applyBorder="1" applyAlignment="1">
      <alignment horizontal="center" vertical="center"/>
    </xf>
    <xf numFmtId="2" fontId="49" fillId="0" borderId="9" xfId="0" applyNumberFormat="1" applyFont="1" applyFill="1" applyBorder="1" applyAlignment="1">
      <alignment horizontal="center" vertical="center"/>
    </xf>
    <xf numFmtId="0" fontId="45" fillId="0" borderId="3" xfId="4" applyFont="1" applyFill="1" applyBorder="1" applyAlignment="1">
      <alignment horizontal="center" vertical="center" wrapText="1"/>
    </xf>
    <xf numFmtId="4" fontId="33" fillId="0" borderId="3" xfId="15" applyNumberFormat="1" applyFont="1" applyFill="1" applyBorder="1" applyAlignment="1">
      <alignment horizontal="left" vertical="center" wrapText="1"/>
    </xf>
    <xf numFmtId="190" fontId="46" fillId="0" borderId="3" xfId="4" applyNumberFormat="1" applyFont="1" applyFill="1" applyBorder="1" applyAlignment="1">
      <alignment vertical="center" wrapText="1"/>
    </xf>
    <xf numFmtId="4" fontId="46" fillId="0" borderId="3" xfId="0" applyNumberFormat="1" applyFont="1" applyFill="1" applyBorder="1" applyAlignment="1">
      <alignment horizontal="right" vertical="center" wrapText="1"/>
    </xf>
    <xf numFmtId="4" fontId="46" fillId="0" borderId="9" xfId="0" applyNumberFormat="1" applyFont="1" applyFill="1" applyBorder="1" applyAlignment="1">
      <alignment horizontal="right" vertical="center" wrapText="1"/>
    </xf>
    <xf numFmtId="4" fontId="45" fillId="0" borderId="0" xfId="0" applyNumberFormat="1" applyFont="1" applyFill="1"/>
    <xf numFmtId="4" fontId="46" fillId="0" borderId="3" xfId="15" applyNumberFormat="1" applyFont="1" applyFill="1" applyBorder="1" applyAlignment="1">
      <alignment horizontal="left" vertical="center" wrapText="1"/>
    </xf>
    <xf numFmtId="0" fontId="47" fillId="0" borderId="3" xfId="0" applyFont="1" applyFill="1" applyBorder="1" applyAlignment="1">
      <alignment horizontal="center" vertical="center"/>
    </xf>
    <xf numFmtId="0" fontId="47" fillId="0" borderId="3" xfId="13" applyFont="1" applyFill="1" applyBorder="1" applyAlignment="1">
      <alignment vertical="center" wrapText="1"/>
    </xf>
    <xf numFmtId="0" fontId="49" fillId="0" borderId="3" xfId="0" applyFont="1" applyFill="1" applyBorder="1" applyAlignment="1">
      <alignment horizontal="center" vertical="center"/>
    </xf>
    <xf numFmtId="4" fontId="35" fillId="0" borderId="3" xfId="0" applyNumberFormat="1" applyFont="1" applyFill="1" applyBorder="1" applyAlignment="1">
      <alignment horizontal="left" vertical="center"/>
    </xf>
    <xf numFmtId="4" fontId="47" fillId="0" borderId="3" xfId="0" applyNumberFormat="1" applyFont="1" applyFill="1" applyBorder="1" applyAlignment="1">
      <alignment horizontal="left" vertical="center"/>
    </xf>
    <xf numFmtId="0" fontId="47" fillId="0" borderId="3" xfId="0" applyFont="1" applyFill="1" applyBorder="1" applyAlignment="1">
      <alignment horizontal="center"/>
    </xf>
    <xf numFmtId="0" fontId="45" fillId="0" borderId="10" xfId="13" applyFont="1" applyFill="1" applyBorder="1" applyAlignment="1">
      <alignment horizontal="center" vertical="center" wrapText="1"/>
    </xf>
    <xf numFmtId="4" fontId="45" fillId="0" borderId="10" xfId="0" applyNumberFormat="1" applyFont="1" applyFill="1" applyBorder="1" applyAlignment="1">
      <alignment vertical="center" wrapText="1"/>
    </xf>
    <xf numFmtId="0" fontId="45" fillId="0" borderId="3" xfId="4" applyFont="1" applyFill="1" applyBorder="1" applyAlignment="1">
      <alignment horizontal="center" vertical="center"/>
    </xf>
    <xf numFmtId="4" fontId="45" fillId="0" borderId="13" xfId="0" applyNumberFormat="1" applyFont="1" applyFill="1" applyBorder="1" applyAlignment="1">
      <alignment vertical="center"/>
    </xf>
    <xf numFmtId="4" fontId="45" fillId="0" borderId="6" xfId="0" applyNumberFormat="1" applyFont="1" applyFill="1" applyBorder="1" applyAlignment="1">
      <alignment vertical="center" wrapText="1"/>
    </xf>
    <xf numFmtId="0" fontId="45" fillId="0" borderId="13" xfId="4" applyFont="1" applyFill="1" applyBorder="1" applyAlignment="1">
      <alignment horizontal="left" vertical="center"/>
    </xf>
    <xf numFmtId="4" fontId="45" fillId="0" borderId="13" xfId="0" applyNumberFormat="1" applyFont="1" applyFill="1" applyBorder="1" applyAlignment="1">
      <alignment horizontal="right" vertical="center"/>
    </xf>
    <xf numFmtId="4" fontId="45" fillId="0" borderId="14" xfId="0" applyNumberFormat="1" applyFont="1" applyFill="1" applyBorder="1" applyAlignment="1">
      <alignment horizontal="right" vertical="center"/>
    </xf>
    <xf numFmtId="4" fontId="45" fillId="0" borderId="3" xfId="4" applyNumberFormat="1" applyFont="1" applyFill="1" applyBorder="1" applyAlignment="1">
      <alignment horizontal="left" vertical="center"/>
    </xf>
    <xf numFmtId="4" fontId="45" fillId="0" borderId="10" xfId="4" applyNumberFormat="1" applyFont="1" applyFill="1" applyBorder="1" applyAlignment="1">
      <alignment vertical="center" wrapText="1"/>
    </xf>
    <xf numFmtId="4" fontId="45" fillId="0" borderId="10" xfId="0" applyNumberFormat="1" applyFont="1" applyFill="1" applyBorder="1" applyAlignment="1">
      <alignment vertical="center"/>
    </xf>
    <xf numFmtId="4" fontId="45" fillId="0" borderId="10" xfId="4" applyNumberFormat="1" applyFont="1" applyFill="1" applyBorder="1" applyAlignment="1">
      <alignment horizontal="left" vertical="center"/>
    </xf>
    <xf numFmtId="4" fontId="45" fillId="0" borderId="10" xfId="0" applyNumberFormat="1" applyFont="1" applyFill="1" applyBorder="1" applyAlignment="1">
      <alignment horizontal="right" vertical="center"/>
    </xf>
    <xf numFmtId="0" fontId="45" fillId="0" borderId="10" xfId="4" applyFont="1" applyFill="1" applyBorder="1" applyAlignment="1">
      <alignment horizontal="left" vertical="center" wrapText="1"/>
    </xf>
    <xf numFmtId="4" fontId="45" fillId="0" borderId="11" xfId="0" applyNumberFormat="1" applyFont="1" applyFill="1" applyBorder="1" applyAlignment="1">
      <alignment horizontal="right" vertical="center"/>
    </xf>
    <xf numFmtId="190" fontId="45" fillId="0" borderId="10" xfId="0" applyNumberFormat="1" applyFont="1" applyFill="1" applyBorder="1" applyAlignment="1">
      <alignment vertical="center" wrapText="1"/>
    </xf>
    <xf numFmtId="0" fontId="45" fillId="0" borderId="6" xfId="4" applyFont="1" applyFill="1" applyBorder="1" applyAlignment="1">
      <alignment horizontal="center" vertical="center"/>
    </xf>
    <xf numFmtId="4" fontId="45" fillId="0" borderId="10" xfId="0" applyNumberFormat="1" applyFont="1" applyFill="1" applyBorder="1" applyAlignment="1">
      <alignment horizontal="right" vertical="center" wrapText="1"/>
    </xf>
    <xf numFmtId="0" fontId="45" fillId="0" borderId="13" xfId="4" applyFont="1" applyFill="1" applyBorder="1" applyAlignment="1">
      <alignment horizontal="center" vertical="center"/>
    </xf>
    <xf numFmtId="0" fontId="45" fillId="0" borderId="0" xfId="0" applyFont="1" applyFill="1" applyAlignment="1">
      <alignment vertical="center" wrapText="1"/>
    </xf>
    <xf numFmtId="0" fontId="48" fillId="0" borderId="3" xfId="0" applyFont="1" applyFill="1" applyBorder="1" applyAlignment="1">
      <alignment vertical="center" wrapText="1"/>
    </xf>
    <xf numFmtId="0" fontId="48" fillId="0" borderId="10" xfId="13" applyFont="1" applyFill="1" applyBorder="1" applyAlignment="1">
      <alignment horizontal="center" vertical="center" wrapText="1"/>
    </xf>
    <xf numFmtId="4" fontId="48" fillId="0" borderId="10" xfId="0" applyNumberFormat="1" applyFont="1" applyFill="1" applyBorder="1" applyAlignment="1">
      <alignment vertical="center" wrapText="1"/>
    </xf>
    <xf numFmtId="4" fontId="48" fillId="0" borderId="3" xfId="0" applyNumberFormat="1" applyFont="1" applyFill="1" applyBorder="1" applyAlignment="1">
      <alignment vertical="center"/>
    </xf>
    <xf numFmtId="4" fontId="48" fillId="0" borderId="3" xfId="0" applyNumberFormat="1" applyFont="1" applyFill="1" applyBorder="1" applyAlignment="1">
      <alignment vertical="center" wrapText="1"/>
    </xf>
    <xf numFmtId="190" fontId="48" fillId="0" borderId="3" xfId="0" quotePrefix="1" applyNumberFormat="1" applyFont="1" applyFill="1" applyBorder="1" applyAlignment="1">
      <alignment horizontal="left" vertical="center" wrapText="1"/>
    </xf>
    <xf numFmtId="3" fontId="48" fillId="0" borderId="10" xfId="0" applyNumberFormat="1" applyFont="1" applyFill="1" applyBorder="1" applyAlignment="1">
      <alignment horizontal="left" vertical="center"/>
    </xf>
    <xf numFmtId="0" fontId="48" fillId="0" borderId="3" xfId="0" applyFont="1" applyFill="1" applyBorder="1"/>
    <xf numFmtId="4" fontId="48" fillId="0" borderId="10" xfId="0" applyNumberFormat="1" applyFont="1" applyFill="1" applyBorder="1" applyAlignment="1">
      <alignment horizontal="right" vertical="center"/>
    </xf>
    <xf numFmtId="4" fontId="48" fillId="0" borderId="3" xfId="0" applyNumberFormat="1" applyFont="1" applyFill="1" applyBorder="1" applyAlignment="1">
      <alignment horizontal="right" vertical="center"/>
    </xf>
    <xf numFmtId="4" fontId="48" fillId="0" borderId="11" xfId="0" applyNumberFormat="1" applyFont="1" applyFill="1" applyBorder="1" applyAlignment="1">
      <alignment horizontal="right" vertical="center"/>
    </xf>
    <xf numFmtId="0" fontId="48" fillId="0" borderId="2" xfId="0" applyFont="1" applyFill="1" applyBorder="1"/>
    <xf numFmtId="0" fontId="48" fillId="0" borderId="0" xfId="0" applyFont="1" applyFill="1" applyBorder="1"/>
    <xf numFmtId="0" fontId="48" fillId="0" borderId="0" xfId="0" applyFont="1" applyFill="1"/>
    <xf numFmtId="0" fontId="45" fillId="0" borderId="10" xfId="0" applyFont="1" applyFill="1" applyBorder="1" applyAlignment="1">
      <alignment vertical="center" wrapText="1"/>
    </xf>
    <xf numFmtId="190" fontId="45" fillId="0" borderId="10" xfId="0" quotePrefix="1" applyNumberFormat="1" applyFont="1" applyFill="1" applyBorder="1" applyAlignment="1">
      <alignment horizontal="left" vertical="center" wrapText="1"/>
    </xf>
    <xf numFmtId="0" fontId="45" fillId="0" borderId="10" xfId="0" applyFont="1" applyFill="1" applyBorder="1" applyAlignment="1">
      <alignment horizontal="center"/>
    </xf>
    <xf numFmtId="0" fontId="45" fillId="0" borderId="17" xfId="0" applyFont="1" applyFill="1" applyBorder="1"/>
    <xf numFmtId="0" fontId="45" fillId="0" borderId="10" xfId="0" applyFont="1" applyFill="1" applyBorder="1"/>
    <xf numFmtId="0" fontId="45" fillId="7" borderId="3" xfId="4" applyFont="1" applyFill="1" applyBorder="1" applyAlignment="1">
      <alignment horizontal="center" vertical="center"/>
    </xf>
    <xf numFmtId="0" fontId="45" fillId="7" borderId="10" xfId="13" applyFont="1" applyFill="1" applyBorder="1" applyAlignment="1">
      <alignment horizontal="center" vertical="center" wrapText="1"/>
    </xf>
    <xf numFmtId="4" fontId="45" fillId="7" borderId="3" xfId="0" applyNumberFormat="1" applyFont="1" applyFill="1" applyBorder="1" applyAlignment="1">
      <alignment vertical="center"/>
    </xf>
    <xf numFmtId="4" fontId="45" fillId="7" borderId="3" xfId="15" applyNumberFormat="1" applyFont="1" applyFill="1" applyBorder="1" applyAlignment="1">
      <alignment vertical="center" wrapText="1"/>
    </xf>
    <xf numFmtId="4" fontId="45" fillId="7" borderId="3" xfId="0" applyNumberFormat="1" applyFont="1" applyFill="1" applyBorder="1" applyAlignment="1">
      <alignment horizontal="right" vertical="center"/>
    </xf>
    <xf numFmtId="0" fontId="45" fillId="7" borderId="3" xfId="0" applyFont="1" applyFill="1" applyBorder="1" applyAlignment="1">
      <alignment horizontal="center" vertical="center"/>
    </xf>
    <xf numFmtId="0" fontId="47" fillId="0" borderId="6" xfId="0" applyFont="1" applyFill="1" applyBorder="1" applyAlignment="1">
      <alignment horizontal="center" vertical="center"/>
    </xf>
    <xf numFmtId="0" fontId="47" fillId="0" borderId="6" xfId="13" applyFont="1" applyFill="1" applyBorder="1" applyAlignment="1">
      <alignment vertical="center" wrapText="1"/>
    </xf>
    <xf numFmtId="0" fontId="49" fillId="0" borderId="6" xfId="0" applyFont="1" applyFill="1" applyBorder="1" applyAlignment="1">
      <alignment horizontal="center" vertical="center"/>
    </xf>
    <xf numFmtId="4" fontId="46" fillId="0" borderId="6" xfId="0" applyNumberFormat="1" applyFont="1" applyFill="1" applyBorder="1" applyAlignment="1">
      <alignment vertical="center" wrapText="1"/>
    </xf>
    <xf numFmtId="0" fontId="35" fillId="0" borderId="6" xfId="15" applyFont="1" applyFill="1" applyBorder="1" applyAlignment="1">
      <alignment horizontal="left" vertical="center" wrapText="1"/>
    </xf>
    <xf numFmtId="4" fontId="45" fillId="0" borderId="13" xfId="15" applyNumberFormat="1" applyFont="1" applyFill="1" applyBorder="1" applyAlignment="1">
      <alignment horizontal="left" vertical="center" wrapText="1"/>
    </xf>
    <xf numFmtId="0" fontId="45" fillId="0" borderId="13" xfId="0" applyFont="1" applyFill="1" applyBorder="1" applyAlignment="1">
      <alignment horizontal="center"/>
    </xf>
    <xf numFmtId="1" fontId="47" fillId="0" borderId="6" xfId="0" applyNumberFormat="1" applyFont="1" applyFill="1" applyBorder="1" applyAlignment="1">
      <alignment horizontal="center" vertical="center" wrapText="1"/>
    </xf>
    <xf numFmtId="2" fontId="47" fillId="0" borderId="6" xfId="0" applyNumberFormat="1" applyFont="1" applyFill="1" applyBorder="1" applyAlignment="1">
      <alignment horizontal="center" vertical="center"/>
    </xf>
    <xf numFmtId="1" fontId="47" fillId="0" borderId="6" xfId="0" applyNumberFormat="1" applyFont="1" applyFill="1" applyBorder="1" applyAlignment="1">
      <alignment horizontal="center" vertical="center"/>
    </xf>
    <xf numFmtId="2" fontId="47" fillId="0" borderId="12" xfId="0" applyNumberFormat="1" applyFont="1" applyFill="1" applyBorder="1" applyAlignment="1">
      <alignment horizontal="center" vertical="center"/>
    </xf>
    <xf numFmtId="0" fontId="47" fillId="0" borderId="14" xfId="0" applyFont="1" applyFill="1" applyBorder="1"/>
    <xf numFmtId="0" fontId="47" fillId="0" borderId="13" xfId="0" applyFont="1" applyFill="1" applyBorder="1"/>
    <xf numFmtId="0" fontId="45" fillId="0" borderId="10" xfId="0" applyFont="1" applyFill="1" applyBorder="1" applyAlignment="1">
      <alignment horizontal="center" vertical="center"/>
    </xf>
    <xf numFmtId="0" fontId="45" fillId="0" borderId="10" xfId="13" applyFont="1" applyFill="1" applyBorder="1" applyAlignment="1">
      <alignment vertical="center" wrapText="1"/>
    </xf>
    <xf numFmtId="2" fontId="45" fillId="0" borderId="10" xfId="0" applyNumberFormat="1" applyFont="1" applyFill="1" applyBorder="1" applyAlignment="1">
      <alignment horizontal="center" vertical="center" wrapText="1"/>
    </xf>
    <xf numFmtId="2" fontId="45" fillId="0" borderId="10" xfId="0" applyNumberFormat="1" applyFont="1" applyFill="1" applyBorder="1" applyAlignment="1">
      <alignment horizontal="center" vertical="center"/>
    </xf>
    <xf numFmtId="2" fontId="45" fillId="0" borderId="11" xfId="0" applyNumberFormat="1" applyFont="1" applyFill="1" applyBorder="1" applyAlignment="1">
      <alignment horizontal="center" vertical="center"/>
    </xf>
    <xf numFmtId="2" fontId="45" fillId="0" borderId="9" xfId="0" applyNumberFormat="1" applyFont="1" applyFill="1" applyBorder="1"/>
    <xf numFmtId="2" fontId="45" fillId="0" borderId="3" xfId="0" applyNumberFormat="1" applyFont="1" applyFill="1" applyBorder="1"/>
    <xf numFmtId="2" fontId="45" fillId="0" borderId="9" xfId="0" applyNumberFormat="1" applyFont="1" applyFill="1" applyBorder="1" applyAlignment="1">
      <alignment horizontal="right" vertical="center" wrapText="1"/>
    </xf>
    <xf numFmtId="2" fontId="45" fillId="0" borderId="3" xfId="0" applyNumberFormat="1" applyFont="1" applyFill="1" applyBorder="1" applyAlignment="1">
      <alignment horizontal="center"/>
    </xf>
    <xf numFmtId="2" fontId="45" fillId="0" borderId="16" xfId="0" applyNumberFormat="1" applyFont="1" applyFill="1" applyBorder="1" applyAlignment="1">
      <alignment horizontal="right" vertical="center" wrapText="1"/>
    </xf>
    <xf numFmtId="0" fontId="45" fillId="7" borderId="3" xfId="0" applyFont="1" applyFill="1" applyBorder="1" applyAlignment="1">
      <alignment horizontal="left" vertical="center" wrapText="1"/>
    </xf>
    <xf numFmtId="2" fontId="45" fillId="0" borderId="15" xfId="0" applyNumberFormat="1" applyFont="1" applyFill="1" applyBorder="1" applyAlignment="1">
      <alignment horizontal="right" vertical="center" wrapText="1"/>
    </xf>
    <xf numFmtId="2" fontId="45" fillId="0" borderId="16" xfId="0" applyNumberFormat="1" applyFont="1" applyFill="1" applyBorder="1"/>
    <xf numFmtId="2" fontId="45" fillId="0" borderId="10" xfId="0" applyNumberFormat="1" applyFont="1" applyFill="1" applyBorder="1" applyAlignment="1">
      <alignment horizontal="right" vertical="center" wrapText="1"/>
    </xf>
    <xf numFmtId="2" fontId="45" fillId="0" borderId="11" xfId="0" applyNumberFormat="1" applyFont="1" applyFill="1" applyBorder="1" applyAlignment="1">
      <alignment horizontal="right" vertical="center" wrapText="1"/>
    </xf>
    <xf numFmtId="2" fontId="45" fillId="0" borderId="2" xfId="0" applyNumberFormat="1" applyFont="1" applyFill="1" applyBorder="1"/>
    <xf numFmtId="0" fontId="45" fillId="0" borderId="10" xfId="0" applyFont="1" applyFill="1" applyBorder="1" applyAlignment="1">
      <alignment horizontal="center" vertical="center" wrapText="1"/>
    </xf>
    <xf numFmtId="0" fontId="45" fillId="0" borderId="3" xfId="13" applyFont="1" applyFill="1" applyBorder="1" applyAlignment="1">
      <alignment horizontal="center" vertical="center" wrapText="1"/>
    </xf>
    <xf numFmtId="2" fontId="45" fillId="7" borderId="3" xfId="0" applyNumberFormat="1" applyFont="1" applyFill="1" applyBorder="1" applyAlignment="1">
      <alignment horizontal="left" vertical="center"/>
    </xf>
    <xf numFmtId="2" fontId="45" fillId="7" borderId="3" xfId="0" applyNumberFormat="1" applyFont="1" applyFill="1" applyBorder="1" applyAlignment="1">
      <alignment horizontal="center" vertical="center"/>
    </xf>
    <xf numFmtId="2" fontId="45" fillId="7" borderId="3" xfId="0" applyNumberFormat="1" applyFont="1" applyFill="1" applyBorder="1" applyAlignment="1">
      <alignment horizontal="center"/>
    </xf>
    <xf numFmtId="2" fontId="45" fillId="7" borderId="3" xfId="0" applyNumberFormat="1" applyFont="1" applyFill="1" applyBorder="1" applyAlignment="1">
      <alignment horizontal="left"/>
    </xf>
    <xf numFmtId="0" fontId="45" fillId="7" borderId="10" xfId="0" applyFont="1" applyFill="1" applyBorder="1" applyAlignment="1">
      <alignment horizontal="center" vertical="center" wrapText="1"/>
    </xf>
    <xf numFmtId="0" fontId="48" fillId="7" borderId="3" xfId="0" applyFont="1" applyFill="1" applyBorder="1" applyAlignment="1">
      <alignment vertical="center" wrapText="1"/>
    </xf>
    <xf numFmtId="0" fontId="45" fillId="7" borderId="3" xfId="13" applyFont="1" applyFill="1" applyBorder="1" applyAlignment="1">
      <alignment horizontal="center" vertical="center" wrapText="1"/>
    </xf>
    <xf numFmtId="4" fontId="48" fillId="7" borderId="3" xfId="0" applyNumberFormat="1" applyFont="1" applyFill="1" applyBorder="1" applyAlignment="1">
      <alignment vertical="center" wrapText="1"/>
    </xf>
    <xf numFmtId="4" fontId="48" fillId="7" borderId="10" xfId="0" applyNumberFormat="1" applyFont="1" applyFill="1" applyBorder="1" applyAlignment="1">
      <alignment vertical="center" wrapText="1"/>
    </xf>
    <xf numFmtId="2" fontId="45" fillId="7" borderId="10" xfId="0" applyNumberFormat="1" applyFont="1" applyFill="1" applyBorder="1" applyAlignment="1">
      <alignment horizontal="right" vertical="center" wrapText="1"/>
    </xf>
    <xf numFmtId="2" fontId="45" fillId="7" borderId="11" xfId="0" applyNumberFormat="1" applyFont="1" applyFill="1" applyBorder="1" applyAlignment="1">
      <alignment horizontal="right" vertical="center" wrapText="1"/>
    </xf>
    <xf numFmtId="2" fontId="45" fillId="7" borderId="2" xfId="0" applyNumberFormat="1" applyFont="1" applyFill="1" applyBorder="1"/>
    <xf numFmtId="2" fontId="45" fillId="7" borderId="3" xfId="0" applyNumberFormat="1" applyFont="1" applyFill="1" applyBorder="1"/>
    <xf numFmtId="0" fontId="45" fillId="7" borderId="0" xfId="0" applyFont="1" applyFill="1" applyBorder="1"/>
    <xf numFmtId="0" fontId="46" fillId="0" borderId="3" xfId="13" applyFont="1" applyFill="1" applyBorder="1" applyAlignment="1">
      <alignment vertical="center" wrapText="1"/>
    </xf>
    <xf numFmtId="43" fontId="34" fillId="0" borderId="3" xfId="0" applyNumberFormat="1" applyFont="1" applyFill="1" applyBorder="1" applyAlignment="1" applyProtection="1">
      <alignment horizontal="left" vertical="center" wrapText="1"/>
      <protection hidden="1"/>
    </xf>
    <xf numFmtId="0" fontId="45" fillId="0" borderId="3" xfId="13" applyFont="1" applyFill="1" applyBorder="1" applyAlignment="1">
      <alignment vertical="center" wrapText="1"/>
    </xf>
    <xf numFmtId="43" fontId="45" fillId="0" borderId="3" xfId="0" applyNumberFormat="1" applyFont="1" applyFill="1" applyBorder="1" applyAlignment="1" applyProtection="1">
      <alignment horizontal="center" vertical="center" wrapText="1"/>
      <protection hidden="1"/>
    </xf>
    <xf numFmtId="197" fontId="45" fillId="0" borderId="3" xfId="0" applyNumberFormat="1" applyFont="1" applyFill="1" applyBorder="1" applyAlignment="1">
      <alignment horizontal="center" vertical="center"/>
    </xf>
    <xf numFmtId="4" fontId="45" fillId="0" borderId="3" xfId="4" applyNumberFormat="1" applyFont="1" applyFill="1" applyBorder="1" applyAlignment="1">
      <alignment vertical="center"/>
    </xf>
    <xf numFmtId="4" fontId="45" fillId="0" borderId="3" xfId="4" applyNumberFormat="1" applyFont="1" applyFill="1" applyBorder="1" applyAlignment="1">
      <alignment horizontal="right" vertical="center"/>
    </xf>
    <xf numFmtId="2" fontId="45" fillId="0" borderId="15" xfId="0" applyNumberFormat="1" applyFont="1" applyFill="1" applyBorder="1" applyAlignment="1">
      <alignment vertical="center" wrapText="1"/>
    </xf>
    <xf numFmtId="1" fontId="45" fillId="0" borderId="16" xfId="0" applyNumberFormat="1" applyFont="1" applyFill="1" applyBorder="1" applyAlignment="1">
      <alignment vertical="center" wrapText="1"/>
    </xf>
    <xf numFmtId="2" fontId="45" fillId="0" borderId="0" xfId="0" applyNumberFormat="1" applyFont="1" applyFill="1" applyBorder="1" applyAlignment="1">
      <alignment vertical="center" wrapText="1"/>
    </xf>
    <xf numFmtId="191" fontId="34" fillId="0" borderId="3" xfId="0" applyNumberFormat="1" applyFont="1" applyFill="1" applyBorder="1" applyAlignment="1">
      <alignment horizontal="left" vertical="center" wrapText="1"/>
    </xf>
    <xf numFmtId="2" fontId="46" fillId="0" borderId="15" xfId="0" applyNumberFormat="1" applyFont="1" applyFill="1" applyBorder="1" applyAlignment="1">
      <alignment horizontal="center" vertical="center"/>
    </xf>
    <xf numFmtId="0" fontId="46" fillId="0" borderId="16" xfId="0" applyFont="1" applyFill="1" applyBorder="1"/>
    <xf numFmtId="205" fontId="45" fillId="0" borderId="3" xfId="0" applyNumberFormat="1" applyFont="1" applyFill="1" applyBorder="1" applyAlignment="1">
      <alignment horizontal="center" vertical="center" wrapText="1"/>
    </xf>
    <xf numFmtId="0" fontId="45" fillId="0" borderId="3" xfId="4" applyFont="1" applyFill="1" applyBorder="1" applyAlignment="1">
      <alignment horizontal="left" vertical="center" wrapText="1"/>
    </xf>
    <xf numFmtId="0" fontId="45" fillId="0" borderId="3" xfId="0" applyFont="1" applyFill="1" applyBorder="1" applyAlignment="1">
      <alignment vertical="center"/>
    </xf>
    <xf numFmtId="206" fontId="45" fillId="0" borderId="3" xfId="1" applyNumberFormat="1" applyFont="1" applyFill="1" applyBorder="1" applyAlignment="1">
      <alignment vertical="center" wrapText="1"/>
    </xf>
    <xf numFmtId="171" fontId="45" fillId="0" borderId="3" xfId="1" applyNumberFormat="1" applyFont="1" applyFill="1" applyBorder="1" applyAlignment="1">
      <alignment vertical="center" wrapText="1"/>
    </xf>
    <xf numFmtId="0" fontId="45" fillId="0" borderId="10" xfId="0" applyFont="1" applyFill="1" applyBorder="1" applyAlignment="1">
      <alignment vertical="center"/>
    </xf>
    <xf numFmtId="3" fontId="45" fillId="0" borderId="3" xfId="0" applyNumberFormat="1" applyFont="1" applyFill="1" applyBorder="1" applyAlignment="1">
      <alignment horizontal="right" vertical="center"/>
    </xf>
    <xf numFmtId="0" fontId="46" fillId="0" borderId="10" xfId="13" applyFont="1" applyFill="1" applyBorder="1" applyAlignment="1">
      <alignment vertical="center" wrapText="1"/>
    </xf>
    <xf numFmtId="0" fontId="46" fillId="0" borderId="3" xfId="13" applyFont="1" applyFill="1" applyBorder="1" applyAlignment="1">
      <alignment horizontal="center" vertical="center" wrapText="1"/>
    </xf>
    <xf numFmtId="4" fontId="45" fillId="0" borderId="0" xfId="0" applyNumberFormat="1" applyFont="1" applyFill="1" applyBorder="1" applyAlignment="1">
      <alignment horizontal="right" vertical="center"/>
    </xf>
    <xf numFmtId="0" fontId="46" fillId="0" borderId="10" xfId="0" applyFont="1" applyFill="1" applyBorder="1" applyAlignment="1">
      <alignment horizontal="center" vertical="center"/>
    </xf>
    <xf numFmtId="190" fontId="46" fillId="0" borderId="10" xfId="0" applyNumberFormat="1" applyFont="1" applyFill="1" applyBorder="1" applyAlignment="1">
      <alignment vertical="center" wrapText="1"/>
    </xf>
    <xf numFmtId="4" fontId="46" fillId="0" borderId="10" xfId="0" applyNumberFormat="1" applyFont="1" applyFill="1" applyBorder="1" applyAlignment="1">
      <alignment vertical="center" wrapText="1"/>
    </xf>
    <xf numFmtId="191" fontId="34" fillId="0" borderId="10" xfId="0" applyNumberFormat="1" applyFont="1" applyFill="1" applyBorder="1" applyAlignment="1">
      <alignment horizontal="left" vertical="center" wrapText="1"/>
    </xf>
    <xf numFmtId="2" fontId="46" fillId="0" borderId="10" xfId="0" applyNumberFormat="1" applyFont="1" applyFill="1" applyBorder="1" applyAlignment="1">
      <alignment horizontal="center" vertical="center"/>
    </xf>
    <xf numFmtId="1" fontId="46" fillId="0" borderId="10" xfId="0" applyNumberFormat="1" applyFont="1" applyFill="1" applyBorder="1" applyAlignment="1">
      <alignment horizontal="center" vertical="center"/>
    </xf>
    <xf numFmtId="2" fontId="46" fillId="0" borderId="11" xfId="0" applyNumberFormat="1" applyFont="1" applyFill="1" applyBorder="1" applyAlignment="1">
      <alignment horizontal="center" vertical="center"/>
    </xf>
    <xf numFmtId="4" fontId="45" fillId="0" borderId="3" xfId="0" applyNumberFormat="1" applyFont="1" applyFill="1" applyBorder="1" applyAlignment="1">
      <alignment horizontal="left" vertical="center" wrapText="1"/>
    </xf>
    <xf numFmtId="0" fontId="47" fillId="0" borderId="10" xfId="0" applyFont="1" applyFill="1" applyBorder="1" applyAlignment="1">
      <alignment horizontal="center" vertical="center"/>
    </xf>
    <xf numFmtId="2" fontId="45" fillId="0" borderId="10" xfId="0" applyNumberFormat="1" applyFont="1" applyFill="1" applyBorder="1" applyAlignment="1">
      <alignment horizontal="left" vertical="center"/>
    </xf>
    <xf numFmtId="1" fontId="47" fillId="0" borderId="10" xfId="0" applyNumberFormat="1" applyFont="1" applyFill="1" applyBorder="1" applyAlignment="1">
      <alignment horizontal="center" vertical="center"/>
    </xf>
    <xf numFmtId="2" fontId="47" fillId="0" borderId="10" xfId="0" applyNumberFormat="1" applyFont="1" applyFill="1" applyBorder="1" applyAlignment="1">
      <alignment horizontal="center" vertical="center"/>
    </xf>
    <xf numFmtId="2" fontId="47" fillId="0" borderId="11" xfId="0" applyNumberFormat="1" applyFont="1" applyFill="1" applyBorder="1" applyAlignment="1">
      <alignment horizontal="center" vertical="center"/>
    </xf>
    <xf numFmtId="2" fontId="47" fillId="0" borderId="15" xfId="0" applyNumberFormat="1" applyFont="1" applyFill="1" applyBorder="1" applyAlignment="1">
      <alignment horizontal="center" vertical="center"/>
    </xf>
    <xf numFmtId="0" fontId="47" fillId="0" borderId="16" xfId="0" applyFont="1" applyFill="1" applyBorder="1"/>
    <xf numFmtId="4" fontId="45" fillId="0" borderId="3" xfId="4" applyNumberFormat="1" applyFont="1" applyFill="1" applyBorder="1" applyAlignment="1">
      <alignment horizontal="left" vertical="center" wrapText="1"/>
    </xf>
    <xf numFmtId="0" fontId="45" fillId="0" borderId="13" xfId="0" applyFont="1" applyFill="1" applyBorder="1" applyAlignment="1">
      <alignment vertical="center" wrapText="1"/>
    </xf>
    <xf numFmtId="4" fontId="45" fillId="0" borderId="13" xfId="4" applyNumberFormat="1" applyFont="1" applyFill="1" applyBorder="1" applyAlignment="1">
      <alignment vertical="center" wrapText="1"/>
    </xf>
    <xf numFmtId="4" fontId="45" fillId="0" borderId="13" xfId="0" applyNumberFormat="1" applyFont="1" applyFill="1" applyBorder="1" applyAlignment="1">
      <alignment horizontal="right" vertical="center" wrapText="1"/>
    </xf>
    <xf numFmtId="4" fontId="45" fillId="0" borderId="13" xfId="0" applyNumberFormat="1" applyFont="1" applyFill="1" applyBorder="1" applyAlignment="1">
      <alignment horizontal="left" vertical="center" wrapText="1"/>
    </xf>
    <xf numFmtId="4" fontId="45" fillId="0" borderId="13" xfId="4" applyNumberFormat="1" applyFont="1" applyFill="1" applyBorder="1" applyAlignment="1">
      <alignment horizontal="right" vertical="center" wrapText="1"/>
    </xf>
    <xf numFmtId="4" fontId="45" fillId="0" borderId="16" xfId="0" applyNumberFormat="1" applyFont="1" applyFill="1" applyBorder="1" applyAlignment="1">
      <alignment horizontal="right" vertical="center"/>
    </xf>
    <xf numFmtId="0" fontId="47" fillId="0" borderId="13" xfId="0" applyFont="1" applyFill="1" applyBorder="1" applyAlignment="1">
      <alignment horizontal="center" vertical="center"/>
    </xf>
    <xf numFmtId="190" fontId="47" fillId="0" borderId="13" xfId="0" applyNumberFormat="1" applyFont="1" applyFill="1" applyBorder="1" applyAlignment="1">
      <alignment vertical="center" wrapText="1"/>
    </xf>
    <xf numFmtId="0" fontId="49" fillId="0" borderId="13" xfId="0" applyFont="1" applyFill="1" applyBorder="1" applyAlignment="1">
      <alignment horizontal="center" vertical="center" wrapText="1"/>
    </xf>
    <xf numFmtId="4" fontId="46" fillId="0" borderId="13" xfId="0" applyNumberFormat="1" applyFont="1" applyFill="1" applyBorder="1" applyAlignment="1">
      <alignment vertical="center" wrapText="1"/>
    </xf>
    <xf numFmtId="4" fontId="35" fillId="0" borderId="13" xfId="15" applyNumberFormat="1" applyFont="1" applyFill="1" applyBorder="1" applyAlignment="1">
      <alignment horizontal="left" vertical="center" wrapText="1"/>
    </xf>
    <xf numFmtId="1" fontId="47" fillId="0" borderId="13" xfId="0" applyNumberFormat="1" applyFont="1" applyFill="1" applyBorder="1" applyAlignment="1">
      <alignment horizontal="center" vertical="center" wrapText="1"/>
    </xf>
    <xf numFmtId="2" fontId="47" fillId="0" borderId="13" xfId="0" applyNumberFormat="1" applyFont="1" applyFill="1" applyBorder="1" applyAlignment="1">
      <alignment horizontal="center" vertical="center"/>
    </xf>
    <xf numFmtId="2" fontId="47" fillId="0" borderId="14" xfId="0" applyNumberFormat="1" applyFont="1" applyFill="1" applyBorder="1" applyAlignment="1">
      <alignment horizontal="center" vertical="center"/>
    </xf>
    <xf numFmtId="4" fontId="45" fillId="0" borderId="16" xfId="0" applyNumberFormat="1" applyFont="1" applyFill="1" applyBorder="1" applyAlignment="1">
      <alignment horizontal="right" vertical="center" wrapText="1"/>
    </xf>
    <xf numFmtId="4" fontId="45" fillId="0" borderId="2" xfId="0" applyNumberFormat="1" applyFont="1" applyFill="1" applyBorder="1" applyAlignment="1">
      <alignment horizontal="right" vertical="center" wrapText="1"/>
    </xf>
    <xf numFmtId="190" fontId="47" fillId="0" borderId="3" xfId="0" applyNumberFormat="1" applyFont="1" applyFill="1" applyBorder="1" applyAlignment="1">
      <alignment horizontal="center" vertical="center" wrapText="1"/>
    </xf>
    <xf numFmtId="0" fontId="47" fillId="0" borderId="3" xfId="0" applyFont="1" applyFill="1" applyBorder="1" applyAlignment="1">
      <alignment vertical="center" wrapText="1"/>
    </xf>
    <xf numFmtId="0" fontId="49" fillId="0" borderId="3" xfId="4" applyFont="1" applyFill="1" applyBorder="1" applyAlignment="1">
      <alignment horizontal="center" vertical="center"/>
    </xf>
    <xf numFmtId="0" fontId="35" fillId="0" borderId="3" xfId="4" applyFont="1" applyFill="1" applyBorder="1" applyAlignment="1">
      <alignment horizontal="left" vertical="center"/>
    </xf>
    <xf numFmtId="4" fontId="47" fillId="0" borderId="3" xfId="4" applyNumberFormat="1" applyFont="1" applyFill="1" applyBorder="1" applyAlignment="1">
      <alignment horizontal="right" vertical="center"/>
    </xf>
    <xf numFmtId="4" fontId="47" fillId="0" borderId="3" xfId="0" applyNumberFormat="1" applyFont="1" applyFill="1" applyBorder="1" applyAlignment="1">
      <alignment horizontal="right" vertical="center"/>
    </xf>
    <xf numFmtId="4" fontId="47" fillId="0" borderId="9" xfId="0" applyNumberFormat="1" applyFont="1" applyFill="1" applyBorder="1" applyAlignment="1">
      <alignment horizontal="right" vertical="center"/>
    </xf>
    <xf numFmtId="190" fontId="46" fillId="0" borderId="10" xfId="0" applyNumberFormat="1" applyFont="1" applyFill="1" applyBorder="1" applyAlignment="1">
      <alignment horizontal="center" vertical="center" wrapText="1"/>
    </xf>
    <xf numFmtId="0" fontId="46" fillId="0" borderId="10" xfId="0" applyFont="1" applyFill="1" applyBorder="1" applyAlignment="1">
      <alignment vertical="center" wrapText="1"/>
    </xf>
    <xf numFmtId="4" fontId="34" fillId="0" borderId="10" xfId="15" applyNumberFormat="1" applyFont="1" applyFill="1" applyBorder="1" applyAlignment="1">
      <alignment horizontal="left" vertical="center" wrapText="1"/>
    </xf>
    <xf numFmtId="1" fontId="46" fillId="0" borderId="10" xfId="0" applyNumberFormat="1" applyFont="1" applyFill="1" applyBorder="1" applyAlignment="1">
      <alignment horizontal="center" vertical="center" wrapText="1"/>
    </xf>
    <xf numFmtId="2" fontId="33" fillId="0" borderId="13" xfId="0" applyNumberFormat="1" applyFont="1" applyFill="1" applyBorder="1" applyAlignment="1">
      <alignment vertical="center" wrapText="1"/>
    </xf>
    <xf numFmtId="4" fontId="33" fillId="0" borderId="13" xfId="0" applyNumberFormat="1" applyFont="1" applyFill="1" applyBorder="1" applyAlignment="1">
      <alignment horizontal="right" vertical="center"/>
    </xf>
    <xf numFmtId="4" fontId="45" fillId="0" borderId="2" xfId="0" applyNumberFormat="1" applyFont="1" applyFill="1" applyBorder="1"/>
    <xf numFmtId="2" fontId="33" fillId="0" borderId="3" xfId="0" applyNumberFormat="1" applyFont="1" applyFill="1" applyBorder="1" applyAlignment="1">
      <alignment vertical="center"/>
    </xf>
    <xf numFmtId="2" fontId="33" fillId="0" borderId="13" xfId="4" applyNumberFormat="1" applyFont="1" applyFill="1" applyBorder="1" applyAlignment="1">
      <alignment horizontal="right" vertical="center"/>
    </xf>
    <xf numFmtId="2" fontId="45" fillId="0" borderId="13" xfId="4" applyNumberFormat="1" applyFont="1" applyFill="1" applyBorder="1" applyAlignment="1">
      <alignment horizontal="right" vertical="center"/>
    </xf>
    <xf numFmtId="4" fontId="45" fillId="0" borderId="13" xfId="4" applyNumberFormat="1" applyFont="1" applyFill="1" applyBorder="1" applyAlignment="1">
      <alignment horizontal="right" vertical="center"/>
    </xf>
    <xf numFmtId="4" fontId="45" fillId="0" borderId="14" xfId="4" applyNumberFormat="1" applyFont="1" applyFill="1" applyBorder="1" applyAlignment="1">
      <alignment horizontal="right" vertical="center"/>
    </xf>
    <xf numFmtId="4" fontId="45" fillId="0" borderId="9" xfId="0" applyNumberFormat="1" applyFont="1" applyFill="1" applyBorder="1"/>
    <xf numFmtId="4" fontId="45" fillId="0" borderId="16" xfId="0" applyNumberFormat="1" applyFont="1" applyFill="1" applyBorder="1"/>
    <xf numFmtId="2" fontId="48" fillId="0" borderId="3" xfId="0" applyNumberFormat="1" applyFont="1" applyFill="1" applyBorder="1" applyAlignment="1">
      <alignment vertical="center"/>
    </xf>
    <xf numFmtId="4" fontId="33" fillId="0" borderId="3" xfId="0" applyNumberFormat="1" applyFont="1" applyFill="1" applyBorder="1" applyAlignment="1">
      <alignment horizontal="right" vertical="center"/>
    </xf>
    <xf numFmtId="2" fontId="48" fillId="0" borderId="10" xfId="0" applyNumberFormat="1" applyFont="1" applyFill="1" applyBorder="1" applyAlignment="1">
      <alignment horizontal="center" vertical="center" wrapText="1"/>
    </xf>
    <xf numFmtId="2" fontId="48" fillId="0" borderId="10" xfId="0" applyNumberFormat="1" applyFont="1" applyFill="1" applyBorder="1" applyAlignment="1">
      <alignment horizontal="center" vertical="center"/>
    </xf>
    <xf numFmtId="1" fontId="50" fillId="0" borderId="10" xfId="0" applyNumberFormat="1" applyFont="1" applyFill="1" applyBorder="1" applyAlignment="1">
      <alignment horizontal="center" vertical="center" wrapText="1"/>
    </xf>
    <xf numFmtId="4" fontId="47" fillId="0" borderId="10" xfId="0" applyNumberFormat="1" applyFont="1" applyFill="1" applyBorder="1" applyAlignment="1">
      <alignment horizontal="center" vertical="center"/>
    </xf>
    <xf numFmtId="190" fontId="45" fillId="0" borderId="13" xfId="4" applyNumberFormat="1" applyFont="1" applyFill="1" applyBorder="1" applyAlignment="1">
      <alignment vertical="center" wrapText="1"/>
    </xf>
    <xf numFmtId="2" fontId="33" fillId="0" borderId="13" xfId="0" applyNumberFormat="1" applyFont="1" applyFill="1" applyBorder="1" applyAlignment="1">
      <alignment vertical="center"/>
    </xf>
    <xf numFmtId="2" fontId="45" fillId="0" borderId="13" xfId="0" applyNumberFormat="1" applyFont="1" applyFill="1" applyBorder="1" applyAlignment="1">
      <alignment vertical="center"/>
    </xf>
    <xf numFmtId="0" fontId="45" fillId="9" borderId="3" xfId="4" applyFont="1" applyFill="1" applyBorder="1" applyAlignment="1">
      <alignment horizontal="center" vertical="center"/>
    </xf>
    <xf numFmtId="190" fontId="45" fillId="9" borderId="3" xfId="4" applyNumberFormat="1" applyFont="1" applyFill="1" applyBorder="1" applyAlignment="1">
      <alignment vertical="center" wrapText="1"/>
    </xf>
    <xf numFmtId="0" fontId="45" fillId="9" borderId="3" xfId="0" applyFont="1" applyFill="1" applyBorder="1" applyAlignment="1">
      <alignment horizontal="center" vertical="center"/>
    </xf>
    <xf numFmtId="4" fontId="45" fillId="9" borderId="3" xfId="4" applyNumberFormat="1" applyFont="1" applyFill="1" applyBorder="1" applyAlignment="1">
      <alignment vertical="center" wrapText="1"/>
    </xf>
    <xf numFmtId="4" fontId="45" fillId="9" borderId="13" xfId="0" applyNumberFormat="1" applyFont="1" applyFill="1" applyBorder="1" applyAlignment="1">
      <alignment vertical="center" wrapText="1"/>
    </xf>
    <xf numFmtId="2" fontId="45" fillId="9" borderId="3" xfId="0" applyNumberFormat="1" applyFont="1" applyFill="1" applyBorder="1" applyAlignment="1">
      <alignment vertical="center"/>
    </xf>
    <xf numFmtId="4" fontId="45" fillId="9" borderId="3" xfId="15" applyNumberFormat="1" applyFont="1" applyFill="1" applyBorder="1" applyAlignment="1">
      <alignment horizontal="left" vertical="center" wrapText="1"/>
    </xf>
    <xf numFmtId="0" fontId="45" fillId="9" borderId="3" xfId="0" applyFont="1" applyFill="1" applyBorder="1" applyAlignment="1">
      <alignment horizontal="left" vertical="center" wrapText="1"/>
    </xf>
    <xf numFmtId="4" fontId="48" fillId="9" borderId="3" xfId="0" applyNumberFormat="1" applyFont="1" applyFill="1" applyBorder="1" applyAlignment="1">
      <alignment horizontal="right" vertical="center"/>
    </xf>
    <xf numFmtId="4" fontId="45" fillId="9" borderId="3" xfId="0" applyNumberFormat="1" applyFont="1" applyFill="1" applyBorder="1" applyAlignment="1">
      <alignment horizontal="right" vertical="center"/>
    </xf>
    <xf numFmtId="0" fontId="45" fillId="9" borderId="3" xfId="0" applyFont="1" applyFill="1" applyBorder="1"/>
    <xf numFmtId="190" fontId="45" fillId="0" borderId="10" xfId="0" applyNumberFormat="1" applyFont="1" applyFill="1" applyBorder="1" applyAlignment="1">
      <alignment horizontal="center" vertical="center" wrapText="1"/>
    </xf>
    <xf numFmtId="190" fontId="45" fillId="0" borderId="13" xfId="0" applyNumberFormat="1" applyFont="1" applyFill="1" applyBorder="1" applyAlignment="1">
      <alignment horizontal="center" vertical="center" wrapText="1"/>
    </xf>
    <xf numFmtId="2" fontId="48" fillId="0" borderId="13" xfId="0" applyNumberFormat="1" applyFont="1" applyFill="1" applyBorder="1" applyAlignment="1">
      <alignment vertical="center"/>
    </xf>
    <xf numFmtId="197" fontId="45" fillId="0" borderId="3" xfId="0" applyNumberFormat="1" applyFont="1" applyFill="1" applyBorder="1"/>
    <xf numFmtId="4" fontId="33" fillId="0" borderId="3" xfId="4" applyNumberFormat="1" applyFont="1" applyFill="1" applyBorder="1" applyAlignment="1">
      <alignment vertical="center" wrapText="1"/>
    </xf>
    <xf numFmtId="2" fontId="45" fillId="0" borderId="3" xfId="4" applyNumberFormat="1" applyFont="1" applyFill="1" applyBorder="1" applyAlignment="1">
      <alignment vertical="center"/>
    </xf>
    <xf numFmtId="2" fontId="33" fillId="0" borderId="3" xfId="4" applyNumberFormat="1" applyFont="1" applyFill="1" applyBorder="1" applyAlignment="1">
      <alignment vertical="center"/>
    </xf>
    <xf numFmtId="2" fontId="33" fillId="0" borderId="3" xfId="0" applyNumberFormat="1" applyFont="1" applyFill="1" applyBorder="1" applyAlignment="1">
      <alignment vertical="center" wrapText="1"/>
    </xf>
    <xf numFmtId="2" fontId="48" fillId="0" borderId="6" xfId="4" applyNumberFormat="1" applyFont="1" applyFill="1" applyBorder="1" applyAlignment="1">
      <alignment horizontal="right" vertical="center"/>
    </xf>
    <xf numFmtId="2" fontId="45" fillId="0" borderId="6" xfId="4" applyNumberFormat="1" applyFont="1" applyFill="1" applyBorder="1" applyAlignment="1">
      <alignment horizontal="right" vertical="center"/>
    </xf>
    <xf numFmtId="4" fontId="45" fillId="0" borderId="6" xfId="4" applyNumberFormat="1" applyFont="1" applyFill="1" applyBorder="1" applyAlignment="1">
      <alignment horizontal="right" vertical="center" wrapText="1"/>
    </xf>
    <xf numFmtId="4" fontId="45" fillId="0" borderId="6" xfId="4" applyNumberFormat="1" applyFont="1" applyFill="1" applyBorder="1" applyAlignment="1">
      <alignment horizontal="right" vertical="center"/>
    </xf>
    <xf numFmtId="4" fontId="45" fillId="0" borderId="12" xfId="4" applyNumberFormat="1" applyFont="1" applyFill="1" applyBorder="1" applyAlignment="1">
      <alignment horizontal="right" vertical="center"/>
    </xf>
    <xf numFmtId="2" fontId="48" fillId="0" borderId="3" xfId="4" applyNumberFormat="1" applyFont="1" applyFill="1" applyBorder="1" applyAlignment="1">
      <alignment vertical="center"/>
    </xf>
    <xf numFmtId="2" fontId="48" fillId="0" borderId="3" xfId="0" applyNumberFormat="1" applyFont="1" applyFill="1" applyBorder="1" applyAlignment="1">
      <alignment vertical="center" wrapText="1"/>
    </xf>
    <xf numFmtId="4" fontId="48" fillId="0" borderId="6" xfId="4" applyNumberFormat="1" applyFont="1" applyFill="1" applyBorder="1" applyAlignment="1">
      <alignment horizontal="right" vertical="center" wrapText="1"/>
    </xf>
    <xf numFmtId="4" fontId="45" fillId="0" borderId="11" xfId="0" applyNumberFormat="1" applyFont="1" applyFill="1" applyBorder="1"/>
    <xf numFmtId="2" fontId="48" fillId="0" borderId="3" xfId="4" applyNumberFormat="1" applyFont="1" applyFill="1" applyBorder="1" applyAlignment="1">
      <alignment horizontal="right" vertical="center"/>
    </xf>
    <xf numFmtId="2" fontId="45" fillId="0" borderId="3" xfId="4" applyNumberFormat="1" applyFont="1" applyFill="1" applyBorder="1" applyAlignment="1">
      <alignment horizontal="right" vertical="center"/>
    </xf>
    <xf numFmtId="4" fontId="45" fillId="0" borderId="3" xfId="0" applyNumberFormat="1" applyFont="1" applyFill="1" applyBorder="1"/>
    <xf numFmtId="2" fontId="33" fillId="0" borderId="6" xfId="4" applyNumberFormat="1" applyFont="1" applyFill="1" applyBorder="1" applyAlignment="1">
      <alignment horizontal="right" vertical="center"/>
    </xf>
    <xf numFmtId="2" fontId="33" fillId="0" borderId="3" xfId="4" applyNumberFormat="1" applyFont="1" applyFill="1" applyBorder="1" applyAlignment="1">
      <alignment horizontal="right" vertical="center"/>
    </xf>
    <xf numFmtId="197" fontId="45" fillId="0" borderId="3" xfId="0" applyNumberFormat="1" applyFont="1" applyFill="1" applyBorder="1" applyAlignment="1"/>
    <xf numFmtId="197" fontId="33" fillId="0" borderId="3" xfId="0" applyNumberFormat="1" applyFont="1" applyFill="1" applyBorder="1" applyAlignment="1"/>
    <xf numFmtId="0" fontId="33" fillId="0" borderId="3" xfId="0" applyFont="1" applyFill="1" applyBorder="1"/>
    <xf numFmtId="197" fontId="33" fillId="0" borderId="3" xfId="0" applyNumberFormat="1" applyFont="1" applyFill="1" applyBorder="1"/>
    <xf numFmtId="0" fontId="45" fillId="9" borderId="3" xfId="0" applyFont="1" applyFill="1" applyBorder="1" applyAlignment="1">
      <alignment horizontal="center"/>
    </xf>
    <xf numFmtId="190" fontId="45" fillId="9" borderId="13" xfId="0" applyNumberFormat="1" applyFont="1" applyFill="1" applyBorder="1" applyAlignment="1">
      <alignment vertical="center" wrapText="1"/>
    </xf>
    <xf numFmtId="4" fontId="45" fillId="9" borderId="3" xfId="0" applyNumberFormat="1" applyFont="1" applyFill="1" applyBorder="1" applyAlignment="1">
      <alignment vertical="center" wrapText="1"/>
    </xf>
    <xf numFmtId="207" fontId="45" fillId="9" borderId="3" xfId="9" applyNumberFormat="1" applyFont="1" applyFill="1" applyBorder="1" applyAlignment="1">
      <alignment vertical="center" wrapText="1"/>
    </xf>
    <xf numFmtId="4" fontId="48" fillId="9" borderId="3" xfId="0" applyNumberFormat="1" applyFont="1" applyFill="1" applyBorder="1" applyAlignment="1">
      <alignment vertical="center" wrapText="1"/>
    </xf>
    <xf numFmtId="4" fontId="48" fillId="9" borderId="3" xfId="0" applyNumberFormat="1" applyFont="1" applyFill="1" applyBorder="1" applyAlignment="1">
      <alignment vertical="center"/>
    </xf>
    <xf numFmtId="2" fontId="48" fillId="9" borderId="3" xfId="4" applyNumberFormat="1" applyFont="1" applyFill="1" applyBorder="1" applyAlignment="1">
      <alignment horizontal="center" vertical="center"/>
    </xf>
    <xf numFmtId="2" fontId="48" fillId="9" borderId="3" xfId="4" applyNumberFormat="1" applyFont="1" applyFill="1" applyBorder="1" applyAlignment="1">
      <alignment horizontal="right" vertical="center"/>
    </xf>
    <xf numFmtId="2" fontId="47" fillId="9" borderId="3" xfId="0" applyNumberFormat="1" applyFont="1" applyFill="1" applyBorder="1" applyAlignment="1">
      <alignment horizontal="center" vertical="center"/>
    </xf>
    <xf numFmtId="2" fontId="45" fillId="9" borderId="3" xfId="4" applyNumberFormat="1" applyFont="1" applyFill="1" applyBorder="1" applyAlignment="1">
      <alignment horizontal="right" vertical="center"/>
    </xf>
    <xf numFmtId="4" fontId="45" fillId="9" borderId="3" xfId="4" applyNumberFormat="1" applyFont="1" applyFill="1" applyBorder="1" applyAlignment="1">
      <alignment horizontal="right" vertical="center"/>
    </xf>
    <xf numFmtId="4" fontId="47" fillId="9" borderId="3" xfId="0" applyNumberFormat="1" applyFont="1" applyFill="1" applyBorder="1" applyAlignment="1">
      <alignment horizontal="center" vertical="center"/>
    </xf>
    <xf numFmtId="4" fontId="45" fillId="9" borderId="3" xfId="0" applyNumberFormat="1" applyFont="1" applyFill="1" applyBorder="1" applyAlignment="1">
      <alignment horizontal="right"/>
    </xf>
    <xf numFmtId="4" fontId="45" fillId="9" borderId="9" xfId="0" applyNumberFormat="1" applyFont="1" applyFill="1" applyBorder="1" applyAlignment="1">
      <alignment horizontal="right"/>
    </xf>
    <xf numFmtId="4" fontId="45" fillId="9" borderId="9" xfId="0" applyNumberFormat="1" applyFont="1" applyFill="1" applyBorder="1"/>
    <xf numFmtId="191" fontId="45" fillId="0" borderId="3" xfId="4" applyNumberFormat="1" applyFont="1" applyFill="1" applyBorder="1" applyAlignment="1">
      <alignment vertical="center" wrapText="1"/>
    </xf>
    <xf numFmtId="191" fontId="33" fillId="0" borderId="3" xfId="4" applyNumberFormat="1" applyFont="1" applyFill="1" applyBorder="1" applyAlignment="1">
      <alignment vertical="center" wrapText="1"/>
    </xf>
    <xf numFmtId="2" fontId="33" fillId="9" borderId="3" xfId="0" applyNumberFormat="1" applyFont="1" applyFill="1" applyBorder="1" applyAlignment="1">
      <alignment vertical="center"/>
    </xf>
    <xf numFmtId="190" fontId="45" fillId="9" borderId="3" xfId="0" quotePrefix="1" applyNumberFormat="1" applyFont="1" applyFill="1" applyBorder="1" applyAlignment="1">
      <alignment horizontal="left" vertical="center" wrapText="1"/>
    </xf>
    <xf numFmtId="4" fontId="48" fillId="9" borderId="3" xfId="0" applyNumberFormat="1" applyFont="1" applyFill="1" applyBorder="1" applyAlignment="1">
      <alignment horizontal="right" vertical="center" wrapText="1"/>
    </xf>
    <xf numFmtId="4" fontId="48" fillId="9" borderId="3" xfId="4" applyNumberFormat="1" applyFont="1" applyFill="1" applyBorder="1" applyAlignment="1">
      <alignment horizontal="right" vertical="center" wrapText="1"/>
    </xf>
    <xf numFmtId="4" fontId="45" fillId="9" borderId="3" xfId="4" applyNumberFormat="1" applyFont="1" applyFill="1" applyBorder="1" applyAlignment="1">
      <alignment horizontal="right" vertical="center" wrapText="1"/>
    </xf>
    <xf numFmtId="4" fontId="45" fillId="9" borderId="3" xfId="0" applyNumberFormat="1" applyFont="1" applyFill="1" applyBorder="1"/>
    <xf numFmtId="0" fontId="45" fillId="9" borderId="0" xfId="0" applyFont="1" applyFill="1" applyBorder="1"/>
    <xf numFmtId="2" fontId="51" fillId="0" borderId="3" xfId="0" applyNumberFormat="1" applyFont="1" applyFill="1" applyBorder="1" applyAlignment="1">
      <alignment vertical="center" wrapText="1"/>
    </xf>
    <xf numFmtId="2" fontId="48" fillId="0" borderId="13" xfId="4" applyNumberFormat="1" applyFont="1" applyFill="1" applyBorder="1" applyAlignment="1">
      <alignment horizontal="right" vertical="center"/>
    </xf>
    <xf numFmtId="2" fontId="45" fillId="0" borderId="14" xfId="4" applyNumberFormat="1" applyFont="1" applyFill="1" applyBorder="1" applyAlignment="1">
      <alignment horizontal="right" vertical="center"/>
    </xf>
    <xf numFmtId="0" fontId="45" fillId="0" borderId="9" xfId="0" applyFont="1" applyFill="1" applyBorder="1" applyAlignment="1">
      <alignment vertical="center"/>
    </xf>
    <xf numFmtId="0" fontId="45" fillId="0" borderId="0" xfId="0" applyFont="1" applyFill="1" applyBorder="1" applyAlignment="1">
      <alignment vertical="center"/>
    </xf>
    <xf numFmtId="0" fontId="48" fillId="0" borderId="3" xfId="0" applyFont="1" applyFill="1" applyBorder="1" applyAlignment="1"/>
    <xf numFmtId="190" fontId="45" fillId="9" borderId="3" xfId="0" applyNumberFormat="1" applyFont="1" applyFill="1" applyBorder="1" applyAlignment="1">
      <alignment horizontal="center" vertical="center" wrapText="1"/>
    </xf>
    <xf numFmtId="0" fontId="45" fillId="9" borderId="3" xfId="0" applyFont="1" applyFill="1" applyBorder="1" applyAlignment="1">
      <alignment vertical="center" wrapText="1"/>
    </xf>
    <xf numFmtId="2" fontId="45" fillId="9" borderId="3" xfId="0" applyNumberFormat="1" applyFont="1" applyFill="1" applyBorder="1" applyAlignment="1">
      <alignment horizontal="center" vertical="center" wrapText="1"/>
    </xf>
    <xf numFmtId="2" fontId="48" fillId="9" borderId="3" xfId="0" applyNumberFormat="1" applyFont="1" applyFill="1" applyBorder="1" applyAlignment="1">
      <alignment vertical="center" wrapText="1"/>
    </xf>
    <xf numFmtId="2" fontId="48" fillId="9" borderId="13" xfId="4" applyNumberFormat="1" applyFont="1" applyFill="1" applyBorder="1" applyAlignment="1">
      <alignment horizontal="right" vertical="center"/>
    </xf>
    <xf numFmtId="0" fontId="45" fillId="9" borderId="3" xfId="0" applyFont="1" applyFill="1" applyBorder="1" applyAlignment="1">
      <alignment horizontal="right"/>
    </xf>
    <xf numFmtId="2" fontId="45" fillId="9" borderId="14" xfId="4" applyNumberFormat="1" applyFont="1" applyFill="1" applyBorder="1" applyAlignment="1">
      <alignment horizontal="right" vertical="center"/>
    </xf>
    <xf numFmtId="0" fontId="45" fillId="9" borderId="9" xfId="0" applyFont="1" applyFill="1" applyBorder="1"/>
    <xf numFmtId="0" fontId="45" fillId="0" borderId="3" xfId="4" applyFont="1" applyFill="1" applyBorder="1" applyAlignment="1">
      <alignment vertical="center" wrapText="1"/>
    </xf>
    <xf numFmtId="171" fontId="48" fillId="0" borderId="3" xfId="1" applyNumberFormat="1" applyFont="1" applyFill="1" applyBorder="1" applyAlignment="1">
      <alignment vertical="center" wrapText="1"/>
    </xf>
    <xf numFmtId="2" fontId="48" fillId="0" borderId="3" xfId="0" applyNumberFormat="1" applyFont="1" applyFill="1" applyBorder="1" applyAlignment="1">
      <alignment horizontal="right"/>
    </xf>
    <xf numFmtId="0" fontId="45" fillId="0" borderId="13" xfId="0" applyFont="1" applyFill="1" applyBorder="1" applyAlignment="1"/>
    <xf numFmtId="171" fontId="45" fillId="0" borderId="13" xfId="1" applyNumberFormat="1" applyFont="1" applyFill="1" applyBorder="1" applyAlignment="1">
      <alignment vertical="center" wrapText="1"/>
    </xf>
    <xf numFmtId="171" fontId="48" fillId="0" borderId="13" xfId="1" applyNumberFormat="1" applyFont="1" applyFill="1" applyBorder="1" applyAlignment="1">
      <alignment vertical="center" wrapText="1"/>
    </xf>
    <xf numFmtId="4" fontId="48" fillId="0" borderId="13" xfId="0" applyNumberFormat="1" applyFont="1" applyFill="1" applyBorder="1" applyAlignment="1">
      <alignment vertical="center" wrapText="1"/>
    </xf>
    <xf numFmtId="2" fontId="48" fillId="0" borderId="13" xfId="0" applyNumberFormat="1" applyFont="1" applyFill="1" applyBorder="1" applyAlignment="1">
      <alignment vertical="center" wrapText="1"/>
    </xf>
    <xf numFmtId="2" fontId="45" fillId="0" borderId="13" xfId="0" applyNumberFormat="1" applyFont="1" applyFill="1" applyBorder="1" applyAlignment="1">
      <alignment horizontal="center" vertical="center" wrapText="1"/>
    </xf>
    <xf numFmtId="2" fontId="33" fillId="0" borderId="6" xfId="0" applyNumberFormat="1" applyFont="1" applyFill="1" applyBorder="1" applyAlignment="1">
      <alignment vertical="center" wrapText="1"/>
    </xf>
    <xf numFmtId="2" fontId="45" fillId="0" borderId="6" xfId="0" applyNumberFormat="1" applyFont="1" applyFill="1" applyBorder="1" applyAlignment="1">
      <alignment vertical="center" wrapText="1"/>
    </xf>
    <xf numFmtId="2" fontId="45" fillId="0" borderId="12" xfId="4" applyNumberFormat="1" applyFont="1" applyFill="1" applyBorder="1" applyAlignment="1">
      <alignment horizontal="right" vertical="center"/>
    </xf>
    <xf numFmtId="2" fontId="48" fillId="0" borderId="6" xfId="0" applyNumberFormat="1" applyFont="1" applyFill="1" applyBorder="1" applyAlignment="1">
      <alignment vertical="center" wrapText="1"/>
    </xf>
    <xf numFmtId="4" fontId="48" fillId="0" borderId="13" xfId="0" applyNumberFormat="1" applyFont="1" applyFill="1" applyBorder="1" applyAlignment="1">
      <alignment horizontal="right" vertical="center"/>
    </xf>
    <xf numFmtId="190" fontId="47" fillId="0" borderId="13" xfId="0" applyNumberFormat="1" applyFont="1" applyFill="1" applyBorder="1" applyAlignment="1">
      <alignment horizontal="center" vertical="center" wrapText="1"/>
    </xf>
    <xf numFmtId="0" fontId="35" fillId="0" borderId="3" xfId="0" applyFont="1" applyFill="1" applyBorder="1" applyAlignment="1">
      <alignment horizontal="left" vertical="center"/>
    </xf>
    <xf numFmtId="4" fontId="33" fillId="0" borderId="3" xfId="0" applyNumberFormat="1" applyFont="1" applyFill="1" applyBorder="1" applyAlignment="1">
      <alignment horizontal="right" vertical="center" wrapText="1"/>
    </xf>
    <xf numFmtId="0" fontId="46" fillId="0" borderId="0" xfId="0" applyFont="1" applyFill="1" applyBorder="1"/>
    <xf numFmtId="0" fontId="48" fillId="0" borderId="3" xfId="0" applyFont="1" applyFill="1" applyBorder="1" applyAlignment="1">
      <alignment horizontal="center" vertical="center" wrapText="1"/>
    </xf>
    <xf numFmtId="4" fontId="48" fillId="0" borderId="3" xfId="15" applyNumberFormat="1" applyFont="1" applyFill="1" applyBorder="1" applyAlignment="1">
      <alignment horizontal="left" vertical="center" wrapText="1"/>
    </xf>
    <xf numFmtId="0" fontId="48" fillId="0" borderId="3" xfId="0" applyFont="1" applyFill="1" applyBorder="1" applyAlignment="1">
      <alignment horizontal="center"/>
    </xf>
    <xf numFmtId="4" fontId="48" fillId="0" borderId="15" xfId="0" applyNumberFormat="1" applyFont="1" applyFill="1" applyBorder="1" applyAlignment="1">
      <alignment horizontal="right" vertical="center" wrapText="1"/>
    </xf>
    <xf numFmtId="0" fontId="48" fillId="0" borderId="16" xfId="0" applyFont="1" applyFill="1" applyBorder="1"/>
    <xf numFmtId="4" fontId="46" fillId="0" borderId="15" xfId="0" applyNumberFormat="1" applyFont="1" applyFill="1" applyBorder="1" applyAlignment="1">
      <alignment horizontal="right" vertical="center" wrapText="1"/>
    </xf>
    <xf numFmtId="0" fontId="47" fillId="0" borderId="3" xfId="0" applyFont="1" applyFill="1" applyBorder="1" applyAlignment="1">
      <alignment horizontal="center" vertical="center" wrapText="1"/>
    </xf>
    <xf numFmtId="4" fontId="45" fillId="0" borderId="0" xfId="0" applyNumberFormat="1" applyFont="1" applyFill="1" applyBorder="1" applyAlignment="1">
      <alignment horizontal="right" vertical="center" wrapText="1"/>
    </xf>
    <xf numFmtId="171" fontId="45" fillId="0" borderId="3" xfId="1" applyNumberFormat="1" applyFont="1" applyFill="1" applyBorder="1" applyAlignment="1">
      <alignment horizontal="right" vertical="center" wrapText="1"/>
    </xf>
    <xf numFmtId="190" fontId="47" fillId="0" borderId="3" xfId="0" applyNumberFormat="1" applyFont="1" applyFill="1" applyBorder="1" applyAlignment="1">
      <alignment vertical="center" wrapText="1"/>
    </xf>
    <xf numFmtId="0" fontId="46" fillId="0" borderId="3" xfId="4" applyFont="1" applyFill="1" applyBorder="1" applyAlignment="1">
      <alignment horizontal="center" vertical="center"/>
    </xf>
    <xf numFmtId="171" fontId="46" fillId="0" borderId="3" xfId="1" applyNumberFormat="1" applyFont="1" applyFill="1" applyBorder="1" applyAlignment="1">
      <alignment vertical="center" wrapText="1"/>
    </xf>
    <xf numFmtId="0" fontId="46" fillId="0" borderId="2" xfId="0" applyFont="1" applyFill="1" applyBorder="1"/>
    <xf numFmtId="190" fontId="45" fillId="0" borderId="3" xfId="0" applyNumberFormat="1" applyFont="1" applyFill="1" applyBorder="1" applyAlignment="1">
      <alignment horizontal="center"/>
    </xf>
    <xf numFmtId="4" fontId="45" fillId="0" borderId="3" xfId="0" applyNumberFormat="1" applyFont="1" applyFill="1" applyBorder="1" applyAlignment="1"/>
    <xf numFmtId="191" fontId="47" fillId="0" borderId="3" xfId="0" applyNumberFormat="1" applyFont="1" applyFill="1" applyBorder="1" applyAlignment="1">
      <alignment horizontal="center" vertical="center" wrapText="1"/>
    </xf>
    <xf numFmtId="190" fontId="45" fillId="0" borderId="3" xfId="4" applyNumberFormat="1" applyFont="1" applyFill="1" applyBorder="1" applyAlignment="1">
      <alignment horizontal="left" vertical="center" wrapText="1"/>
    </xf>
    <xf numFmtId="4" fontId="45" fillId="9" borderId="3" xfId="0" applyNumberFormat="1" applyFont="1" applyFill="1" applyBorder="1" applyAlignment="1">
      <alignment horizontal="right" vertical="center" wrapText="1"/>
    </xf>
    <xf numFmtId="0" fontId="45" fillId="9" borderId="0" xfId="0" applyFont="1" applyFill="1"/>
    <xf numFmtId="2" fontId="47" fillId="0" borderId="0" xfId="0" applyNumberFormat="1" applyFont="1" applyFill="1" applyBorder="1" applyAlignment="1">
      <alignment horizontal="center" vertical="center"/>
    </xf>
    <xf numFmtId="4" fontId="45" fillId="0" borderId="0" xfId="4" applyNumberFormat="1" applyFont="1" applyFill="1" applyBorder="1" applyAlignment="1">
      <alignment horizontal="right" vertical="center"/>
    </xf>
    <xf numFmtId="2" fontId="45" fillId="0" borderId="10" xfId="4" applyNumberFormat="1" applyFont="1" applyFill="1" applyBorder="1" applyAlignment="1">
      <alignment horizontal="right" vertical="center"/>
    </xf>
    <xf numFmtId="4" fontId="45" fillId="0" borderId="10" xfId="4" applyNumberFormat="1" applyFont="1" applyFill="1" applyBorder="1" applyAlignment="1">
      <alignment horizontal="right" vertical="center" wrapText="1"/>
    </xf>
    <xf numFmtId="2" fontId="45" fillId="0" borderId="11" xfId="4" applyNumberFormat="1" applyFont="1" applyFill="1" applyBorder="1" applyAlignment="1">
      <alignment horizontal="right" vertical="center"/>
    </xf>
    <xf numFmtId="0" fontId="45" fillId="0" borderId="11" xfId="0" applyFont="1" applyFill="1" applyBorder="1"/>
    <xf numFmtId="190" fontId="45" fillId="7" borderId="13" xfId="0" applyNumberFormat="1" applyFont="1" applyFill="1" applyBorder="1" applyAlignment="1">
      <alignment horizontal="center" vertical="center" wrapText="1"/>
    </xf>
    <xf numFmtId="190" fontId="45" fillId="7" borderId="3" xfId="0" applyNumberFormat="1" applyFont="1" applyFill="1" applyBorder="1" applyAlignment="1">
      <alignment horizontal="center" vertical="center" wrapText="1"/>
    </xf>
    <xf numFmtId="2" fontId="45" fillId="7" borderId="3" xfId="0" applyNumberFormat="1" applyFont="1" applyFill="1" applyBorder="1" applyAlignment="1">
      <alignment horizontal="right" vertical="center" wrapText="1"/>
    </xf>
    <xf numFmtId="2" fontId="45" fillId="7" borderId="10" xfId="4" applyNumberFormat="1" applyFont="1" applyFill="1" applyBorder="1" applyAlignment="1">
      <alignment horizontal="right" vertical="center"/>
    </xf>
    <xf numFmtId="2" fontId="48" fillId="7" borderId="3" xfId="4" applyNumberFormat="1" applyFont="1" applyFill="1" applyBorder="1" applyAlignment="1">
      <alignment horizontal="right" vertical="center"/>
    </xf>
    <xf numFmtId="4" fontId="45" fillId="7" borderId="10" xfId="4" applyNumberFormat="1" applyFont="1" applyFill="1" applyBorder="1" applyAlignment="1">
      <alignment horizontal="right" vertical="center" wrapText="1"/>
    </xf>
    <xf numFmtId="2" fontId="45" fillId="7" borderId="11" xfId="4" applyNumberFormat="1" applyFont="1" applyFill="1" applyBorder="1" applyAlignment="1">
      <alignment horizontal="right" vertical="center"/>
    </xf>
    <xf numFmtId="0" fontId="45" fillId="7" borderId="11" xfId="0" applyFont="1" applyFill="1" applyBorder="1"/>
    <xf numFmtId="0" fontId="45" fillId="7" borderId="10" xfId="0" applyFont="1" applyFill="1" applyBorder="1"/>
    <xf numFmtId="0" fontId="49" fillId="0" borderId="3" xfId="13" applyFont="1" applyFill="1" applyBorder="1" applyAlignment="1">
      <alignment horizontal="center" vertical="center" wrapText="1"/>
    </xf>
    <xf numFmtId="2" fontId="35" fillId="0" borderId="3" xfId="4" applyNumberFormat="1" applyFont="1" applyFill="1" applyBorder="1" applyAlignment="1">
      <alignment horizontal="left" vertical="center" wrapText="1"/>
    </xf>
    <xf numFmtId="4" fontId="47" fillId="0" borderId="3" xfId="0" applyNumberFormat="1" applyFont="1" applyFill="1" applyBorder="1" applyAlignment="1">
      <alignment horizontal="right" vertical="center" wrapText="1"/>
    </xf>
    <xf numFmtId="4" fontId="47" fillId="0" borderId="9" xfId="0" applyNumberFormat="1" applyFont="1" applyFill="1" applyBorder="1" applyAlignment="1">
      <alignment horizontal="right" vertical="center" wrapText="1"/>
    </xf>
    <xf numFmtId="190" fontId="48" fillId="0" borderId="3" xfId="0" applyNumberFormat="1" applyFont="1" applyFill="1" applyBorder="1" applyAlignment="1">
      <alignment horizontal="center" vertical="center" wrapText="1"/>
    </xf>
    <xf numFmtId="190" fontId="48" fillId="0" borderId="3" xfId="4" applyNumberFormat="1" applyFont="1" applyFill="1" applyBorder="1" applyAlignment="1">
      <alignment vertical="center" wrapText="1"/>
    </xf>
    <xf numFmtId="4" fontId="48" fillId="0" borderId="3" xfId="4" applyNumberFormat="1" applyFont="1" applyFill="1" applyBorder="1" applyAlignment="1">
      <alignment vertical="center"/>
    </xf>
    <xf numFmtId="190" fontId="34" fillId="0" borderId="3" xfId="4" applyNumberFormat="1" applyFont="1" applyFill="1" applyBorder="1" applyAlignment="1">
      <alignment horizontal="left" vertical="center" wrapText="1"/>
    </xf>
    <xf numFmtId="4" fontId="46" fillId="0" borderId="3" xfId="4" applyNumberFormat="1" applyFont="1" applyFill="1" applyBorder="1" applyAlignment="1">
      <alignment horizontal="right" vertical="center"/>
    </xf>
    <xf numFmtId="4" fontId="46" fillId="0" borderId="3" xfId="0" applyNumberFormat="1" applyFont="1" applyFill="1" applyBorder="1" applyAlignment="1">
      <alignment horizontal="right" vertical="center"/>
    </xf>
    <xf numFmtId="4" fontId="46" fillId="0" borderId="15" xfId="0" applyNumberFormat="1" applyFont="1" applyFill="1" applyBorder="1" applyAlignment="1">
      <alignment horizontal="right" vertical="center"/>
    </xf>
    <xf numFmtId="0" fontId="35" fillId="0" borderId="3" xfId="14" applyFont="1" applyFill="1" applyBorder="1" applyAlignment="1">
      <alignment horizontal="left" vertical="center" wrapText="1"/>
    </xf>
    <xf numFmtId="4" fontId="45" fillId="0" borderId="3" xfId="0" applyNumberFormat="1" applyFont="1" applyFill="1" applyBorder="1" applyAlignment="1">
      <alignment horizontal="center" vertical="center" wrapText="1"/>
    </xf>
    <xf numFmtId="4" fontId="46" fillId="0" borderId="16" xfId="0" applyNumberFormat="1" applyFont="1" applyFill="1" applyBorder="1" applyAlignment="1">
      <alignment horizontal="right" vertical="center" wrapText="1"/>
    </xf>
    <xf numFmtId="4" fontId="46" fillId="0" borderId="2" xfId="0" applyNumberFormat="1" applyFont="1" applyFill="1" applyBorder="1" applyAlignment="1">
      <alignment horizontal="right" vertical="center" wrapText="1"/>
    </xf>
    <xf numFmtId="0" fontId="45" fillId="0" borderId="10" xfId="4" applyFont="1" applyFill="1" applyBorder="1" applyAlignment="1">
      <alignment horizontal="center" vertical="center"/>
    </xf>
    <xf numFmtId="4" fontId="45" fillId="0" borderId="10" xfId="4" applyNumberFormat="1" applyFont="1" applyFill="1" applyBorder="1" applyAlignment="1">
      <alignment vertical="center"/>
    </xf>
    <xf numFmtId="4" fontId="45" fillId="0" borderId="18" xfId="0" applyNumberFormat="1" applyFont="1" applyFill="1" applyBorder="1" applyAlignment="1">
      <alignment horizontal="right" vertical="center" wrapText="1"/>
    </xf>
    <xf numFmtId="4" fontId="45" fillId="0" borderId="17" xfId="0" applyNumberFormat="1" applyFont="1" applyFill="1" applyBorder="1" applyAlignment="1">
      <alignment horizontal="right" vertical="center" wrapText="1"/>
    </xf>
    <xf numFmtId="2" fontId="49" fillId="0" borderId="3" xfId="0" applyNumberFormat="1" applyFont="1" applyFill="1" applyBorder="1" applyAlignment="1">
      <alignment horizontal="center"/>
    </xf>
    <xf numFmtId="1" fontId="49" fillId="0" borderId="3" xfId="0" applyNumberFormat="1" applyFont="1" applyFill="1" applyBorder="1" applyAlignment="1">
      <alignment horizontal="center" vertical="center"/>
    </xf>
    <xf numFmtId="2" fontId="49" fillId="0" borderId="15" xfId="0" applyNumberFormat="1" applyFont="1" applyFill="1" applyBorder="1" applyAlignment="1">
      <alignment horizontal="center" vertical="center"/>
    </xf>
    <xf numFmtId="0" fontId="49" fillId="0" borderId="16" xfId="0" applyFont="1" applyFill="1" applyBorder="1"/>
    <xf numFmtId="0" fontId="49" fillId="0" borderId="3" xfId="0" applyFont="1" applyFill="1" applyBorder="1"/>
    <xf numFmtId="0" fontId="49" fillId="0" borderId="0" xfId="0" applyFont="1" applyFill="1"/>
    <xf numFmtId="0" fontId="46" fillId="0" borderId="3" xfId="0" applyFont="1" applyFill="1" applyBorder="1" applyAlignment="1">
      <alignment horizontal="left" vertical="center" wrapText="1"/>
    </xf>
    <xf numFmtId="0" fontId="45" fillId="0" borderId="0" xfId="0" applyFont="1" applyFill="1" applyAlignment="1">
      <alignment horizontal="center"/>
    </xf>
    <xf numFmtId="0" fontId="33" fillId="0" borderId="0" xfId="0" applyFont="1" applyFill="1"/>
    <xf numFmtId="190" fontId="33" fillId="0" borderId="3" xfId="0" quotePrefix="1" applyNumberFormat="1" applyFont="1" applyFill="1" applyBorder="1" applyAlignment="1">
      <alignment horizontal="left" vertical="center" wrapText="1"/>
    </xf>
    <xf numFmtId="4" fontId="33" fillId="0" borderId="3" xfId="15" applyNumberFormat="1" applyFont="1" applyFill="1" applyBorder="1" applyAlignment="1">
      <alignment vertical="center" wrapText="1"/>
    </xf>
    <xf numFmtId="190" fontId="33" fillId="0" borderId="3" xfId="0" applyNumberFormat="1" applyFont="1" applyFill="1" applyBorder="1" applyAlignment="1">
      <alignment horizontal="left" vertical="center" wrapText="1"/>
    </xf>
    <xf numFmtId="0" fontId="33" fillId="0" borderId="3" xfId="0" applyFont="1" applyFill="1" applyBorder="1" applyAlignment="1">
      <alignment horizontal="left"/>
    </xf>
    <xf numFmtId="190" fontId="33" fillId="0" borderId="3" xfId="0" applyNumberFormat="1" applyFont="1" applyFill="1" applyBorder="1" applyAlignment="1">
      <alignment vertical="center" wrapText="1"/>
    </xf>
    <xf numFmtId="0" fontId="33" fillId="0" borderId="13" xfId="0" applyFont="1" applyFill="1" applyBorder="1" applyAlignment="1">
      <alignment horizontal="left" vertical="center"/>
    </xf>
    <xf numFmtId="4" fontId="33" fillId="0" borderId="10" xfId="15" applyNumberFormat="1" applyFont="1" applyFill="1" applyBorder="1" applyAlignment="1">
      <alignment horizontal="left" vertical="center" wrapText="1"/>
    </xf>
    <xf numFmtId="0" fontId="33" fillId="0" borderId="10" xfId="15" applyFont="1" applyFill="1" applyBorder="1" applyAlignment="1">
      <alignment horizontal="left" vertical="center" wrapText="1"/>
    </xf>
    <xf numFmtId="4" fontId="33" fillId="0" borderId="13" xfId="15" applyNumberFormat="1" applyFont="1" applyFill="1" applyBorder="1" applyAlignment="1">
      <alignment horizontal="left" vertical="center" wrapText="1"/>
    </xf>
    <xf numFmtId="0" fontId="33" fillId="0" borderId="13" xfId="0" applyFont="1" applyFill="1" applyBorder="1" applyAlignment="1">
      <alignment horizontal="left" vertical="center" wrapText="1"/>
    </xf>
    <xf numFmtId="0" fontId="33" fillId="0" borderId="3" xfId="0" applyFont="1" applyFill="1" applyBorder="1" applyAlignment="1">
      <alignment horizontal="left" vertical="center" wrapText="1"/>
    </xf>
    <xf numFmtId="4" fontId="33" fillId="0" borderId="10" xfId="15" applyNumberFormat="1" applyFont="1" applyFill="1" applyBorder="1" applyAlignment="1">
      <alignment vertical="center" wrapText="1"/>
    </xf>
    <xf numFmtId="43" fontId="33" fillId="0" borderId="3" xfId="0" applyNumberFormat="1" applyFont="1" applyFill="1" applyBorder="1" applyAlignment="1" applyProtection="1">
      <alignment horizontal="left" vertical="center" wrapText="1"/>
      <protection hidden="1"/>
    </xf>
    <xf numFmtId="2" fontId="33" fillId="0" borderId="3" xfId="0" applyNumberFormat="1" applyFont="1" applyFill="1" applyBorder="1" applyAlignment="1">
      <alignment horizontal="left" vertical="center" wrapText="1"/>
    </xf>
    <xf numFmtId="0" fontId="33" fillId="0" borderId="3" xfId="0" applyFont="1" applyFill="1" applyBorder="1" applyAlignment="1">
      <alignment horizontal="left" vertical="center"/>
    </xf>
    <xf numFmtId="191" fontId="33" fillId="0" borderId="10" xfId="0" applyNumberFormat="1" applyFont="1" applyFill="1" applyBorder="1" applyAlignment="1">
      <alignment horizontal="left" vertical="center" wrapText="1"/>
    </xf>
    <xf numFmtId="0" fontId="33" fillId="0" borderId="3" xfId="6" applyFont="1" applyFill="1" applyBorder="1" applyAlignment="1">
      <alignment horizontal="left" vertical="center" wrapText="1"/>
    </xf>
    <xf numFmtId="0" fontId="33" fillId="0" borderId="3" xfId="4" applyFont="1" applyFill="1" applyBorder="1" applyAlignment="1">
      <alignment horizontal="left" vertical="center"/>
    </xf>
    <xf numFmtId="190" fontId="33" fillId="0" borderId="13" xfId="4" applyNumberFormat="1" applyFont="1" applyFill="1" applyBorder="1" applyAlignment="1">
      <alignment horizontal="left" vertical="center" wrapText="1"/>
    </xf>
    <xf numFmtId="190" fontId="33" fillId="0" borderId="3" xfId="4" applyNumberFormat="1" applyFont="1" applyFill="1" applyBorder="1" applyAlignment="1">
      <alignment horizontal="left" vertical="center" wrapText="1"/>
    </xf>
    <xf numFmtId="204" fontId="33" fillId="0" borderId="3" xfId="4" applyNumberFormat="1" applyFont="1" applyFill="1" applyBorder="1" applyAlignment="1">
      <alignment horizontal="left" vertical="center" wrapText="1"/>
    </xf>
    <xf numFmtId="191" fontId="33" fillId="0" borderId="3" xfId="4" applyNumberFormat="1" applyFont="1" applyFill="1" applyBorder="1" applyAlignment="1">
      <alignment horizontal="left" vertical="center" wrapText="1"/>
    </xf>
    <xf numFmtId="205" fontId="33" fillId="0" borderId="3" xfId="4" applyNumberFormat="1" applyFont="1" applyFill="1" applyBorder="1" applyAlignment="1">
      <alignment horizontal="left" vertical="center" wrapText="1"/>
    </xf>
    <xf numFmtId="190" fontId="33" fillId="0" borderId="3" xfId="4" applyNumberFormat="1" applyFont="1" applyFill="1" applyBorder="1" applyAlignment="1">
      <alignment vertical="center" wrapText="1"/>
    </xf>
    <xf numFmtId="2" fontId="33" fillId="0" borderId="3" xfId="4" applyNumberFormat="1" applyFont="1" applyFill="1" applyBorder="1" applyAlignment="1">
      <alignment horizontal="left" vertical="center" wrapText="1"/>
    </xf>
    <xf numFmtId="4" fontId="33" fillId="7" borderId="3" xfId="15" applyNumberFormat="1" applyFont="1" applyFill="1" applyBorder="1" applyAlignment="1">
      <alignment horizontal="left" vertical="center" wrapText="1"/>
    </xf>
    <xf numFmtId="4" fontId="33" fillId="7" borderId="3" xfId="15" applyNumberFormat="1" applyFont="1" applyFill="1" applyBorder="1" applyAlignment="1">
      <alignment vertical="center" wrapText="1"/>
    </xf>
    <xf numFmtId="4" fontId="48" fillId="7" borderId="10" xfId="15" applyNumberFormat="1" applyFont="1" applyFill="1" applyBorder="1" applyAlignment="1">
      <alignment horizontal="left" vertical="center" wrapText="1"/>
    </xf>
    <xf numFmtId="190" fontId="33" fillId="9" borderId="3" xfId="4" applyNumberFormat="1" applyFont="1" applyFill="1" applyBorder="1" applyAlignment="1">
      <alignment horizontal="left" vertical="center" wrapText="1"/>
    </xf>
    <xf numFmtId="204" fontId="33" fillId="9" borderId="3" xfId="4" applyNumberFormat="1" applyFont="1" applyFill="1" applyBorder="1" applyAlignment="1">
      <alignment horizontal="left" vertical="center" wrapText="1"/>
    </xf>
    <xf numFmtId="190" fontId="33" fillId="9" borderId="13" xfId="4" applyNumberFormat="1" applyFont="1" applyFill="1" applyBorder="1" applyAlignment="1">
      <alignment horizontal="left" vertical="center" wrapText="1"/>
    </xf>
    <xf numFmtId="4" fontId="33" fillId="9" borderId="3" xfId="15" applyNumberFormat="1" applyFont="1" applyFill="1" applyBorder="1" applyAlignment="1">
      <alignment horizontal="left" vertical="center" wrapText="1"/>
    </xf>
    <xf numFmtId="190" fontId="33" fillId="7" borderId="3" xfId="4" applyNumberFormat="1" applyFont="1" applyFill="1" applyBorder="1" applyAlignment="1">
      <alignment vertical="center" wrapText="1"/>
    </xf>
    <xf numFmtId="2" fontId="11" fillId="6" borderId="0" xfId="0" applyNumberFormat="1" applyFont="1" applyFill="1"/>
    <xf numFmtId="0" fontId="5" fillId="6" borderId="3" xfId="0" applyFont="1" applyFill="1" applyBorder="1" applyAlignment="1">
      <alignment horizontal="justify" vertical="center" wrapText="1"/>
    </xf>
    <xf numFmtId="0" fontId="5" fillId="6" borderId="3" xfId="12" applyFont="1" applyFill="1" applyBorder="1" applyAlignment="1">
      <alignment vertical="center"/>
    </xf>
    <xf numFmtId="0" fontId="15" fillId="6" borderId="3" xfId="12" applyFont="1" applyFill="1" applyBorder="1" applyAlignment="1">
      <alignment vertical="center"/>
    </xf>
    <xf numFmtId="0" fontId="5" fillId="6" borderId="3" xfId="0" applyFont="1" applyFill="1" applyBorder="1" applyAlignment="1">
      <alignment horizontal="center" vertical="center" wrapText="1"/>
    </xf>
    <xf numFmtId="0" fontId="7" fillId="6" borderId="3" xfId="12" applyFont="1" applyFill="1" applyBorder="1" applyAlignment="1">
      <alignment horizontal="center" vertical="center" wrapText="1"/>
    </xf>
    <xf numFmtId="2" fontId="24" fillId="6" borderId="3" xfId="0" applyNumberFormat="1" applyFont="1" applyFill="1" applyBorder="1" applyAlignment="1">
      <alignment horizontal="center" vertical="center" wrapText="1"/>
    </xf>
    <xf numFmtId="0" fontId="7" fillId="6" borderId="5" xfId="0" applyFont="1" applyFill="1" applyBorder="1" applyAlignment="1">
      <alignment horizontal="center" vertical="center"/>
    </xf>
    <xf numFmtId="0" fontId="17" fillId="0" borderId="3" xfId="0" applyFont="1" applyFill="1" applyBorder="1" applyAlignment="1" applyProtection="1">
      <alignment horizontal="center" vertical="center" wrapText="1"/>
      <protection locked="0"/>
    </xf>
    <xf numFmtId="0" fontId="13" fillId="6" borderId="5" xfId="0" applyFont="1" applyFill="1" applyBorder="1" applyAlignment="1">
      <alignment vertical="center" wrapText="1"/>
    </xf>
    <xf numFmtId="0" fontId="7" fillId="0" borderId="3" xfId="0" applyFont="1" applyFill="1" applyBorder="1" applyAlignment="1" applyProtection="1">
      <alignment horizontal="left" vertical="center" wrapText="1"/>
      <protection locked="0"/>
    </xf>
    <xf numFmtId="43" fontId="7" fillId="0" borderId="3" xfId="0" applyNumberFormat="1" applyFont="1" applyFill="1" applyBorder="1" applyAlignment="1" applyProtection="1">
      <alignment horizontal="left" vertical="center" wrapText="1"/>
      <protection locked="0"/>
    </xf>
    <xf numFmtId="0" fontId="7" fillId="0" borderId="3" xfId="0" applyFont="1" applyFill="1" applyBorder="1" applyAlignment="1" applyProtection="1">
      <alignment horizontal="center" vertical="center" wrapText="1"/>
      <protection locked="0"/>
    </xf>
    <xf numFmtId="4" fontId="7" fillId="0" borderId="3" xfId="0" applyNumberFormat="1" applyFont="1" applyFill="1" applyBorder="1" applyAlignment="1">
      <alignment horizontal="right" vertical="center" wrapText="1"/>
    </xf>
    <xf numFmtId="0" fontId="5" fillId="0" borderId="3" xfId="0" applyFont="1" applyFill="1" applyBorder="1" applyAlignment="1" applyProtection="1">
      <alignment horizontal="left" vertical="center" wrapText="1"/>
      <protection locked="0"/>
    </xf>
    <xf numFmtId="43" fontId="5" fillId="0" borderId="3" xfId="0" applyNumberFormat="1" applyFont="1" applyFill="1" applyBorder="1" applyAlignment="1" applyProtection="1">
      <alignment horizontal="left" vertical="center" wrapText="1"/>
      <protection locked="0"/>
    </xf>
    <xf numFmtId="0" fontId="5" fillId="0" borderId="3" xfId="0" applyFont="1" applyFill="1" applyBorder="1" applyAlignment="1" applyProtection="1">
      <alignment horizontal="center" vertical="center" wrapText="1"/>
      <protection locked="0"/>
    </xf>
    <xf numFmtId="4" fontId="5" fillId="0" borderId="3" xfId="0" applyNumberFormat="1" applyFont="1" applyFill="1" applyBorder="1" applyAlignment="1">
      <alignment horizontal="right" vertical="center" wrapText="1"/>
    </xf>
    <xf numFmtId="4" fontId="5" fillId="6" borderId="3" xfId="0" applyNumberFormat="1" applyFont="1" applyFill="1" applyBorder="1" applyAlignment="1">
      <alignment vertical="center" wrapText="1"/>
    </xf>
    <xf numFmtId="43" fontId="7" fillId="0" borderId="3" xfId="0" applyNumberFormat="1" applyFont="1" applyFill="1" applyBorder="1" applyAlignment="1" applyProtection="1">
      <alignment horizontal="center" vertical="center" wrapText="1"/>
      <protection locked="0"/>
    </xf>
    <xf numFmtId="4" fontId="13" fillId="6" borderId="3" xfId="0" applyNumberFormat="1" applyFont="1" applyFill="1" applyBorder="1" applyAlignment="1">
      <alignment vertical="center" wrapText="1"/>
    </xf>
    <xf numFmtId="43" fontId="5" fillId="0" borderId="3" xfId="0" applyNumberFormat="1" applyFont="1" applyFill="1" applyBorder="1" applyAlignment="1" applyProtection="1">
      <alignment horizontal="center" vertical="center" wrapText="1"/>
      <protection locked="0"/>
    </xf>
    <xf numFmtId="43" fontId="13" fillId="0" borderId="3" xfId="0" applyNumberFormat="1" applyFont="1" applyFill="1" applyBorder="1" applyAlignment="1" applyProtection="1">
      <alignment horizontal="left" vertical="center" wrapText="1"/>
      <protection locked="0"/>
    </xf>
    <xf numFmtId="4" fontId="5" fillId="6" borderId="3" xfId="0" applyNumberFormat="1" applyFont="1" applyFill="1" applyBorder="1" applyAlignment="1">
      <alignment vertical="center"/>
    </xf>
    <xf numFmtId="4" fontId="5" fillId="6" borderId="3" xfId="0" applyNumberFormat="1" applyFont="1" applyFill="1" applyBorder="1" applyAlignment="1">
      <alignment horizontal="center" vertical="center" wrapText="1"/>
    </xf>
    <xf numFmtId="4" fontId="7" fillId="6" borderId="3" xfId="0" applyNumberFormat="1" applyFont="1" applyFill="1" applyBorder="1" applyAlignment="1">
      <alignment horizontal="center" vertical="center" wrapText="1"/>
    </xf>
    <xf numFmtId="1" fontId="26" fillId="6" borderId="3" xfId="0" applyNumberFormat="1" applyFont="1" applyFill="1" applyBorder="1" applyAlignment="1">
      <alignment horizontal="center" vertical="center" wrapText="1"/>
    </xf>
    <xf numFmtId="1" fontId="26" fillId="0" borderId="3" xfId="0" applyNumberFormat="1" applyFont="1" applyFill="1" applyBorder="1" applyAlignment="1">
      <alignment horizontal="justify" vertical="center" wrapText="1"/>
    </xf>
    <xf numFmtId="1" fontId="26" fillId="0" borderId="3" xfId="0" applyNumberFormat="1" applyFont="1" applyFill="1" applyBorder="1" applyAlignment="1">
      <alignment horizontal="center" vertical="center" wrapText="1"/>
    </xf>
    <xf numFmtId="0" fontId="7" fillId="6" borderId="0" xfId="0" applyFont="1" applyFill="1" applyBorder="1" applyAlignment="1" applyProtection="1">
      <alignment horizontal="center" vertical="center"/>
      <protection locked="0"/>
    </xf>
    <xf numFmtId="0" fontId="13" fillId="6" borderId="5" xfId="0" applyFont="1" applyFill="1" applyBorder="1" applyAlignment="1" applyProtection="1">
      <alignment vertical="center"/>
      <protection locked="0"/>
    </xf>
    <xf numFmtId="190" fontId="5" fillId="6" borderId="3" xfId="0" applyNumberFormat="1" applyFont="1" applyFill="1" applyBorder="1" applyAlignment="1">
      <alignment horizontal="center" vertical="center" wrapText="1"/>
    </xf>
    <xf numFmtId="190" fontId="5" fillId="0" borderId="3" xfId="0" applyNumberFormat="1" applyFont="1" applyFill="1" applyBorder="1" applyAlignment="1">
      <alignment horizontal="center" vertical="center" wrapText="1"/>
    </xf>
    <xf numFmtId="43" fontId="7" fillId="6" borderId="3" xfId="0" applyNumberFormat="1" applyFont="1" applyFill="1" applyBorder="1" applyAlignment="1">
      <alignment horizontal="justify" vertical="center" wrapText="1"/>
    </xf>
    <xf numFmtId="43" fontId="11" fillId="0" borderId="3" xfId="0" applyNumberFormat="1" applyFont="1" applyFill="1" applyBorder="1" applyAlignment="1" applyProtection="1">
      <alignment horizontal="center"/>
      <protection locked="0"/>
    </xf>
    <xf numFmtId="190" fontId="12" fillId="6" borderId="3" xfId="0" applyNumberFormat="1" applyFont="1" applyFill="1" applyBorder="1" applyAlignment="1">
      <alignment horizontal="center" vertical="center" wrapText="1"/>
    </xf>
    <xf numFmtId="0" fontId="24" fillId="0" borderId="3" xfId="0" applyFont="1" applyFill="1" applyBorder="1" applyAlignment="1" applyProtection="1">
      <alignment horizontal="left" vertical="center" wrapText="1"/>
      <protection locked="0"/>
    </xf>
    <xf numFmtId="43" fontId="24" fillId="0" borderId="3" xfId="0" applyNumberFormat="1" applyFont="1" applyFill="1" applyBorder="1" applyAlignment="1" applyProtection="1">
      <alignment horizontal="left" vertical="center" wrapText="1"/>
      <protection locked="0"/>
    </xf>
    <xf numFmtId="0" fontId="12" fillId="0" borderId="3" xfId="0" applyFont="1" applyFill="1" applyBorder="1" applyAlignment="1" applyProtection="1">
      <alignment horizontal="center" vertical="center" wrapText="1"/>
      <protection locked="0"/>
    </xf>
    <xf numFmtId="0" fontId="12" fillId="0" borderId="3" xfId="0" applyFont="1" applyFill="1" applyBorder="1" applyAlignment="1" applyProtection="1">
      <alignment horizontal="left" vertical="center" wrapText="1"/>
      <protection locked="0"/>
    </xf>
    <xf numFmtId="43" fontId="12" fillId="0" borderId="3" xfId="0" applyNumberFormat="1" applyFont="1" applyFill="1" applyBorder="1" applyAlignment="1" applyProtection="1">
      <alignment horizontal="left" vertical="center" wrapText="1"/>
      <protection locked="0"/>
    </xf>
    <xf numFmtId="43" fontId="12" fillId="0" borderId="3" xfId="0" applyNumberFormat="1" applyFont="1" applyFill="1" applyBorder="1" applyAlignment="1" applyProtection="1">
      <alignment horizontal="center" vertical="center" wrapText="1"/>
      <protection locked="0"/>
    </xf>
    <xf numFmtId="43" fontId="21" fillId="0" borderId="3" xfId="0" applyNumberFormat="1" applyFont="1" applyFill="1" applyBorder="1" applyAlignment="1" applyProtection="1">
      <alignment horizontal="left" vertical="center" wrapText="1"/>
      <protection locked="0"/>
    </xf>
    <xf numFmtId="43" fontId="24" fillId="0" borderId="3" xfId="0" applyNumberFormat="1" applyFont="1" applyFill="1" applyBorder="1" applyAlignment="1" applyProtection="1">
      <alignment horizontal="center" vertical="center" wrapText="1"/>
      <protection locked="0"/>
    </xf>
    <xf numFmtId="0" fontId="7" fillId="6" borderId="3" xfId="12" applyFont="1" applyFill="1" applyBorder="1" applyAlignment="1">
      <alignment horizontal="left" vertical="center" wrapText="1"/>
    </xf>
    <xf numFmtId="4" fontId="7" fillId="6" borderId="3" xfId="0" applyNumberFormat="1" applyFont="1" applyFill="1" applyBorder="1" applyAlignment="1">
      <alignment horizontal="right" vertical="center" wrapText="1"/>
    </xf>
    <xf numFmtId="43" fontId="7" fillId="6" borderId="3" xfId="12" applyNumberFormat="1" applyFont="1" applyFill="1" applyBorder="1" applyAlignment="1">
      <alignment vertical="center" wrapText="1"/>
    </xf>
    <xf numFmtId="0" fontId="5" fillId="6" borderId="3" xfId="12" applyFont="1" applyFill="1" applyBorder="1" applyAlignment="1">
      <alignment horizontal="left" vertical="center" wrapText="1"/>
    </xf>
    <xf numFmtId="0" fontId="5" fillId="6" borderId="3" xfId="12" applyFont="1" applyFill="1" applyBorder="1" applyAlignment="1">
      <alignment horizontal="center" vertical="center" wrapText="1"/>
    </xf>
    <xf numFmtId="43" fontId="5" fillId="6" borderId="3" xfId="12" applyNumberFormat="1" applyFont="1" applyFill="1" applyBorder="1" applyAlignment="1">
      <alignment vertical="center" wrapText="1"/>
    </xf>
    <xf numFmtId="0" fontId="13" fillId="6" borderId="3" xfId="12" applyFont="1" applyFill="1" applyBorder="1" applyAlignment="1">
      <alignment horizontal="left" vertical="center" wrapText="1"/>
    </xf>
    <xf numFmtId="0" fontId="13" fillId="6" borderId="3" xfId="12" applyFont="1" applyFill="1" applyBorder="1" applyAlignment="1">
      <alignment horizontal="center" vertical="center" wrapText="1"/>
    </xf>
    <xf numFmtId="43" fontId="13" fillId="6" borderId="3" xfId="12" applyNumberFormat="1" applyFont="1" applyFill="1" applyBorder="1" applyAlignment="1">
      <alignment vertical="center" wrapText="1"/>
    </xf>
    <xf numFmtId="43" fontId="5" fillId="6" borderId="3" xfId="12" applyNumberFormat="1" applyFont="1" applyFill="1" applyBorder="1" applyAlignment="1">
      <alignment vertical="center"/>
    </xf>
    <xf numFmtId="43" fontId="13" fillId="6" borderId="3" xfId="12" applyNumberFormat="1" applyFont="1" applyFill="1" applyBorder="1" applyAlignment="1">
      <alignment vertical="center"/>
    </xf>
    <xf numFmtId="0" fontId="13" fillId="6" borderId="3" xfId="12" applyFont="1" applyFill="1" applyBorder="1" applyAlignment="1">
      <alignment vertical="center"/>
    </xf>
    <xf numFmtId="43" fontId="7" fillId="6" borderId="3" xfId="0" applyNumberFormat="1" applyFont="1" applyFill="1" applyBorder="1" applyAlignment="1">
      <alignment horizontal="center" vertical="center" wrapText="1"/>
    </xf>
    <xf numFmtId="43" fontId="23" fillId="0" borderId="3" xfId="0" applyNumberFormat="1" applyFont="1" applyFill="1" applyBorder="1" applyProtection="1">
      <protection locked="0"/>
    </xf>
    <xf numFmtId="4" fontId="5" fillId="0" borderId="3" xfId="0" applyNumberFormat="1" applyFont="1" applyFill="1" applyBorder="1" applyAlignment="1">
      <alignment horizontal="center" vertical="center" wrapText="1"/>
    </xf>
    <xf numFmtId="0" fontId="5" fillId="7" borderId="3" xfId="0" applyFont="1" applyFill="1" applyBorder="1" applyAlignment="1" applyProtection="1">
      <alignment horizontal="left" vertical="center" wrapText="1"/>
      <protection locked="0"/>
    </xf>
    <xf numFmtId="43" fontId="5" fillId="7" borderId="3" xfId="0" applyNumberFormat="1" applyFont="1" applyFill="1" applyBorder="1" applyAlignment="1" applyProtection="1">
      <alignment horizontal="left" vertical="center" wrapText="1"/>
      <protection locked="0"/>
    </xf>
    <xf numFmtId="0" fontId="5" fillId="7" borderId="3" xfId="0" applyFont="1" applyFill="1" applyBorder="1" applyAlignment="1" applyProtection="1">
      <alignment horizontal="center" vertical="center" wrapText="1"/>
      <protection locked="0"/>
    </xf>
    <xf numFmtId="43" fontId="7" fillId="7" borderId="3" xfId="0" applyNumberFormat="1" applyFont="1" applyFill="1" applyBorder="1" applyAlignment="1">
      <alignment horizontal="center" vertical="center" wrapText="1"/>
    </xf>
    <xf numFmtId="4" fontId="5" fillId="7" borderId="3" xfId="0" applyNumberFormat="1" applyFont="1" applyFill="1" applyBorder="1" applyAlignment="1">
      <alignment horizontal="center" vertical="center" wrapText="1"/>
    </xf>
    <xf numFmtId="43" fontId="5" fillId="6" borderId="3" xfId="0" applyNumberFormat="1" applyFont="1" applyFill="1" applyBorder="1" applyAlignment="1">
      <alignment horizontal="center" vertical="center" wrapText="1"/>
    </xf>
    <xf numFmtId="43" fontId="17" fillId="0" borderId="3" xfId="0" applyNumberFormat="1" applyFont="1" applyFill="1" applyBorder="1" applyProtection="1">
      <protection locked="0"/>
    </xf>
    <xf numFmtId="43" fontId="5" fillId="7" borderId="3" xfId="0" applyNumberFormat="1" applyFont="1" applyFill="1" applyBorder="1" applyAlignment="1" applyProtection="1">
      <alignment horizontal="center" vertical="center" wrapText="1"/>
      <protection locked="0"/>
    </xf>
    <xf numFmtId="43" fontId="5" fillId="7" borderId="3" xfId="0" applyNumberFormat="1" applyFont="1" applyFill="1" applyBorder="1" applyAlignment="1">
      <alignment horizontal="center" vertical="center" wrapText="1"/>
    </xf>
    <xf numFmtId="43" fontId="13" fillId="7" borderId="3" xfId="0" applyNumberFormat="1" applyFont="1" applyFill="1" applyBorder="1" applyAlignment="1" applyProtection="1">
      <alignment horizontal="left" vertical="center" wrapText="1"/>
      <protection locked="0"/>
    </xf>
    <xf numFmtId="43" fontId="13" fillId="6" borderId="3" xfId="0" applyNumberFormat="1" applyFont="1" applyFill="1" applyBorder="1" applyAlignment="1">
      <alignment horizontal="center" vertical="center" wrapText="1"/>
    </xf>
    <xf numFmtId="4" fontId="13" fillId="0" borderId="3" xfId="0" applyNumberFormat="1" applyFont="1" applyFill="1" applyBorder="1" applyAlignment="1">
      <alignment horizontal="center" vertical="center" wrapText="1"/>
    </xf>
    <xf numFmtId="4" fontId="13" fillId="6" borderId="3" xfId="0" applyNumberFormat="1" applyFont="1" applyFill="1" applyBorder="1" applyAlignment="1">
      <alignment horizontal="center" vertical="center" wrapText="1"/>
    </xf>
    <xf numFmtId="49" fontId="5" fillId="6" borderId="3" xfId="0" applyNumberFormat="1" applyFont="1" applyFill="1" applyBorder="1" applyAlignment="1">
      <alignment horizontal="center" vertical="center" wrapText="1"/>
    </xf>
    <xf numFmtId="49" fontId="5" fillId="0" borderId="3" xfId="12" applyNumberFormat="1" applyFont="1" applyFill="1" applyBorder="1" applyAlignment="1">
      <alignment horizontal="center" vertical="center"/>
    </xf>
    <xf numFmtId="49" fontId="5" fillId="6" borderId="3" xfId="12" applyNumberFormat="1" applyFont="1" applyFill="1" applyBorder="1" applyAlignment="1">
      <alignment horizontal="center" vertical="center"/>
    </xf>
    <xf numFmtId="0" fontId="5" fillId="6" borderId="3" xfId="0" applyFont="1" applyFill="1" applyBorder="1"/>
    <xf numFmtId="43" fontId="7" fillId="0" borderId="3" xfId="0" applyNumberFormat="1" applyFont="1" applyFill="1" applyBorder="1" applyProtection="1">
      <protection locked="0"/>
    </xf>
    <xf numFmtId="43" fontId="5" fillId="6" borderId="3" xfId="0" applyNumberFormat="1" applyFont="1" applyFill="1" applyBorder="1"/>
    <xf numFmtId="43" fontId="7" fillId="7" borderId="3" xfId="0" applyNumberFormat="1" applyFont="1" applyFill="1" applyBorder="1" applyProtection="1">
      <protection locked="0"/>
    </xf>
    <xf numFmtId="43" fontId="5" fillId="7" borderId="3" xfId="0" applyNumberFormat="1" applyFont="1" applyFill="1" applyBorder="1"/>
    <xf numFmtId="43" fontId="5" fillId="0" borderId="3" xfId="0" applyNumberFormat="1" applyFont="1" applyFill="1" applyBorder="1" applyProtection="1">
      <protection locked="0"/>
    </xf>
    <xf numFmtId="43" fontId="5" fillId="7" borderId="3" xfId="0" applyNumberFormat="1" applyFont="1" applyFill="1" applyBorder="1" applyProtection="1">
      <protection locked="0"/>
    </xf>
    <xf numFmtId="43" fontId="23" fillId="0" borderId="3" xfId="0" applyNumberFormat="1" applyFont="1" applyFill="1" applyBorder="1" applyAlignment="1" applyProtection="1">
      <alignment horizontal="left" vertical="center"/>
      <protection locked="0"/>
    </xf>
    <xf numFmtId="2" fontId="23" fillId="6" borderId="3" xfId="0" applyNumberFormat="1" applyFont="1" applyFill="1" applyBorder="1" applyAlignment="1" applyProtection="1">
      <alignment horizontal="center" vertical="center" wrapText="1"/>
      <protection locked="0"/>
    </xf>
    <xf numFmtId="0" fontId="23" fillId="0" borderId="3" xfId="0" applyFont="1" applyFill="1" applyBorder="1" applyAlignment="1" applyProtection="1">
      <alignment horizontal="center" vertical="center" wrapText="1"/>
      <protection locked="0"/>
    </xf>
    <xf numFmtId="43" fontId="23" fillId="0" borderId="3" xfId="0" applyNumberFormat="1" applyFont="1" applyFill="1" applyBorder="1" applyAlignment="1" applyProtection="1">
      <alignment horizontal="center" vertical="center" wrapText="1"/>
      <protection locked="0"/>
    </xf>
    <xf numFmtId="0" fontId="17" fillId="0" borderId="3" xfId="0" applyFont="1" applyFill="1" applyBorder="1" applyAlignment="1" applyProtection="1">
      <alignment horizontal="left" vertical="center" wrapText="1"/>
      <protection locked="0"/>
    </xf>
    <xf numFmtId="43" fontId="17" fillId="0" borderId="3" xfId="0" applyNumberFormat="1" applyFont="1" applyFill="1" applyBorder="1" applyAlignment="1" applyProtection="1">
      <alignment horizontal="left" vertical="center" wrapText="1"/>
      <protection locked="0"/>
    </xf>
    <xf numFmtId="43" fontId="23" fillId="7" borderId="3" xfId="0" applyNumberFormat="1" applyFont="1" applyFill="1" applyBorder="1" applyAlignment="1" applyProtection="1">
      <alignment horizontal="center" vertical="center" wrapText="1"/>
      <protection locked="0"/>
    </xf>
    <xf numFmtId="43" fontId="31" fillId="0" borderId="3" xfId="0" applyNumberFormat="1" applyFont="1" applyFill="1" applyBorder="1" applyAlignment="1" applyProtection="1">
      <alignment horizontal="left" vertical="center" wrapText="1"/>
      <protection locked="0"/>
    </xf>
    <xf numFmtId="43" fontId="23" fillId="0" borderId="3" xfId="11" applyNumberFormat="1" applyFont="1" applyFill="1" applyBorder="1" applyAlignment="1" applyProtection="1">
      <alignment horizontal="center" vertical="center" wrapText="1"/>
      <protection locked="0"/>
    </xf>
    <xf numFmtId="43" fontId="17" fillId="0" borderId="3" xfId="11" applyNumberFormat="1" applyFont="1" applyFill="1" applyBorder="1" applyAlignment="1" applyProtection="1">
      <alignment horizontal="center" vertical="center" wrapText="1"/>
      <protection locked="0"/>
    </xf>
    <xf numFmtId="0" fontId="11" fillId="0" borderId="0" xfId="0" applyFont="1" applyFill="1" applyAlignment="1">
      <alignment horizontal="center"/>
    </xf>
    <xf numFmtId="43" fontId="10" fillId="0" borderId="3" xfId="0" applyNumberFormat="1" applyFont="1" applyFill="1" applyBorder="1" applyAlignment="1">
      <alignment horizontal="center"/>
    </xf>
    <xf numFmtId="39" fontId="10" fillId="0" borderId="3" xfId="0" applyNumberFormat="1" applyFont="1" applyFill="1" applyBorder="1" applyAlignment="1">
      <alignment horizontal="center"/>
    </xf>
    <xf numFmtId="39" fontId="11" fillId="0" borderId="3" xfId="0" applyNumberFormat="1" applyFont="1" applyFill="1" applyBorder="1" applyAlignment="1">
      <alignment horizontal="center"/>
    </xf>
    <xf numFmtId="43" fontId="11" fillId="0" borderId="3" xfId="0" applyNumberFormat="1" applyFont="1" applyFill="1" applyBorder="1" applyAlignment="1">
      <alignment horizontal="center"/>
    </xf>
    <xf numFmtId="43" fontId="18" fillId="0" borderId="3" xfId="0" applyNumberFormat="1" applyFont="1" applyFill="1" applyBorder="1" applyAlignment="1">
      <alignment horizontal="center"/>
    </xf>
    <xf numFmtId="0" fontId="11" fillId="0" borderId="3" xfId="0" applyNumberFormat="1" applyFont="1" applyFill="1" applyBorder="1" applyAlignment="1">
      <alignment horizontal="center"/>
    </xf>
    <xf numFmtId="0" fontId="11" fillId="0" borderId="3" xfId="0" applyFont="1" applyFill="1" applyBorder="1"/>
    <xf numFmtId="0" fontId="10" fillId="0" borderId="3" xfId="0" applyFont="1" applyFill="1" applyBorder="1" applyAlignment="1">
      <alignment horizontal="center" vertical="center" wrapText="1"/>
    </xf>
    <xf numFmtId="0" fontId="10" fillId="0" borderId="0" xfId="0" applyFont="1" applyFill="1"/>
    <xf numFmtId="43" fontId="13" fillId="0" borderId="3" xfId="0" applyNumberFormat="1" applyFont="1" applyFill="1" applyBorder="1" applyAlignment="1" applyProtection="1">
      <alignment horizontal="center" vertical="center" wrapText="1"/>
      <protection locked="0"/>
    </xf>
    <xf numFmtId="43" fontId="13" fillId="0" borderId="3" xfId="0" applyNumberFormat="1" applyFont="1" applyFill="1" applyBorder="1" applyProtection="1">
      <protection locked="0"/>
    </xf>
    <xf numFmtId="43" fontId="13" fillId="6" borderId="3" xfId="0" applyNumberFormat="1" applyFont="1" applyFill="1" applyBorder="1"/>
    <xf numFmtId="43" fontId="17" fillId="10" borderId="6" xfId="0" applyNumberFormat="1" applyFont="1" applyFill="1" applyBorder="1" applyAlignment="1" applyProtection="1">
      <alignment horizontal="center" vertical="center" wrapText="1"/>
      <protection locked="0"/>
    </xf>
    <xf numFmtId="43" fontId="17" fillId="11" borderId="4" xfId="0" applyNumberFormat="1" applyFont="1" applyFill="1" applyBorder="1" applyProtection="1">
      <protection locked="0"/>
    </xf>
    <xf numFmtId="43" fontId="17" fillId="10" borderId="4" xfId="0" applyNumberFormat="1" applyFont="1" applyFill="1" applyBorder="1" applyProtection="1">
      <protection locked="0"/>
    </xf>
    <xf numFmtId="43" fontId="17" fillId="0" borderId="8" xfId="0" applyNumberFormat="1" applyFont="1" applyFill="1" applyBorder="1" applyAlignment="1" applyProtection="1">
      <alignment horizontal="center"/>
      <protection locked="0"/>
    </xf>
    <xf numFmtId="203" fontId="37" fillId="0" borderId="4" xfId="0" applyNumberFormat="1" applyFont="1" applyBorder="1" applyAlignment="1">
      <alignment horizontal="right" vertical="center"/>
    </xf>
    <xf numFmtId="43" fontId="17" fillId="0" borderId="0" xfId="0" applyNumberFormat="1" applyFont="1" applyFill="1" applyAlignment="1" applyProtection="1">
      <alignment horizontal="left"/>
      <protection locked="0"/>
    </xf>
    <xf numFmtId="43" fontId="17" fillId="0" borderId="0" xfId="0" applyNumberFormat="1" applyFont="1" applyFill="1" applyBorder="1" applyAlignment="1" applyProtection="1">
      <alignment horizontal="center"/>
      <protection locked="0"/>
    </xf>
    <xf numFmtId="43" fontId="17" fillId="0" borderId="0" xfId="0" applyNumberFormat="1" applyFont="1" applyFill="1" applyProtection="1">
      <protection locked="0"/>
    </xf>
    <xf numFmtId="43" fontId="17" fillId="10" borderId="0" xfId="0" applyNumberFormat="1" applyFont="1" applyFill="1" applyProtection="1">
      <protection locked="0"/>
    </xf>
    <xf numFmtId="43" fontId="23" fillId="10" borderId="4" xfId="0" applyNumberFormat="1" applyFont="1" applyFill="1" applyBorder="1" applyProtection="1">
      <protection locked="0"/>
    </xf>
    <xf numFmtId="43" fontId="17" fillId="10" borderId="6" xfId="0" applyNumberFormat="1" applyFont="1" applyFill="1" applyBorder="1" applyProtection="1">
      <protection locked="0"/>
    </xf>
    <xf numFmtId="43" fontId="17" fillId="10" borderId="6" xfId="0" applyNumberFormat="1" applyFont="1" applyFill="1" applyBorder="1" applyAlignment="1" applyProtection="1">
      <alignment horizontal="left" vertical="center" wrapText="1"/>
      <protection locked="0"/>
    </xf>
    <xf numFmtId="43" fontId="52" fillId="0" borderId="0" xfId="0" applyNumberFormat="1" applyFont="1" applyFill="1" applyProtection="1">
      <protection locked="0"/>
    </xf>
    <xf numFmtId="0" fontId="53" fillId="0" borderId="5" xfId="0" applyFont="1" applyFill="1" applyBorder="1" applyAlignment="1" applyProtection="1">
      <alignment horizontal="center" vertical="center"/>
      <protection locked="0"/>
    </xf>
    <xf numFmtId="43" fontId="44" fillId="0" borderId="3" xfId="0" applyNumberFormat="1" applyFont="1" applyFill="1" applyBorder="1" applyAlignment="1" applyProtection="1">
      <alignment horizontal="center" vertical="center" wrapText="1"/>
      <protection locked="0"/>
    </xf>
    <xf numFmtId="43" fontId="54" fillId="0" borderId="6" xfId="0" applyNumberFormat="1" applyFont="1" applyFill="1" applyBorder="1" applyAlignment="1" applyProtection="1">
      <alignment horizontal="center" vertical="center" wrapText="1"/>
      <protection locked="0"/>
    </xf>
    <xf numFmtId="43" fontId="44" fillId="0" borderId="7" xfId="0" applyNumberFormat="1" applyFont="1" applyFill="1" applyBorder="1" applyProtection="1">
      <protection locked="0"/>
    </xf>
    <xf numFmtId="43" fontId="55" fillId="0" borderId="0" xfId="0" applyNumberFormat="1" applyFont="1" applyFill="1" applyProtection="1">
      <protection locked="0"/>
    </xf>
    <xf numFmtId="43" fontId="44" fillId="10" borderId="6" xfId="0" applyNumberFormat="1" applyFont="1" applyFill="1" applyBorder="1" applyAlignment="1" applyProtection="1">
      <alignment horizontal="center" vertical="center" wrapText="1"/>
      <protection locked="0"/>
    </xf>
    <xf numFmtId="43" fontId="44" fillId="10" borderId="4" xfId="0" applyNumberFormat="1" applyFont="1" applyFill="1" applyBorder="1" applyProtection="1">
      <protection locked="0"/>
    </xf>
    <xf numFmtId="43" fontId="44" fillId="10" borderId="0" xfId="0" applyNumberFormat="1" applyFont="1" applyFill="1" applyProtection="1">
      <protection locked="0"/>
    </xf>
    <xf numFmtId="43" fontId="44" fillId="7" borderId="4" xfId="0" applyNumberFormat="1" applyFont="1" applyFill="1" applyBorder="1" applyProtection="1">
      <protection locked="0"/>
    </xf>
    <xf numFmtId="43" fontId="7" fillId="0" borderId="5" xfId="0" applyNumberFormat="1" applyFont="1" applyFill="1" applyBorder="1" applyAlignment="1" applyProtection="1">
      <alignment horizontal="center" vertical="center"/>
      <protection locked="0"/>
    </xf>
    <xf numFmtId="43" fontId="23" fillId="0" borderId="6" xfId="0" applyNumberFormat="1" applyFont="1" applyFill="1" applyBorder="1" applyAlignment="1" applyProtection="1">
      <alignment horizontal="right" vertical="center" wrapText="1"/>
      <protection locked="0"/>
    </xf>
    <xf numFmtId="0" fontId="23" fillId="0" borderId="4" xfId="0" applyFont="1" applyFill="1" applyBorder="1" applyAlignment="1" applyProtection="1">
      <alignment horizontal="left" vertical="center" wrapText="1"/>
      <protection locked="0"/>
    </xf>
    <xf numFmtId="43" fontId="23" fillId="4" borderId="6" xfId="0" applyNumberFormat="1" applyFont="1" applyFill="1" applyBorder="1" applyAlignment="1" applyProtection="1">
      <alignment horizontal="center" vertical="center" wrapText="1"/>
      <protection locked="0"/>
    </xf>
    <xf numFmtId="43" fontId="23" fillId="5" borderId="6" xfId="0" applyNumberFormat="1" applyFont="1" applyFill="1" applyBorder="1" applyAlignment="1" applyProtection="1">
      <alignment horizontal="center" vertical="center" wrapText="1"/>
      <protection locked="0"/>
    </xf>
    <xf numFmtId="43" fontId="23" fillId="8" borderId="6" xfId="0" applyNumberFormat="1" applyFont="1" applyFill="1" applyBorder="1" applyAlignment="1" applyProtection="1">
      <alignment horizontal="center" vertical="center" wrapText="1"/>
      <protection locked="0"/>
    </xf>
    <xf numFmtId="43" fontId="23" fillId="5" borderId="6" xfId="0" applyNumberFormat="1" applyFont="1" applyFill="1" applyBorder="1" applyProtection="1">
      <protection locked="0"/>
    </xf>
    <xf numFmtId="43" fontId="54" fillId="10" borderId="6" xfId="0" applyNumberFormat="1" applyFont="1" applyFill="1" applyBorder="1" applyAlignment="1" applyProtection="1">
      <alignment horizontal="center" vertical="center" wrapText="1"/>
      <protection locked="0"/>
    </xf>
    <xf numFmtId="43" fontId="23" fillId="10" borderId="6" xfId="0" applyNumberFormat="1" applyFont="1" applyFill="1" applyBorder="1" applyAlignment="1" applyProtection="1">
      <alignment horizontal="center" vertical="center" wrapText="1"/>
      <protection locked="0"/>
    </xf>
    <xf numFmtId="43" fontId="23" fillId="5" borderId="6" xfId="0" applyNumberFormat="1" applyFont="1" applyFill="1" applyBorder="1" applyAlignment="1" applyProtection="1">
      <alignment horizontal="left" vertical="center" wrapText="1"/>
      <protection locked="0"/>
    </xf>
    <xf numFmtId="43" fontId="23" fillId="4" borderId="4" xfId="0" applyNumberFormat="1" applyFont="1" applyFill="1" applyBorder="1" applyProtection="1">
      <protection locked="0"/>
    </xf>
    <xf numFmtId="43" fontId="54" fillId="10" borderId="4" xfId="0" applyNumberFormat="1" applyFont="1" applyFill="1" applyBorder="1" applyProtection="1">
      <protection locked="0"/>
    </xf>
    <xf numFmtId="43" fontId="24" fillId="0" borderId="0" xfId="0" applyNumberFormat="1" applyFont="1" applyFill="1" applyProtection="1">
      <protection locked="0"/>
    </xf>
    <xf numFmtId="43" fontId="23" fillId="0" borderId="4" xfId="0" applyNumberFormat="1" applyFont="1" applyFill="1" applyBorder="1" applyAlignment="1">
      <alignment vertical="center" wrapText="1"/>
    </xf>
    <xf numFmtId="43" fontId="23" fillId="0" borderId="4" xfId="0" applyNumberFormat="1" applyFont="1" applyFill="1" applyBorder="1" applyAlignment="1">
      <alignment horizontal="center" vertical="center" wrapText="1"/>
    </xf>
    <xf numFmtId="43" fontId="17" fillId="0" borderId="0" xfId="0" applyNumberFormat="1" applyFont="1" applyFill="1" applyAlignment="1" applyProtection="1">
      <alignment horizontal="center"/>
      <protection locked="0"/>
    </xf>
    <xf numFmtId="43" fontId="17" fillId="0" borderId="7" xfId="0" applyNumberFormat="1" applyFont="1" applyFill="1" applyBorder="1" applyAlignment="1" applyProtection="1">
      <alignment horizontal="center"/>
      <protection locked="0"/>
    </xf>
    <xf numFmtId="43" fontId="17" fillId="0" borderId="4" xfId="0" applyNumberFormat="1" applyFont="1" applyFill="1" applyBorder="1" applyAlignment="1">
      <alignment horizontal="center" vertical="center" wrapText="1"/>
    </xf>
    <xf numFmtId="43" fontId="17" fillId="0" borderId="4" xfId="0" applyNumberFormat="1" applyFont="1" applyFill="1" applyBorder="1" applyAlignment="1" applyProtection="1">
      <alignment horizontal="center"/>
      <protection locked="0"/>
    </xf>
    <xf numFmtId="43" fontId="38" fillId="0" borderId="4" xfId="0" applyNumberFormat="1" applyFont="1" applyFill="1" applyBorder="1" applyAlignment="1">
      <alignment vertical="center" wrapText="1"/>
    </xf>
    <xf numFmtId="43" fontId="16" fillId="0" borderId="4" xfId="0" applyNumberFormat="1" applyFont="1" applyFill="1" applyBorder="1" applyAlignment="1">
      <alignment vertical="center" wrapText="1"/>
    </xf>
    <xf numFmtId="0" fontId="23" fillId="0" borderId="5" xfId="0" applyFont="1" applyFill="1" applyBorder="1" applyAlignment="1" applyProtection="1">
      <alignment horizontal="center" vertical="center"/>
      <protection locked="0"/>
    </xf>
    <xf numFmtId="43" fontId="17" fillId="0" borderId="4" xfId="0" applyNumberFormat="1" applyFont="1" applyFill="1" applyBorder="1" applyAlignment="1">
      <alignment vertical="center" wrapText="1"/>
    </xf>
    <xf numFmtId="43" fontId="11" fillId="0" borderId="0" xfId="0" applyNumberFormat="1" applyFont="1" applyFill="1" applyProtection="1"/>
    <xf numFmtId="203" fontId="39" fillId="0" borderId="4" xfId="0" applyNumberFormat="1" applyFont="1" applyBorder="1" applyAlignment="1">
      <alignment horizontal="right" vertical="center"/>
    </xf>
    <xf numFmtId="2" fontId="23" fillId="0" borderId="3" xfId="0" applyNumberFormat="1" applyFont="1" applyFill="1" applyBorder="1" applyAlignment="1">
      <alignment horizontal="right" vertical="center" wrapText="1"/>
    </xf>
    <xf numFmtId="43" fontId="17" fillId="0" borderId="4" xfId="0" applyNumberFormat="1" applyFont="1" applyFill="1" applyBorder="1" applyAlignment="1" applyProtection="1">
      <alignment horizontal="right"/>
      <protection locked="0"/>
    </xf>
    <xf numFmtId="2" fontId="17" fillId="0" borderId="3" xfId="0" applyNumberFormat="1" applyFont="1" applyFill="1" applyBorder="1" applyAlignment="1">
      <alignment horizontal="right" vertical="center" wrapText="1"/>
    </xf>
    <xf numFmtId="43" fontId="23" fillId="0" borderId="4" xfId="0" applyNumberFormat="1" applyFont="1" applyFill="1" applyBorder="1" applyAlignment="1" applyProtection="1">
      <alignment horizontal="right"/>
      <protection locked="0"/>
    </xf>
    <xf numFmtId="43" fontId="17" fillId="0" borderId="0" xfId="0" applyNumberFormat="1" applyFont="1" applyFill="1" applyAlignment="1" applyProtection="1">
      <alignment horizontal="right"/>
      <protection locked="0"/>
    </xf>
    <xf numFmtId="43" fontId="23" fillId="0" borderId="4" xfId="0" applyNumberFormat="1" applyFont="1" applyFill="1" applyBorder="1" applyAlignment="1" applyProtection="1">
      <alignment horizontal="right" vertical="center" wrapText="1"/>
      <protection locked="0"/>
    </xf>
    <xf numFmtId="43" fontId="23" fillId="0" borderId="4" xfId="0" applyNumberFormat="1" applyFont="1" applyFill="1" applyBorder="1" applyProtection="1">
      <protection hidden="1"/>
    </xf>
    <xf numFmtId="43" fontId="17" fillId="0" borderId="4" xfId="0" applyNumberFormat="1" applyFont="1" applyFill="1" applyBorder="1" applyProtection="1">
      <protection hidden="1"/>
    </xf>
    <xf numFmtId="43" fontId="23" fillId="0" borderId="3" xfId="0" applyNumberFormat="1" applyFont="1" applyFill="1" applyBorder="1" applyAlignment="1" applyProtection="1">
      <alignment horizontal="left" vertical="center" wrapText="1"/>
      <protection locked="0"/>
    </xf>
    <xf numFmtId="0" fontId="7" fillId="6" borderId="3"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6" borderId="3" xfId="0" applyFont="1" applyFill="1" applyBorder="1" applyAlignment="1">
      <alignment horizontal="justify" vertical="center" wrapText="1"/>
    </xf>
    <xf numFmtId="43" fontId="5" fillId="6" borderId="3" xfId="0" applyNumberFormat="1" applyFont="1" applyFill="1" applyBorder="1" applyAlignment="1">
      <alignment horizontal="justify" vertical="center" wrapText="1"/>
    </xf>
    <xf numFmtId="0" fontId="5" fillId="0" borderId="0" xfId="0" applyFont="1" applyFill="1" applyBorder="1" applyAlignment="1" applyProtection="1">
      <alignment horizontal="justify" vertical="center" wrapText="1"/>
      <protection locked="0"/>
    </xf>
    <xf numFmtId="0" fontId="6" fillId="0" borderId="0" xfId="0" applyFont="1" applyFill="1" applyBorder="1" applyAlignment="1" applyProtection="1">
      <alignment horizontal="center" vertical="center"/>
      <protection locked="0"/>
    </xf>
    <xf numFmtId="190" fontId="31" fillId="0" borderId="3" xfId="0" applyNumberFormat="1" applyFont="1" applyFill="1" applyBorder="1" applyAlignment="1">
      <alignment horizontal="center" vertical="center" wrapText="1"/>
    </xf>
    <xf numFmtId="4" fontId="7" fillId="0" borderId="3" xfId="0" applyNumberFormat="1" applyFont="1" applyFill="1" applyBorder="1" applyAlignment="1">
      <alignment vertical="center" wrapText="1"/>
    </xf>
    <xf numFmtId="4" fontId="5" fillId="0" borderId="3" xfId="0" applyNumberFormat="1" applyFont="1" applyFill="1" applyBorder="1" applyAlignment="1">
      <alignment vertical="center" wrapText="1"/>
    </xf>
    <xf numFmtId="43" fontId="7" fillId="0" borderId="0" xfId="0" applyNumberFormat="1" applyFont="1" applyFill="1" applyProtection="1">
      <protection hidden="1"/>
    </xf>
    <xf numFmtId="0" fontId="5" fillId="0" borderId="0" xfId="0" applyFont="1" applyFill="1" applyBorder="1" applyAlignment="1">
      <alignment horizontal="justify" vertical="center" wrapText="1"/>
    </xf>
    <xf numFmtId="0" fontId="7" fillId="0" borderId="3" xfId="0" applyFont="1" applyFill="1" applyBorder="1" applyAlignment="1">
      <alignment horizontal="justify" vertical="center" wrapText="1"/>
    </xf>
    <xf numFmtId="0" fontId="6" fillId="0" borderId="0" xfId="0" applyFont="1" applyFill="1" applyBorder="1" applyAlignment="1">
      <alignment horizontal="justify" vertical="center" wrapText="1"/>
    </xf>
    <xf numFmtId="43" fontId="56" fillId="0" borderId="4" xfId="0" applyNumberFormat="1" applyFont="1" applyFill="1" applyBorder="1" applyAlignment="1" applyProtection="1">
      <alignment horizontal="right" vertical="center" wrapText="1"/>
      <protection locked="0"/>
    </xf>
    <xf numFmtId="43" fontId="56" fillId="0" borderId="4" xfId="0" applyNumberFormat="1" applyFont="1" applyFill="1" applyBorder="1" applyAlignment="1" applyProtection="1">
      <alignment horizontal="right"/>
      <protection locked="0"/>
    </xf>
    <xf numFmtId="43" fontId="56" fillId="0" borderId="4" xfId="0" applyNumberFormat="1" applyFont="1" applyFill="1" applyBorder="1" applyAlignment="1" applyProtection="1">
      <alignment horizontal="center"/>
      <protection locked="0"/>
    </xf>
    <xf numFmtId="43" fontId="56" fillId="0" borderId="4" xfId="0" applyNumberFormat="1" applyFont="1" applyFill="1" applyBorder="1" applyProtection="1">
      <protection locked="0"/>
    </xf>
    <xf numFmtId="2" fontId="24" fillId="6" borderId="10" xfId="0" applyNumberFormat="1" applyFont="1" applyFill="1" applyBorder="1" applyAlignment="1">
      <alignment horizontal="center" vertical="center" wrapText="1"/>
    </xf>
    <xf numFmtId="190" fontId="24" fillId="6" borderId="3" xfId="0" applyNumberFormat="1" applyFont="1" applyFill="1" applyBorder="1" applyAlignment="1">
      <alignment horizontal="center" vertical="center" wrapText="1"/>
    </xf>
    <xf numFmtId="0" fontId="23" fillId="6" borderId="0" xfId="0" applyFont="1" applyFill="1"/>
    <xf numFmtId="2" fontId="5" fillId="6" borderId="0" xfId="0" applyNumberFormat="1" applyFont="1" applyFill="1"/>
    <xf numFmtId="0" fontId="24" fillId="0" borderId="3" xfId="0" applyFont="1" applyFill="1" applyBorder="1" applyAlignment="1" applyProtection="1">
      <alignment horizontal="center" vertical="center" wrapText="1"/>
      <protection locked="0"/>
    </xf>
    <xf numFmtId="2" fontId="12" fillId="0" borderId="3" xfId="0" applyNumberFormat="1" applyFont="1" applyFill="1" applyBorder="1" applyAlignment="1" applyProtection="1">
      <alignment horizontal="center" vertical="center" wrapText="1"/>
      <protection locked="0"/>
    </xf>
    <xf numFmtId="4" fontId="24" fillId="6" borderId="3" xfId="0" applyNumberFormat="1" applyFont="1" applyFill="1" applyBorder="1" applyAlignment="1">
      <alignment horizontal="right" vertical="center" wrapText="1"/>
    </xf>
    <xf numFmtId="4" fontId="12" fillId="6" borderId="3" xfId="0" applyNumberFormat="1" applyFont="1" applyFill="1" applyBorder="1" applyAlignment="1">
      <alignment horizontal="right" vertical="center" wrapText="1"/>
    </xf>
    <xf numFmtId="191" fontId="24" fillId="6" borderId="3" xfId="0" applyNumberFormat="1" applyFont="1" applyFill="1" applyBorder="1" applyAlignment="1">
      <alignment horizontal="right" vertical="center" wrapText="1"/>
    </xf>
    <xf numFmtId="208" fontId="12" fillId="6" borderId="3" xfId="0" applyNumberFormat="1" applyFont="1" applyFill="1" applyBorder="1" applyAlignment="1">
      <alignment horizontal="right" vertical="center" wrapText="1"/>
    </xf>
    <xf numFmtId="4" fontId="12" fillId="7" borderId="3" xfId="7" applyNumberFormat="1" applyFont="1" applyFill="1" applyBorder="1" applyAlignment="1">
      <alignment horizontal="right" vertical="center"/>
    </xf>
    <xf numFmtId="0" fontId="7" fillId="6" borderId="3" xfId="12" applyFont="1" applyFill="1" applyBorder="1" applyAlignment="1">
      <alignment horizontal="center" vertical="center" wrapText="1"/>
    </xf>
    <xf numFmtId="4" fontId="57" fillId="7" borderId="3" xfId="7" applyNumberFormat="1" applyFont="1" applyFill="1" applyBorder="1" applyAlignment="1">
      <alignment horizontal="right" vertical="center"/>
    </xf>
    <xf numFmtId="0" fontId="5" fillId="0" borderId="0" xfId="0" applyFont="1" applyFill="1"/>
    <xf numFmtId="190" fontId="12" fillId="0" borderId="3" xfId="0" applyNumberFormat="1" applyFont="1" applyFill="1" applyBorder="1" applyAlignment="1">
      <alignment horizontal="center" vertical="center" wrapText="1"/>
    </xf>
    <xf numFmtId="4" fontId="24" fillId="0" borderId="3" xfId="7" applyNumberFormat="1" applyFont="1" applyFill="1" applyBorder="1" applyAlignment="1">
      <alignment horizontal="right" vertical="center"/>
    </xf>
    <xf numFmtId="4" fontId="12" fillId="0" borderId="3" xfId="7" applyNumberFormat="1" applyFont="1" applyFill="1" applyBorder="1" applyAlignment="1">
      <alignment horizontal="right" vertical="center"/>
    </xf>
    <xf numFmtId="4" fontId="21" fillId="0" borderId="3" xfId="7" applyNumberFormat="1" applyFont="1" applyFill="1" applyBorder="1" applyAlignment="1">
      <alignment horizontal="right" vertical="center"/>
    </xf>
    <xf numFmtId="4" fontId="57" fillId="0" borderId="3" xfId="7" applyNumberFormat="1" applyFont="1" applyFill="1" applyBorder="1" applyAlignment="1">
      <alignment horizontal="right" vertical="center"/>
    </xf>
    <xf numFmtId="2" fontId="17" fillId="7" borderId="3" xfId="0" applyNumberFormat="1" applyFont="1" applyFill="1" applyBorder="1" applyAlignment="1">
      <alignment horizontal="right" vertical="center" wrapText="1"/>
    </xf>
    <xf numFmtId="43" fontId="17" fillId="7" borderId="4" xfId="0" applyNumberFormat="1" applyFont="1" applyFill="1" applyBorder="1" applyAlignment="1">
      <alignment horizontal="center" vertical="center" wrapText="1"/>
    </xf>
    <xf numFmtId="43" fontId="16" fillId="7" borderId="4" xfId="0" applyNumberFormat="1" applyFont="1" applyFill="1" applyBorder="1" applyAlignment="1">
      <alignment vertical="center" wrapText="1"/>
    </xf>
    <xf numFmtId="43" fontId="17" fillId="7" borderId="4" xfId="0" applyNumberFormat="1" applyFont="1" applyFill="1" applyBorder="1" applyAlignment="1">
      <alignment vertical="center" wrapText="1"/>
    </xf>
    <xf numFmtId="43" fontId="17" fillId="7" borderId="4" xfId="0" applyNumberFormat="1" applyFont="1" applyFill="1" applyBorder="1" applyProtection="1">
      <protection hidden="1"/>
    </xf>
    <xf numFmtId="4" fontId="12" fillId="7" borderId="3" xfId="0" applyNumberFormat="1" applyFont="1" applyFill="1" applyBorder="1" applyAlignment="1">
      <alignment horizontal="right" vertical="center"/>
    </xf>
    <xf numFmtId="4" fontId="57" fillId="7" borderId="3" xfId="0" applyNumberFormat="1" applyFont="1" applyFill="1" applyBorder="1" applyAlignment="1">
      <alignment horizontal="right" vertical="center"/>
    </xf>
    <xf numFmtId="4" fontId="12" fillId="0" borderId="3" xfId="0" applyNumberFormat="1" applyFont="1" applyFill="1" applyBorder="1" applyAlignment="1">
      <alignment horizontal="right" vertical="center"/>
    </xf>
    <xf numFmtId="2" fontId="5" fillId="0" borderId="3" xfId="0" applyNumberFormat="1" applyFont="1" applyFill="1" applyBorder="1" applyAlignment="1" applyProtection="1">
      <alignment horizontal="center" vertical="center" wrapText="1"/>
      <protection locked="0"/>
    </xf>
    <xf numFmtId="0" fontId="13" fillId="0" borderId="3" xfId="0" applyFont="1" applyFill="1" applyBorder="1" applyAlignment="1" applyProtection="1">
      <alignment horizontal="center" vertical="center" wrapText="1"/>
      <protection locked="0"/>
    </xf>
    <xf numFmtId="43" fontId="10" fillId="0" borderId="3" xfId="0" applyNumberFormat="1" applyFont="1" applyFill="1" applyBorder="1" applyAlignment="1" applyProtection="1">
      <alignment horizontal="center" vertical="center" wrapText="1"/>
      <protection locked="0"/>
    </xf>
    <xf numFmtId="43" fontId="58" fillId="0" borderId="0" xfId="0" applyNumberFormat="1" applyFont="1" applyFill="1" applyProtection="1">
      <protection locked="0"/>
    </xf>
    <xf numFmtId="0" fontId="59" fillId="0" borderId="5" xfId="0" applyFont="1" applyFill="1" applyBorder="1" applyAlignment="1" applyProtection="1">
      <alignment horizontal="center" vertical="center"/>
      <protection locked="0"/>
    </xf>
    <xf numFmtId="43" fontId="60" fillId="0" borderId="3" xfId="0" applyNumberFormat="1" applyFont="1" applyFill="1" applyBorder="1" applyAlignment="1" applyProtection="1">
      <alignment horizontal="center" vertical="center" wrapText="1"/>
      <protection locked="0"/>
    </xf>
    <xf numFmtId="43" fontId="60" fillId="7" borderId="3" xfId="0" applyNumberFormat="1" applyFont="1" applyFill="1" applyBorder="1" applyAlignment="1" applyProtection="1">
      <alignment horizontal="center" vertical="center" wrapText="1"/>
      <protection locked="0"/>
    </xf>
    <xf numFmtId="43" fontId="61" fillId="0" borderId="0" xfId="0" applyNumberFormat="1" applyFont="1" applyFill="1" applyProtection="1">
      <protection locked="0"/>
    </xf>
    <xf numFmtId="43" fontId="59" fillId="9" borderId="0" xfId="0" applyNumberFormat="1" applyFont="1" applyFill="1" applyProtection="1">
      <protection locked="0"/>
    </xf>
    <xf numFmtId="43" fontId="59" fillId="0" borderId="0" xfId="0" applyNumberFormat="1" applyFont="1" applyFill="1" applyProtection="1">
      <protection locked="0"/>
    </xf>
    <xf numFmtId="43" fontId="61" fillId="0" borderId="0" xfId="0" applyNumberFormat="1" applyFont="1" applyFill="1" applyAlignment="1" applyProtection="1">
      <alignment horizontal="center" vertical="center" wrapText="1"/>
      <protection locked="0"/>
    </xf>
    <xf numFmtId="43" fontId="61" fillId="0" borderId="0" xfId="0" applyNumberFormat="1" applyFont="1" applyFill="1" applyAlignment="1" applyProtection="1">
      <alignment horizontal="center" vertical="center"/>
      <protection locked="0"/>
    </xf>
    <xf numFmtId="4" fontId="5" fillId="6" borderId="3" xfId="0" applyNumberFormat="1" applyFont="1" applyFill="1" applyBorder="1" applyAlignment="1">
      <alignment horizontal="right" vertical="center" wrapText="1"/>
    </xf>
    <xf numFmtId="0" fontId="5" fillId="6" borderId="3" xfId="12" applyFont="1" applyFill="1" applyBorder="1" applyAlignment="1">
      <alignment vertical="center" wrapText="1"/>
    </xf>
    <xf numFmtId="4" fontId="23" fillId="0" borderId="3" xfId="0" applyNumberFormat="1" applyFont="1" applyFill="1" applyBorder="1" applyAlignment="1">
      <alignment horizontal="right" vertical="center" wrapText="1"/>
    </xf>
    <xf numFmtId="43" fontId="60" fillId="0" borderId="6" xfId="0" applyNumberFormat="1" applyFont="1" applyFill="1" applyBorder="1" applyAlignment="1" applyProtection="1">
      <alignment horizontal="right" vertical="center" wrapText="1"/>
      <protection locked="0"/>
    </xf>
    <xf numFmtId="2" fontId="60" fillId="0" borderId="3" xfId="0" applyNumberFormat="1" applyFont="1" applyFill="1" applyBorder="1" applyAlignment="1">
      <alignment horizontal="right" vertical="center" wrapText="1"/>
    </xf>
    <xf numFmtId="43" fontId="60" fillId="0" borderId="4" xfId="0" applyNumberFormat="1" applyFont="1" applyFill="1" applyBorder="1" applyAlignment="1" applyProtection="1">
      <alignment horizontal="right"/>
      <protection locked="0"/>
    </xf>
    <xf numFmtId="2" fontId="56" fillId="0" borderId="3" xfId="0" applyNumberFormat="1" applyFont="1" applyFill="1" applyBorder="1" applyAlignment="1">
      <alignment horizontal="right" vertical="center" wrapText="1"/>
    </xf>
    <xf numFmtId="2" fontId="56" fillId="7" borderId="3" xfId="0" applyNumberFormat="1" applyFont="1" applyFill="1" applyBorder="1" applyAlignment="1">
      <alignment horizontal="right" vertical="center" wrapText="1"/>
    </xf>
    <xf numFmtId="43" fontId="56" fillId="0" borderId="0" xfId="0" applyNumberFormat="1" applyFont="1" applyFill="1" applyAlignment="1" applyProtection="1">
      <alignment horizontal="right"/>
      <protection locked="0"/>
    </xf>
    <xf numFmtId="43" fontId="56" fillId="0" borderId="7" xfId="0" applyNumberFormat="1" applyFont="1" applyFill="1" applyBorder="1" applyProtection="1">
      <protection locked="0"/>
    </xf>
    <xf numFmtId="43" fontId="61" fillId="0" borderId="3" xfId="0" applyNumberFormat="1" applyFont="1" applyFill="1" applyBorder="1" applyProtection="1">
      <protection locked="0"/>
    </xf>
    <xf numFmtId="0" fontId="62" fillId="0" borderId="3"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3" xfId="0" applyFont="1" applyBorder="1" applyAlignment="1">
      <alignment horizontal="left" vertical="center" wrapText="1"/>
    </xf>
    <xf numFmtId="0" fontId="64" fillId="0" borderId="0" xfId="0" applyFont="1"/>
    <xf numFmtId="4" fontId="63" fillId="0" borderId="3" xfId="0" applyNumberFormat="1" applyFont="1" applyBorder="1" applyAlignment="1">
      <alignment horizontal="right" vertical="center" wrapText="1"/>
    </xf>
    <xf numFmtId="43" fontId="63" fillId="0" borderId="3" xfId="0" applyNumberFormat="1" applyFont="1" applyBorder="1" applyAlignment="1">
      <alignment horizontal="right" vertical="center" wrapText="1"/>
    </xf>
    <xf numFmtId="4" fontId="62" fillId="0" borderId="3" xfId="0" applyNumberFormat="1" applyFont="1" applyBorder="1" applyAlignment="1">
      <alignment horizontal="right" vertical="center" wrapText="1"/>
    </xf>
    <xf numFmtId="0" fontId="10" fillId="0" borderId="0" xfId="0" applyFont="1"/>
    <xf numFmtId="0" fontId="62" fillId="0" borderId="3" xfId="0" applyFont="1" applyBorder="1" applyAlignment="1">
      <alignment horizontal="center" vertical="center" wrapText="1"/>
    </xf>
    <xf numFmtId="43" fontId="63" fillId="7" borderId="3" xfId="0" applyNumberFormat="1" applyFont="1" applyFill="1" applyBorder="1" applyAlignment="1">
      <alignment horizontal="right" vertical="center" wrapText="1"/>
    </xf>
    <xf numFmtId="4" fontId="63" fillId="0" borderId="3" xfId="0" applyNumberFormat="1" applyFont="1" applyFill="1" applyBorder="1" applyAlignment="1">
      <alignment horizontal="right" vertical="center" wrapText="1"/>
    </xf>
    <xf numFmtId="43" fontId="63" fillId="0" borderId="3" xfId="0" applyNumberFormat="1" applyFont="1" applyFill="1" applyBorder="1" applyAlignment="1">
      <alignment horizontal="right" vertical="center" wrapText="1"/>
    </xf>
    <xf numFmtId="0" fontId="62" fillId="0" borderId="3" xfId="0" applyFont="1" applyBorder="1" applyAlignment="1">
      <alignment horizontal="center" vertical="center" wrapText="1"/>
    </xf>
    <xf numFmtId="0" fontId="7" fillId="6" borderId="3"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7" fillId="0" borderId="0" xfId="0" applyFont="1" applyFill="1" applyBorder="1" applyAlignment="1" applyProtection="1">
      <alignment vertical="center"/>
      <protection locked="0"/>
    </xf>
    <xf numFmtId="0" fontId="5" fillId="0" borderId="0" xfId="0" applyFont="1" applyFill="1" applyBorder="1" applyAlignment="1" applyProtection="1">
      <alignment horizontal="center" vertical="center" wrapText="1"/>
      <protection locked="0"/>
    </xf>
    <xf numFmtId="0" fontId="7" fillId="0" borderId="0" xfId="0" applyFont="1" applyFill="1" applyBorder="1" applyAlignment="1">
      <alignment horizontal="justify" vertical="center" wrapText="1"/>
    </xf>
    <xf numFmtId="0" fontId="31" fillId="0" borderId="0" xfId="0" applyFont="1" applyFill="1" applyBorder="1" applyAlignment="1">
      <alignment horizontal="justify" vertical="center" wrapText="1"/>
    </xf>
    <xf numFmtId="0" fontId="8" fillId="0" borderId="0" xfId="0" applyFont="1" applyFill="1" applyBorder="1" applyAlignment="1">
      <alignment horizontal="justify" vertical="center" wrapText="1"/>
    </xf>
    <xf numFmtId="4" fontId="13" fillId="0" borderId="3" xfId="0" applyNumberFormat="1" applyFont="1" applyFill="1" applyBorder="1" applyAlignment="1">
      <alignment vertical="center" wrapText="1"/>
    </xf>
    <xf numFmtId="0" fontId="14" fillId="0" borderId="0" xfId="0" applyFont="1" applyFill="1" applyBorder="1" applyAlignment="1">
      <alignment horizontal="justify" vertical="center" wrapText="1"/>
    </xf>
    <xf numFmtId="0" fontId="5" fillId="0" borderId="0" xfId="0" applyFont="1" applyFill="1" applyBorder="1" applyAlignment="1">
      <alignment horizontal="center" vertical="center" wrapText="1"/>
    </xf>
    <xf numFmtId="4" fontId="5" fillId="0" borderId="3" xfId="0" applyNumberFormat="1" applyFont="1" applyFill="1" applyBorder="1" applyAlignment="1">
      <alignment vertical="center"/>
    </xf>
    <xf numFmtId="43" fontId="5" fillId="0" borderId="3" xfId="0" applyNumberFormat="1" applyFont="1" applyFill="1" applyBorder="1" applyAlignment="1">
      <alignment horizontal="justify" vertical="center" wrapText="1"/>
    </xf>
    <xf numFmtId="43" fontId="7" fillId="0" borderId="3" xfId="0" applyNumberFormat="1" applyFont="1" applyFill="1" applyBorder="1" applyAlignment="1">
      <alignment horizontal="justify" vertical="center" wrapText="1"/>
    </xf>
    <xf numFmtId="0" fontId="62" fillId="0" borderId="3" xfId="0" applyFont="1" applyBorder="1" applyAlignment="1">
      <alignment horizontal="center" vertical="center" wrapText="1"/>
    </xf>
    <xf numFmtId="4" fontId="13" fillId="0" borderId="3" xfId="0" applyNumberFormat="1" applyFont="1" applyFill="1" applyBorder="1" applyAlignment="1">
      <alignment vertical="center"/>
    </xf>
    <xf numFmtId="49" fontId="15" fillId="6" borderId="3" xfId="0" applyNumberFormat="1" applyFont="1" applyFill="1" applyBorder="1" applyAlignment="1">
      <alignment horizontal="left" vertical="center" wrapText="1"/>
    </xf>
    <xf numFmtId="4" fontId="15" fillId="6" borderId="3" xfId="0" applyNumberFormat="1" applyFont="1" applyFill="1" applyBorder="1" applyAlignment="1">
      <alignment horizontal="center" vertical="center" wrapText="1"/>
    </xf>
    <xf numFmtId="43" fontId="5" fillId="0" borderId="3" xfId="0" applyNumberFormat="1" applyFont="1" applyFill="1" applyBorder="1" applyAlignment="1">
      <alignment horizontal="center" vertical="center" wrapText="1"/>
    </xf>
    <xf numFmtId="190" fontId="5" fillId="6" borderId="3" xfId="0" applyNumberFormat="1" applyFont="1" applyFill="1" applyBorder="1" applyAlignment="1">
      <alignment horizontal="left" vertical="center" wrapText="1"/>
    </xf>
    <xf numFmtId="0" fontId="5" fillId="6" borderId="3" xfId="0" applyFont="1" applyFill="1" applyBorder="1" applyAlignment="1">
      <alignment horizontal="left" vertical="center" wrapText="1"/>
    </xf>
    <xf numFmtId="0" fontId="13" fillId="6" borderId="3" xfId="0" applyFont="1" applyFill="1" applyBorder="1" applyAlignment="1">
      <alignment horizontal="left" vertical="center" wrapText="1"/>
    </xf>
    <xf numFmtId="0" fontId="13" fillId="6" borderId="3" xfId="0" applyFont="1" applyFill="1" applyBorder="1" applyAlignment="1">
      <alignment horizontal="center" vertical="center" wrapText="1"/>
    </xf>
    <xf numFmtId="49" fontId="40" fillId="6" borderId="3" xfId="0" applyNumberFormat="1" applyFont="1" applyFill="1" applyBorder="1" applyAlignment="1">
      <alignment horizontal="center" vertical="center" wrapText="1"/>
    </xf>
    <xf numFmtId="49" fontId="40" fillId="6" borderId="3" xfId="0" applyNumberFormat="1" applyFont="1" applyFill="1" applyBorder="1" applyAlignment="1">
      <alignment horizontal="left" vertical="center" wrapText="1"/>
    </xf>
    <xf numFmtId="4" fontId="40" fillId="6" borderId="3" xfId="0" applyNumberFormat="1" applyFont="1" applyFill="1" applyBorder="1" applyAlignment="1">
      <alignment horizontal="center" vertical="center" wrapText="1"/>
    </xf>
    <xf numFmtId="43" fontId="7" fillId="0" borderId="3" xfId="0" applyNumberFormat="1" applyFont="1" applyFill="1" applyBorder="1" applyAlignment="1">
      <alignment horizontal="center" vertical="center" wrapText="1"/>
    </xf>
    <xf numFmtId="0" fontId="40" fillId="6" borderId="0" xfId="0" applyFont="1" applyFill="1"/>
    <xf numFmtId="1" fontId="26" fillId="12" borderId="3" xfId="0" applyNumberFormat="1" applyFont="1" applyFill="1" applyBorder="1" applyAlignment="1">
      <alignment horizontal="center" vertical="center" wrapText="1"/>
    </xf>
    <xf numFmtId="43" fontId="7" fillId="12" borderId="3" xfId="0" applyNumberFormat="1" applyFont="1" applyFill="1" applyBorder="1" applyAlignment="1" applyProtection="1">
      <alignment horizontal="left" vertical="center" wrapText="1"/>
      <protection locked="0"/>
    </xf>
    <xf numFmtId="43" fontId="7" fillId="12" borderId="3" xfId="0" applyNumberFormat="1" applyFont="1" applyFill="1" applyBorder="1" applyAlignment="1" applyProtection="1">
      <alignment horizontal="center" vertical="center" wrapText="1"/>
      <protection locked="0"/>
    </xf>
    <xf numFmtId="4" fontId="7" fillId="12" borderId="3" xfId="0" applyNumberFormat="1" applyFont="1" applyFill="1" applyBorder="1" applyAlignment="1">
      <alignment horizontal="right" vertical="center" wrapText="1"/>
    </xf>
    <xf numFmtId="4" fontId="7" fillId="12" borderId="3" xfId="0" applyNumberFormat="1" applyFont="1" applyFill="1" applyBorder="1" applyAlignment="1">
      <alignment vertical="center" wrapText="1"/>
    </xf>
    <xf numFmtId="4" fontId="7" fillId="12" borderId="3" xfId="0" applyNumberFormat="1" applyFont="1" applyFill="1" applyBorder="1" applyAlignment="1">
      <alignment horizontal="center" vertical="center" wrapText="1"/>
    </xf>
    <xf numFmtId="43" fontId="7" fillId="12" borderId="3" xfId="0" applyNumberFormat="1" applyFont="1" applyFill="1" applyBorder="1" applyAlignment="1">
      <alignment horizontal="justify" vertical="center" wrapText="1"/>
    </xf>
    <xf numFmtId="0" fontId="7" fillId="12" borderId="0" xfId="0" applyFont="1" applyFill="1" applyBorder="1" applyAlignment="1">
      <alignment horizontal="justify" vertical="center" wrapText="1"/>
    </xf>
    <xf numFmtId="2" fontId="17" fillId="0" borderId="4" xfId="0" applyNumberFormat="1" applyFont="1" applyFill="1" applyBorder="1" applyAlignment="1" applyProtection="1">
      <alignment horizontal="left" vertical="center" wrapText="1"/>
      <protection locked="0"/>
    </xf>
    <xf numFmtId="43" fontId="56" fillId="0" borderId="8" xfId="0" applyNumberFormat="1" applyFont="1" applyFill="1" applyBorder="1" applyAlignment="1" applyProtection="1">
      <alignment horizontal="center"/>
      <protection locked="0"/>
    </xf>
    <xf numFmtId="43" fontId="56" fillId="0" borderId="4" xfId="0" applyNumberFormat="1" applyFont="1" applyFill="1" applyBorder="1" applyAlignment="1" applyProtection="1">
      <alignment horizontal="left" vertical="center" wrapText="1"/>
      <protection locked="0"/>
    </xf>
    <xf numFmtId="43" fontId="56" fillId="0" borderId="4" xfId="0" applyNumberFormat="1" applyFont="1" applyFill="1" applyBorder="1" applyAlignment="1" applyProtection="1">
      <alignment horizontal="center" vertical="center" wrapText="1"/>
      <protection locked="0"/>
    </xf>
    <xf numFmtId="43" fontId="60" fillId="5" borderId="4" xfId="0" applyNumberFormat="1" applyFont="1" applyFill="1" applyBorder="1" applyProtection="1">
      <protection locked="0"/>
    </xf>
    <xf numFmtId="43" fontId="56" fillId="5" borderId="4" xfId="0" applyNumberFormat="1" applyFont="1" applyFill="1" applyBorder="1" applyProtection="1">
      <protection locked="0"/>
    </xf>
    <xf numFmtId="43" fontId="56" fillId="10" borderId="4" xfId="0" applyNumberFormat="1" applyFont="1" applyFill="1" applyBorder="1" applyProtection="1">
      <protection locked="0"/>
    </xf>
    <xf numFmtId="43" fontId="56" fillId="4" borderId="4" xfId="0" applyNumberFormat="1" applyFont="1" applyFill="1" applyBorder="1" applyProtection="1">
      <protection locked="0"/>
    </xf>
    <xf numFmtId="43" fontId="57" fillId="0" borderId="0" xfId="0" applyNumberFormat="1" applyFont="1" applyFill="1" applyProtection="1">
      <protection locked="0"/>
    </xf>
    <xf numFmtId="4" fontId="5" fillId="0" borderId="0" xfId="0" applyNumberFormat="1" applyFont="1" applyFill="1" applyBorder="1" applyAlignment="1">
      <alignment horizontal="center" vertical="center" wrapText="1"/>
    </xf>
    <xf numFmtId="4" fontId="7" fillId="6" borderId="0" xfId="0" applyNumberFormat="1" applyFont="1" applyFill="1" applyBorder="1" applyAlignment="1" applyProtection="1">
      <alignment horizontal="center" vertical="center"/>
      <protection locked="0"/>
    </xf>
    <xf numFmtId="0" fontId="5" fillId="7" borderId="0" xfId="0" applyFont="1" applyFill="1" applyBorder="1" applyAlignment="1" applyProtection="1">
      <alignment horizontal="justify" vertical="center" wrapText="1"/>
      <protection locked="0"/>
    </xf>
    <xf numFmtId="4" fontId="7" fillId="7" borderId="0" xfId="0" applyNumberFormat="1" applyFont="1" applyFill="1" applyBorder="1" applyAlignment="1" applyProtection="1">
      <alignment horizontal="center" vertical="center"/>
      <protection locked="0"/>
    </xf>
    <xf numFmtId="0" fontId="26" fillId="7" borderId="3" xfId="12" applyFont="1" applyFill="1" applyBorder="1" applyAlignment="1">
      <alignment horizontal="center" vertical="center" wrapText="1"/>
    </xf>
    <xf numFmtId="0" fontId="26" fillId="7" borderId="3" xfId="12" applyFont="1" applyFill="1" applyBorder="1" applyAlignment="1">
      <alignment horizontal="center" vertical="center"/>
    </xf>
    <xf numFmtId="190" fontId="5" fillId="7" borderId="3" xfId="0" applyNumberFormat="1" applyFont="1" applyFill="1" applyBorder="1" applyAlignment="1">
      <alignment horizontal="center" vertical="center" wrapText="1"/>
    </xf>
    <xf numFmtId="4" fontId="7" fillId="7" borderId="3" xfId="0" applyNumberFormat="1" applyFont="1" applyFill="1" applyBorder="1" applyAlignment="1">
      <alignment horizontal="right" vertical="center" wrapText="1"/>
    </xf>
    <xf numFmtId="4" fontId="5" fillId="7" borderId="3" xfId="0" applyNumberFormat="1" applyFont="1" applyFill="1" applyBorder="1" applyAlignment="1">
      <alignment horizontal="right" vertical="center" wrapText="1"/>
    </xf>
    <xf numFmtId="0" fontId="5" fillId="7" borderId="0" xfId="0" applyFont="1" applyFill="1" applyBorder="1" applyAlignment="1">
      <alignment horizontal="justify" vertical="center" wrapText="1"/>
    </xf>
    <xf numFmtId="0" fontId="5" fillId="7" borderId="0" xfId="0" applyFont="1" applyFill="1" applyBorder="1" applyAlignment="1" applyProtection="1">
      <alignment horizontal="center" vertical="center" wrapText="1"/>
      <protection locked="0"/>
    </xf>
    <xf numFmtId="0" fontId="6" fillId="7" borderId="0" xfId="0" applyFont="1" applyFill="1" applyBorder="1" applyAlignment="1" applyProtection="1">
      <alignment horizontal="center" vertical="center"/>
      <protection locked="0"/>
    </xf>
    <xf numFmtId="0" fontId="7" fillId="7" borderId="3" xfId="12" applyFont="1" applyFill="1" applyBorder="1" applyAlignment="1">
      <alignment horizontal="center" vertical="center" wrapText="1"/>
    </xf>
    <xf numFmtId="0" fontId="7" fillId="7" borderId="3" xfId="12" applyFont="1" applyFill="1" applyBorder="1" applyAlignment="1">
      <alignment horizontal="center" vertical="center"/>
    </xf>
    <xf numFmtId="190" fontId="31" fillId="7" borderId="3" xfId="0" applyNumberFormat="1" applyFont="1" applyFill="1" applyBorder="1" applyAlignment="1">
      <alignment horizontal="center" vertical="center" wrapText="1"/>
    </xf>
    <xf numFmtId="4" fontId="7" fillId="7" borderId="3" xfId="0" applyNumberFormat="1" applyFont="1" applyFill="1" applyBorder="1" applyAlignment="1">
      <alignment vertical="center" wrapText="1"/>
    </xf>
    <xf numFmtId="4" fontId="5" fillId="7" borderId="0" xfId="0" applyNumberFormat="1" applyFont="1" applyFill="1" applyBorder="1" applyAlignment="1">
      <alignment horizontal="center" vertical="center" wrapText="1"/>
    </xf>
    <xf numFmtId="43" fontId="7" fillId="7" borderId="0" xfId="0" applyNumberFormat="1" applyFont="1" applyFill="1" applyProtection="1">
      <protection hidden="1"/>
    </xf>
    <xf numFmtId="0" fontId="5" fillId="7" borderId="0" xfId="0" applyFont="1" applyFill="1" applyBorder="1" applyAlignment="1">
      <alignment horizontal="center" vertical="center" wrapText="1"/>
    </xf>
    <xf numFmtId="43" fontId="61" fillId="0" borderId="0" xfId="0" applyNumberFormat="1" applyFont="1" applyFill="1" applyAlignment="1" applyProtection="1">
      <alignment wrapText="1"/>
      <protection locked="0"/>
    </xf>
    <xf numFmtId="43" fontId="61" fillId="0" borderId="0" xfId="0" applyNumberFormat="1" applyFont="1" applyFill="1" applyAlignment="1" applyProtection="1">
      <alignment horizontal="left" vertical="center"/>
      <protection locked="0"/>
    </xf>
    <xf numFmtId="189" fontId="61" fillId="0" borderId="0" xfId="0" applyNumberFormat="1" applyFont="1" applyFill="1" applyProtection="1">
      <protection locked="0"/>
    </xf>
    <xf numFmtId="43" fontId="59" fillId="0" borderId="5" xfId="0" applyNumberFormat="1" applyFont="1" applyFill="1" applyBorder="1" applyAlignment="1" applyProtection="1">
      <alignment horizontal="center" vertical="center"/>
      <protection locked="0"/>
    </xf>
    <xf numFmtId="43" fontId="56" fillId="0" borderId="3" xfId="0" applyNumberFormat="1" applyFont="1" applyFill="1" applyBorder="1" applyAlignment="1" applyProtection="1">
      <alignment horizontal="center" vertical="center" wrapText="1"/>
      <protection locked="0"/>
    </xf>
    <xf numFmtId="43" fontId="56" fillId="0" borderId="3" xfId="0" applyNumberFormat="1" applyFont="1" applyFill="1" applyBorder="1" applyAlignment="1" applyProtection="1">
      <alignment horizontal="center" vertical="center" wrapText="1"/>
      <protection locked="0"/>
    </xf>
    <xf numFmtId="43" fontId="61" fillId="0" borderId="0" xfId="0" applyNumberFormat="1" applyFont="1" applyFill="1" applyAlignment="1" applyProtection="1">
      <alignment horizontal="center" wrapText="1"/>
      <protection locked="0"/>
    </xf>
    <xf numFmtId="4" fontId="5" fillId="7" borderId="3" xfId="0" applyNumberFormat="1" applyFont="1" applyFill="1" applyBorder="1" applyAlignment="1">
      <alignment vertical="center" wrapText="1"/>
    </xf>
    <xf numFmtId="43" fontId="5" fillId="7" borderId="3" xfId="0" applyNumberFormat="1" applyFont="1" applyFill="1" applyBorder="1" applyAlignment="1">
      <alignment horizontal="justify" vertical="center" wrapText="1"/>
    </xf>
    <xf numFmtId="2" fontId="5" fillId="7" borderId="3" xfId="0" applyNumberFormat="1" applyFont="1" applyFill="1" applyBorder="1" applyAlignment="1" applyProtection="1">
      <alignment horizontal="center" vertical="center" wrapText="1"/>
      <protection locked="0"/>
    </xf>
    <xf numFmtId="0" fontId="7" fillId="7" borderId="0" xfId="0" applyFont="1" applyFill="1" applyBorder="1" applyAlignment="1" applyProtection="1">
      <alignment horizontal="center" vertical="center"/>
      <protection locked="0"/>
    </xf>
    <xf numFmtId="0" fontId="7" fillId="7" borderId="3" xfId="0" applyFont="1" applyFill="1" applyBorder="1" applyAlignment="1">
      <alignment horizontal="center" vertical="center" wrapText="1"/>
    </xf>
    <xf numFmtId="0" fontId="0" fillId="0" borderId="0" xfId="0" applyFill="1"/>
    <xf numFmtId="0" fontId="23" fillId="7" borderId="3" xfId="0" applyFont="1" applyFill="1" applyBorder="1" applyAlignment="1" applyProtection="1">
      <alignment horizontal="center" vertical="center" wrapText="1"/>
      <protection locked="0"/>
    </xf>
    <xf numFmtId="0" fontId="23" fillId="7" borderId="3" xfId="0" applyFont="1" applyFill="1" applyBorder="1" applyAlignment="1" applyProtection="1">
      <alignment horizontal="left" vertical="center" wrapText="1"/>
      <protection locked="0"/>
    </xf>
    <xf numFmtId="43" fontId="23" fillId="7" borderId="3" xfId="0" applyNumberFormat="1" applyFont="1" applyFill="1" applyBorder="1" applyProtection="1">
      <protection locked="0"/>
    </xf>
    <xf numFmtId="43" fontId="10" fillId="7" borderId="0" xfId="0" applyNumberFormat="1" applyFont="1" applyFill="1" applyAlignment="1" applyProtection="1">
      <alignment horizontal="center" vertical="center"/>
      <protection locked="0"/>
    </xf>
    <xf numFmtId="43" fontId="10" fillId="7" borderId="0" xfId="0" applyNumberFormat="1" applyFont="1" applyFill="1" applyProtection="1"/>
    <xf numFmtId="43" fontId="24" fillId="7" borderId="0" xfId="0" applyNumberFormat="1" applyFont="1" applyFill="1" applyProtection="1">
      <protection locked="0"/>
    </xf>
    <xf numFmtId="2" fontId="24" fillId="6" borderId="3" xfId="0" applyNumberFormat="1" applyFont="1" applyFill="1" applyBorder="1" applyAlignment="1">
      <alignment horizontal="center" vertical="center" wrapText="1"/>
    </xf>
    <xf numFmtId="2" fontId="24" fillId="6" borderId="3" xfId="0" applyNumberFormat="1" applyFont="1" applyFill="1" applyBorder="1" applyAlignment="1">
      <alignment horizontal="center" vertical="center" wrapText="1"/>
    </xf>
    <xf numFmtId="2" fontId="24" fillId="6" borderId="3" xfId="0" applyNumberFormat="1" applyFont="1" applyFill="1" applyBorder="1" applyAlignment="1">
      <alignment horizontal="right" vertical="center" wrapText="1"/>
    </xf>
    <xf numFmtId="0" fontId="24" fillId="6" borderId="3" xfId="0" applyFont="1" applyFill="1" applyBorder="1" applyAlignment="1">
      <alignment horizontal="right" vertical="center" wrapText="1"/>
    </xf>
    <xf numFmtId="2" fontId="12" fillId="6" borderId="3" xfId="0" applyNumberFormat="1" applyFont="1" applyFill="1" applyBorder="1" applyAlignment="1">
      <alignment horizontal="right" vertical="center" wrapText="1"/>
    </xf>
    <xf numFmtId="4" fontId="21" fillId="6" borderId="3" xfId="0" applyNumberFormat="1" applyFont="1" applyFill="1" applyBorder="1" applyAlignment="1">
      <alignment horizontal="right" vertical="center" wrapText="1"/>
    </xf>
    <xf numFmtId="188" fontId="12" fillId="6" borderId="3" xfId="0" applyNumberFormat="1" applyFont="1" applyFill="1" applyBorder="1" applyAlignment="1">
      <alignment horizontal="right" vertical="center" wrapText="1"/>
    </xf>
    <xf numFmtId="0" fontId="12" fillId="6" borderId="3" xfId="0" applyFont="1" applyFill="1" applyBorder="1" applyAlignment="1">
      <alignment horizontal="right" vertical="center" wrapText="1"/>
    </xf>
    <xf numFmtId="0" fontId="6" fillId="0" borderId="0" xfId="0" applyFont="1" applyAlignment="1">
      <alignment horizontal="center"/>
    </xf>
    <xf numFmtId="0" fontId="62" fillId="0" borderId="3" xfId="0" applyFont="1" applyBorder="1" applyAlignment="1">
      <alignment horizontal="center" vertical="center" wrapText="1"/>
    </xf>
    <xf numFmtId="0" fontId="6" fillId="0" borderId="0" xfId="0" applyFont="1" applyAlignment="1">
      <alignment horizontal="center" vertical="center" wrapText="1"/>
    </xf>
    <xf numFmtId="0" fontId="6" fillId="6" borderId="5"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14" fillId="0" borderId="5" xfId="0" applyFont="1" applyFill="1" applyBorder="1" applyAlignment="1" applyProtection="1">
      <alignment horizontal="right" vertical="center"/>
      <protection locked="0"/>
    </xf>
    <xf numFmtId="0" fontId="13" fillId="0" borderId="0" xfId="0" applyFont="1" applyFill="1" applyBorder="1" applyAlignment="1">
      <alignment horizontal="left" vertical="center" wrapText="1"/>
    </xf>
    <xf numFmtId="0" fontId="30" fillId="0" borderId="0" xfId="0" applyFont="1" applyFill="1" applyBorder="1" applyAlignment="1">
      <alignment horizontal="left" vertical="center" wrapText="1"/>
    </xf>
    <xf numFmtId="0" fontId="6" fillId="0" borderId="0" xfId="0" applyFont="1" applyFill="1" applyBorder="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2" fontId="7" fillId="0" borderId="3"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0" fontId="7" fillId="0" borderId="3" xfId="12" applyFont="1" applyFill="1" applyBorder="1" applyAlignment="1">
      <alignment horizontal="center" vertical="center" wrapText="1"/>
    </xf>
    <xf numFmtId="0" fontId="7" fillId="0" borderId="3" xfId="12" applyFont="1" applyFill="1" applyBorder="1" applyAlignment="1">
      <alignment horizontal="center" vertical="center"/>
    </xf>
    <xf numFmtId="0" fontId="6" fillId="0" borderId="0" xfId="0" applyFont="1" applyFill="1" applyBorder="1" applyAlignment="1" applyProtection="1">
      <alignment horizontal="center" vertical="center"/>
      <protection locked="0"/>
    </xf>
    <xf numFmtId="0" fontId="7" fillId="6" borderId="0" xfId="0" applyFont="1" applyFill="1" applyAlignment="1">
      <alignment horizontal="left" vertical="center" wrapText="1"/>
    </xf>
    <xf numFmtId="0" fontId="7" fillId="6" borderId="0" xfId="0" applyFont="1" applyFill="1" applyBorder="1" applyAlignment="1">
      <alignment horizontal="center" vertical="center" wrapText="1"/>
    </xf>
    <xf numFmtId="0" fontId="7" fillId="6" borderId="5" xfId="0" applyFont="1" applyFill="1" applyBorder="1" applyAlignment="1">
      <alignment horizontal="center" vertical="center"/>
    </xf>
    <xf numFmtId="0" fontId="24" fillId="6" borderId="3" xfId="0" applyFont="1" applyFill="1" applyBorder="1" applyAlignment="1">
      <alignment horizontal="center" vertical="center" wrapText="1"/>
    </xf>
    <xf numFmtId="2" fontId="24" fillId="6" borderId="3" xfId="0" applyNumberFormat="1" applyFont="1" applyFill="1" applyBorder="1" applyAlignment="1">
      <alignment horizontal="center" vertical="center" wrapText="1"/>
    </xf>
    <xf numFmtId="2" fontId="24" fillId="6" borderId="9" xfId="0" applyNumberFormat="1" applyFont="1" applyFill="1" applyBorder="1" applyAlignment="1">
      <alignment horizontal="center" vertical="center" wrapText="1"/>
    </xf>
    <xf numFmtId="2" fontId="24" fillId="6" borderId="16" xfId="0" applyNumberFormat="1" applyFont="1" applyFill="1" applyBorder="1" applyAlignment="1">
      <alignment horizontal="center" vertical="center" wrapText="1"/>
    </xf>
    <xf numFmtId="0" fontId="24" fillId="6" borderId="10" xfId="0" applyFont="1" applyFill="1" applyBorder="1" applyAlignment="1">
      <alignment horizontal="center" vertical="center" wrapText="1"/>
    </xf>
    <xf numFmtId="0" fontId="24" fillId="6" borderId="13"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7" fillId="6" borderId="0" xfId="0" applyFont="1" applyFill="1" applyBorder="1" applyAlignment="1" applyProtection="1">
      <alignment horizontal="center" vertical="center"/>
      <protection locked="0"/>
    </xf>
    <xf numFmtId="2" fontId="26" fillId="0" borderId="3" xfId="0" applyNumberFormat="1"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6" borderId="0" xfId="0" applyFont="1" applyFill="1" applyBorder="1" applyAlignment="1" applyProtection="1">
      <alignment horizontal="left" vertical="center"/>
      <protection locked="0"/>
    </xf>
    <xf numFmtId="0" fontId="13" fillId="6" borderId="5" xfId="0" applyFont="1" applyFill="1" applyBorder="1" applyAlignment="1" applyProtection="1">
      <alignment horizontal="right" vertical="center"/>
      <protection locked="0"/>
    </xf>
    <xf numFmtId="0" fontId="21" fillId="6" borderId="0" xfId="0" applyFont="1" applyFill="1" applyBorder="1" applyAlignment="1">
      <alignment horizontal="left" vertical="center" wrapText="1"/>
    </xf>
    <xf numFmtId="0" fontId="22" fillId="6" borderId="0" xfId="0" applyFont="1" applyFill="1" applyBorder="1" applyAlignment="1">
      <alignment horizontal="left" vertical="center" wrapText="1"/>
    </xf>
    <xf numFmtId="0" fontId="7" fillId="6" borderId="0" xfId="0" applyFont="1" applyFill="1" applyBorder="1" applyAlignment="1" applyProtection="1">
      <alignment horizontal="center" vertical="center" wrapText="1"/>
      <protection locked="0"/>
    </xf>
    <xf numFmtId="0" fontId="36" fillId="6" borderId="0" xfId="0" applyFont="1" applyFill="1" applyAlignment="1" applyProtection="1">
      <alignment horizontal="center" vertical="center" wrapText="1"/>
      <protection locked="0"/>
    </xf>
    <xf numFmtId="2" fontId="26" fillId="6" borderId="3" xfId="0" applyNumberFormat="1" applyFont="1" applyFill="1" applyBorder="1" applyAlignment="1">
      <alignment horizontal="center" vertical="center" wrapText="1"/>
    </xf>
    <xf numFmtId="0" fontId="26" fillId="6" borderId="3"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26" fillId="0" borderId="3" xfId="12" applyFont="1" applyFill="1" applyBorder="1" applyAlignment="1">
      <alignment horizontal="center" vertical="center" wrapText="1"/>
    </xf>
    <xf numFmtId="0" fontId="26" fillId="0" borderId="3" xfId="12" applyFont="1" applyFill="1" applyBorder="1" applyAlignment="1">
      <alignment horizontal="center" vertical="center"/>
    </xf>
    <xf numFmtId="0" fontId="14" fillId="6" borderId="5" xfId="0" applyFont="1" applyFill="1" applyBorder="1" applyAlignment="1" applyProtection="1">
      <alignment horizontal="right" vertical="center"/>
      <protection locked="0"/>
    </xf>
    <xf numFmtId="0" fontId="6" fillId="6" borderId="0" xfId="0" applyFont="1" applyFill="1" applyBorder="1" applyAlignment="1" applyProtection="1">
      <alignment horizontal="center" vertical="center"/>
      <protection locked="0"/>
    </xf>
    <xf numFmtId="0" fontId="13" fillId="6" borderId="0" xfId="12" applyFont="1" applyFill="1" applyBorder="1" applyAlignment="1">
      <alignment horizontal="left" vertical="center" wrapText="1"/>
    </xf>
    <xf numFmtId="0" fontId="6" fillId="6" borderId="0" xfId="12" applyFont="1" applyFill="1" applyBorder="1" applyAlignment="1" applyProtection="1">
      <alignment horizontal="center" vertical="center" wrapText="1"/>
      <protection locked="0"/>
    </xf>
    <xf numFmtId="0" fontId="29" fillId="6" borderId="0" xfId="0" applyFont="1" applyFill="1" applyAlignment="1" applyProtection="1">
      <alignment horizontal="center" vertical="center" wrapText="1"/>
      <protection locked="0"/>
    </xf>
    <xf numFmtId="0" fontId="7" fillId="6" borderId="3" xfId="12" applyFont="1" applyFill="1" applyBorder="1" applyAlignment="1">
      <alignment horizontal="center" vertical="center" wrapText="1"/>
    </xf>
    <xf numFmtId="2" fontId="7" fillId="6" borderId="3" xfId="0" applyNumberFormat="1" applyFont="1" applyFill="1" applyBorder="1" applyAlignment="1">
      <alignment horizontal="center" vertical="center" wrapText="1"/>
    </xf>
    <xf numFmtId="0" fontId="5" fillId="6" borderId="3" xfId="0" applyFont="1" applyFill="1" applyBorder="1" applyAlignment="1">
      <alignment horizontal="center" vertical="center" wrapText="1"/>
    </xf>
    <xf numFmtId="0" fontId="7" fillId="6" borderId="3" xfId="12" applyFont="1" applyFill="1" applyBorder="1" applyAlignment="1">
      <alignment horizontal="center" vertical="center"/>
    </xf>
    <xf numFmtId="0" fontId="6" fillId="6" borderId="0" xfId="0" applyFont="1" applyFill="1" applyBorder="1" applyAlignment="1" applyProtection="1">
      <alignment horizontal="center" vertical="center" wrapText="1"/>
      <protection locked="0"/>
    </xf>
    <xf numFmtId="0" fontId="13" fillId="6" borderId="5"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0" xfId="0" applyFont="1" applyFill="1" applyAlignment="1">
      <alignment horizontal="left"/>
    </xf>
    <xf numFmtId="0" fontId="10" fillId="0" borderId="0" xfId="0" applyFont="1" applyFill="1" applyBorder="1" applyAlignment="1">
      <alignment horizontal="center" vertical="center" wrapText="1"/>
    </xf>
    <xf numFmtId="0" fontId="10" fillId="0" borderId="5" xfId="0" applyFont="1" applyFill="1" applyBorder="1" applyAlignment="1">
      <alignment horizontal="center" vertical="center"/>
    </xf>
    <xf numFmtId="0" fontId="13" fillId="6" borderId="5" xfId="0" applyFont="1" applyFill="1" applyBorder="1" applyAlignment="1">
      <alignment horizontal="right" vertical="center" wrapText="1"/>
    </xf>
    <xf numFmtId="190" fontId="45" fillId="0" borderId="10" xfId="0" applyNumberFormat="1" applyFont="1" applyFill="1" applyBorder="1" applyAlignment="1">
      <alignment horizontal="center" vertical="center" wrapText="1"/>
    </xf>
    <xf numFmtId="190" fontId="45" fillId="0" borderId="13" xfId="0" applyNumberFormat="1" applyFont="1" applyFill="1" applyBorder="1" applyAlignment="1">
      <alignment horizontal="center" vertical="center" wrapText="1"/>
    </xf>
    <xf numFmtId="0" fontId="45" fillId="0" borderId="10" xfId="0" applyFont="1" applyFill="1" applyBorder="1" applyAlignment="1">
      <alignment horizontal="left" vertical="center" wrapText="1"/>
    </xf>
    <xf numFmtId="0" fontId="45" fillId="0" borderId="13" xfId="0" applyFont="1" applyFill="1" applyBorder="1" applyAlignment="1">
      <alignment horizontal="left" vertical="center" wrapText="1"/>
    </xf>
    <xf numFmtId="0" fontId="45" fillId="0" borderId="6" xfId="0" applyFont="1" applyFill="1" applyBorder="1" applyAlignment="1">
      <alignment horizontal="center" vertical="center" wrapText="1"/>
    </xf>
    <xf numFmtId="0" fontId="45" fillId="0" borderId="13" xfId="0" applyFont="1" applyFill="1" applyBorder="1" applyAlignment="1">
      <alignment horizontal="center" vertical="center" wrapText="1"/>
    </xf>
    <xf numFmtId="0" fontId="45" fillId="0" borderId="10" xfId="4" applyFont="1" applyFill="1" applyBorder="1" applyAlignment="1">
      <alignment vertical="center" wrapText="1"/>
    </xf>
    <xf numFmtId="0" fontId="45" fillId="0" borderId="6" xfId="4" applyFont="1" applyFill="1" applyBorder="1" applyAlignment="1">
      <alignment vertical="center" wrapText="1"/>
    </xf>
    <xf numFmtId="0" fontId="45" fillId="0" borderId="13" xfId="4" applyFont="1" applyFill="1" applyBorder="1" applyAlignment="1">
      <alignment vertical="center" wrapText="1"/>
    </xf>
    <xf numFmtId="0" fontId="45" fillId="0" borderId="10" xfId="0" applyFont="1" applyFill="1" applyBorder="1" applyAlignment="1">
      <alignment horizontal="center" vertical="center"/>
    </xf>
    <xf numFmtId="0" fontId="45" fillId="0" borderId="6" xfId="0" applyFont="1" applyFill="1" applyBorder="1" applyAlignment="1">
      <alignment horizontal="center" vertical="center"/>
    </xf>
    <xf numFmtId="0" fontId="45" fillId="0" borderId="13" xfId="0" applyFont="1" applyFill="1" applyBorder="1" applyAlignment="1">
      <alignment horizontal="center" vertical="center"/>
    </xf>
    <xf numFmtId="0" fontId="45" fillId="0" borderId="10" xfId="4" applyFont="1" applyFill="1" applyBorder="1" applyAlignment="1">
      <alignment horizontal="left" vertical="center" wrapText="1"/>
    </xf>
    <xf numFmtId="0" fontId="45" fillId="0" borderId="6" xfId="4" applyFont="1" applyFill="1" applyBorder="1" applyAlignment="1">
      <alignment horizontal="left" vertical="center" wrapText="1"/>
    </xf>
    <xf numFmtId="0" fontId="45" fillId="0" borderId="13" xfId="4" applyFont="1" applyFill="1" applyBorder="1" applyAlignment="1">
      <alignment horizontal="left" vertical="center" wrapText="1"/>
    </xf>
    <xf numFmtId="190" fontId="45" fillId="0" borderId="3" xfId="4" applyNumberFormat="1" applyFont="1" applyFill="1" applyBorder="1" applyAlignment="1">
      <alignment horizontal="left" vertical="center" wrapText="1"/>
    </xf>
    <xf numFmtId="190" fontId="45" fillId="0" borderId="10" xfId="4" applyNumberFormat="1" applyFont="1" applyFill="1" applyBorder="1" applyAlignment="1">
      <alignment horizontal="left" vertical="center" wrapText="1"/>
    </xf>
    <xf numFmtId="190" fontId="45" fillId="0" borderId="13" xfId="4" applyNumberFormat="1" applyFont="1" applyFill="1" applyBorder="1" applyAlignment="1">
      <alignment horizontal="left" vertical="center" wrapText="1"/>
    </xf>
    <xf numFmtId="0" fontId="45" fillId="0" borderId="10" xfId="0" applyFont="1" applyFill="1" applyBorder="1" applyAlignment="1">
      <alignment vertical="center" wrapText="1"/>
    </xf>
    <xf numFmtId="0" fontId="45" fillId="0" borderId="13" xfId="0" applyFont="1" applyFill="1" applyBorder="1" applyAlignment="1">
      <alignment vertical="center" wrapText="1"/>
    </xf>
    <xf numFmtId="0" fontId="45" fillId="0" borderId="10" xfId="4" applyFont="1" applyFill="1" applyBorder="1" applyAlignment="1">
      <alignment horizontal="center" vertical="center"/>
    </xf>
    <xf numFmtId="0" fontId="45" fillId="0" borderId="13" xfId="4" applyFont="1" applyFill="1" applyBorder="1" applyAlignment="1">
      <alignment horizontal="center" vertical="center"/>
    </xf>
    <xf numFmtId="190" fontId="45" fillId="0" borderId="10" xfId="4" applyNumberFormat="1" applyFont="1" applyFill="1" applyBorder="1" applyAlignment="1">
      <alignment vertical="center" wrapText="1"/>
    </xf>
    <xf numFmtId="190" fontId="45" fillId="0" borderId="13" xfId="4" applyNumberFormat="1" applyFont="1" applyFill="1" applyBorder="1" applyAlignment="1">
      <alignment vertical="center" wrapText="1"/>
    </xf>
    <xf numFmtId="0" fontId="45" fillId="0" borderId="10" xfId="0" applyFont="1" applyFill="1" applyBorder="1" applyAlignment="1">
      <alignment horizontal="center" vertical="center" wrapText="1"/>
    </xf>
    <xf numFmtId="0" fontId="45" fillId="0" borderId="6" xfId="4" applyFont="1" applyFill="1" applyBorder="1" applyAlignment="1">
      <alignment horizontal="center" vertical="center"/>
    </xf>
    <xf numFmtId="190" fontId="45" fillId="0" borderId="6" xfId="4" applyNumberFormat="1" applyFont="1" applyFill="1" applyBorder="1" applyAlignment="1">
      <alignment vertical="center" wrapText="1"/>
    </xf>
    <xf numFmtId="0" fontId="45" fillId="0" borderId="6" xfId="0" applyFont="1" applyFill="1" applyBorder="1" applyAlignment="1">
      <alignment vertical="center" wrapText="1"/>
    </xf>
    <xf numFmtId="0" fontId="45" fillId="0" borderId="6" xfId="0" applyFont="1" applyFill="1" applyBorder="1" applyAlignment="1">
      <alignment horizontal="left" vertical="center" wrapText="1"/>
    </xf>
    <xf numFmtId="0" fontId="45" fillId="7" borderId="10" xfId="4" applyFont="1" applyFill="1" applyBorder="1" applyAlignment="1">
      <alignment horizontal="center" vertical="center"/>
    </xf>
    <xf numFmtId="0" fontId="45" fillId="7" borderId="6" xfId="4" applyFont="1" applyFill="1" applyBorder="1" applyAlignment="1">
      <alignment horizontal="center" vertical="center"/>
    </xf>
    <xf numFmtId="0" fontId="45" fillId="7" borderId="13" xfId="4" applyFont="1" applyFill="1" applyBorder="1" applyAlignment="1">
      <alignment horizontal="center" vertical="center"/>
    </xf>
    <xf numFmtId="0" fontId="45" fillId="7" borderId="10" xfId="0" applyFont="1" applyFill="1" applyBorder="1" applyAlignment="1">
      <alignment horizontal="left" vertical="center" wrapText="1"/>
    </xf>
    <xf numFmtId="0" fontId="45" fillId="7" borderId="6" xfId="0" applyFont="1" applyFill="1" applyBorder="1" applyAlignment="1">
      <alignment horizontal="left" vertical="center" wrapText="1"/>
    </xf>
    <xf numFmtId="0" fontId="45" fillId="7" borderId="13" xfId="0" applyFont="1" applyFill="1" applyBorder="1" applyAlignment="1">
      <alignment horizontal="left" vertical="center" wrapText="1"/>
    </xf>
    <xf numFmtId="190" fontId="45" fillId="0" borderId="10" xfId="0" applyNumberFormat="1" applyFont="1" applyFill="1" applyBorder="1" applyAlignment="1">
      <alignment vertical="center" wrapText="1"/>
    </xf>
    <xf numFmtId="190" fontId="45" fillId="0" borderId="6" xfId="0" applyNumberFormat="1" applyFont="1" applyFill="1" applyBorder="1" applyAlignment="1">
      <alignment vertical="center" wrapText="1"/>
    </xf>
    <xf numFmtId="190" fontId="45" fillId="0" borderId="13" xfId="0" applyNumberFormat="1" applyFont="1" applyFill="1" applyBorder="1" applyAlignment="1">
      <alignment vertical="center" wrapText="1"/>
    </xf>
    <xf numFmtId="190" fontId="45" fillId="0" borderId="6" xfId="0" applyNumberFormat="1" applyFont="1" applyFill="1" applyBorder="1" applyAlignment="1">
      <alignment horizontal="center" vertical="center" wrapText="1"/>
    </xf>
    <xf numFmtId="190" fontId="45" fillId="0" borderId="10" xfId="0" applyNumberFormat="1" applyFont="1" applyFill="1" applyBorder="1" applyAlignment="1">
      <alignment horizontal="left" vertical="center" wrapText="1"/>
    </xf>
    <xf numFmtId="190" fontId="45" fillId="0" borderId="6" xfId="0" applyNumberFormat="1" applyFont="1" applyFill="1" applyBorder="1" applyAlignment="1">
      <alignment horizontal="left" vertical="center" wrapText="1"/>
    </xf>
    <xf numFmtId="190" fontId="45" fillId="0" borderId="13" xfId="0" applyNumberFormat="1" applyFont="1" applyFill="1" applyBorder="1" applyAlignment="1">
      <alignment horizontal="left" vertical="center" wrapText="1"/>
    </xf>
    <xf numFmtId="2" fontId="45" fillId="0" borderId="10" xfId="0" applyNumberFormat="1" applyFont="1" applyFill="1" applyBorder="1" applyAlignment="1">
      <alignment vertical="center" wrapText="1"/>
    </xf>
    <xf numFmtId="2" fontId="45" fillId="0" borderId="13" xfId="0" applyNumberFormat="1" applyFont="1" applyFill="1" applyBorder="1" applyAlignment="1">
      <alignment vertical="center" wrapText="1"/>
    </xf>
    <xf numFmtId="0" fontId="46" fillId="0" borderId="10" xfId="0" applyFont="1" applyFill="1" applyBorder="1" applyAlignment="1">
      <alignment horizontal="center" vertical="center" wrapText="1"/>
    </xf>
    <xf numFmtId="0" fontId="46" fillId="0" borderId="6" xfId="0" applyFont="1" applyFill="1" applyBorder="1" applyAlignment="1">
      <alignment horizontal="center" vertical="center" wrapText="1"/>
    </xf>
    <xf numFmtId="0" fontId="46" fillId="0" borderId="13" xfId="0" applyFont="1" applyFill="1" applyBorder="1" applyAlignment="1">
      <alignment horizontal="center" vertical="center" wrapText="1"/>
    </xf>
    <xf numFmtId="0" fontId="46" fillId="0" borderId="9" xfId="0" applyFont="1" applyFill="1" applyBorder="1" applyAlignment="1">
      <alignment horizontal="center" vertical="center"/>
    </xf>
    <xf numFmtId="0" fontId="46" fillId="0" borderId="3" xfId="0" applyFont="1" applyFill="1" applyBorder="1" applyAlignment="1">
      <alignment horizontal="center" vertical="center" wrapText="1"/>
    </xf>
    <xf numFmtId="0" fontId="34" fillId="0" borderId="3" xfId="0" applyFont="1" applyFill="1" applyBorder="1" applyAlignment="1">
      <alignment horizontal="center" vertical="center" wrapText="1"/>
    </xf>
    <xf numFmtId="0" fontId="45" fillId="0" borderId="12" xfId="0" applyFont="1" applyFill="1" applyBorder="1" applyAlignment="1">
      <alignment horizontal="center" vertical="center"/>
    </xf>
    <xf numFmtId="0" fontId="65" fillId="0" borderId="0" xfId="0" applyFont="1" applyFill="1" applyBorder="1" applyAlignment="1">
      <alignment horizontal="center" vertical="center" wrapText="1"/>
    </xf>
    <xf numFmtId="0" fontId="65" fillId="0" borderId="5" xfId="0" applyFont="1" applyFill="1" applyBorder="1" applyAlignment="1">
      <alignment horizontal="center" vertical="center"/>
    </xf>
    <xf numFmtId="49" fontId="46" fillId="0" borderId="3" xfId="0" applyNumberFormat="1" applyFont="1" applyFill="1" applyBorder="1" applyAlignment="1">
      <alignment horizontal="center" vertical="center"/>
    </xf>
    <xf numFmtId="0" fontId="46" fillId="0" borderId="10" xfId="0" applyFont="1" applyFill="1" applyBorder="1" applyAlignment="1">
      <alignment horizontal="center" vertical="center"/>
    </xf>
    <xf numFmtId="0" fontId="46" fillId="0" borderId="6" xfId="0" applyFont="1" applyFill="1" applyBorder="1" applyAlignment="1">
      <alignment horizontal="center" vertical="center"/>
    </xf>
    <xf numFmtId="0" fontId="46" fillId="0" borderId="13" xfId="0" applyFont="1" applyFill="1" applyBorder="1" applyAlignment="1">
      <alignment horizontal="center" vertical="center"/>
    </xf>
    <xf numFmtId="43" fontId="7" fillId="0" borderId="0" xfId="0" applyNumberFormat="1" applyFont="1" applyFill="1" applyAlignment="1" applyProtection="1">
      <alignment horizontal="left"/>
      <protection locked="0"/>
    </xf>
    <xf numFmtId="43" fontId="17" fillId="0" borderId="3" xfId="0" applyNumberFormat="1" applyFont="1" applyFill="1" applyBorder="1" applyAlignment="1" applyProtection="1">
      <alignment horizontal="left" vertical="center"/>
      <protection locked="0"/>
    </xf>
    <xf numFmtId="2" fontId="23" fillId="0" borderId="3" xfId="0" applyNumberFormat="1" applyFont="1" applyFill="1" applyBorder="1" applyAlignment="1" applyProtection="1">
      <alignment horizontal="center" vertical="center" wrapText="1"/>
      <protection locked="0"/>
    </xf>
    <xf numFmtId="43" fontId="7" fillId="0" borderId="0" xfId="0" applyNumberFormat="1" applyFont="1" applyFill="1" applyAlignment="1" applyProtection="1">
      <alignment horizontal="center"/>
      <protection locked="0"/>
    </xf>
    <xf numFmtId="0" fontId="7" fillId="0" borderId="0" xfId="0" applyFont="1" applyFill="1" applyBorder="1" applyAlignment="1" applyProtection="1">
      <alignment horizontal="center" vertical="center"/>
      <protection locked="0"/>
    </xf>
    <xf numFmtId="0" fontId="13" fillId="0" borderId="5" xfId="0" applyFont="1" applyFill="1" applyBorder="1" applyAlignment="1" applyProtection="1">
      <alignment horizontal="right" vertical="center" wrapText="1"/>
      <protection locked="0"/>
    </xf>
    <xf numFmtId="43" fontId="17" fillId="0" borderId="3" xfId="0" applyNumberFormat="1" applyFont="1" applyFill="1" applyBorder="1" applyAlignment="1" applyProtection="1">
      <alignment horizontal="center" vertical="center" wrapText="1"/>
      <protection locked="0"/>
    </xf>
    <xf numFmtId="0" fontId="17" fillId="0" borderId="3" xfId="0" applyFont="1" applyFill="1" applyBorder="1" applyAlignment="1" applyProtection="1">
      <alignment horizontal="center" vertical="center" wrapText="1"/>
      <protection locked="0"/>
    </xf>
    <xf numFmtId="2" fontId="23" fillId="0" borderId="10" xfId="0" applyNumberFormat="1" applyFont="1" applyFill="1" applyBorder="1" applyAlignment="1" applyProtection="1">
      <alignment horizontal="center" vertical="center" wrapText="1"/>
      <protection locked="0"/>
    </xf>
    <xf numFmtId="2" fontId="23" fillId="0" borderId="13" xfId="0" applyNumberFormat="1" applyFont="1" applyFill="1" applyBorder="1" applyAlignment="1" applyProtection="1">
      <alignment horizontal="center" vertical="center" wrapText="1"/>
      <protection locked="0"/>
    </xf>
    <xf numFmtId="43" fontId="56" fillId="0" borderId="3" xfId="0" applyNumberFormat="1" applyFont="1" applyFill="1" applyBorder="1" applyAlignment="1" applyProtection="1">
      <alignment horizontal="center" vertical="center" wrapText="1"/>
      <protection locked="0"/>
    </xf>
  </cellXfs>
  <cellStyles count="16">
    <cellStyle name="Comma" xfId="1" builtinId="3"/>
    <cellStyle name="Header1" xfId="2"/>
    <cellStyle name="Header2" xfId="3"/>
    <cellStyle name="Normal" xfId="0" builtinId="0"/>
    <cellStyle name="Normal 11" xfId="4"/>
    <cellStyle name="Normal 11 2" xfId="5"/>
    <cellStyle name="Normal 2" xfId="6"/>
    <cellStyle name="Normal 3" xfId="7"/>
    <cellStyle name="Normal 3 2" xfId="8"/>
    <cellStyle name="Normal 47" xfId="9"/>
    <cellStyle name="Normal 54" xfId="10"/>
    <cellStyle name="Normal_BIEU-CC1" xfId="11"/>
    <cellStyle name="Normal_bieuDH" xfId="12"/>
    <cellStyle name="Normal_Mau Bieu KH câp huyen(Anh) 12_11" xfId="13"/>
    <cellStyle name="Normal_Sheet1_1" xfId="14"/>
    <cellStyle name="Normal_Sheet1_2"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596840" name="Text Box 1"/>
        <xdr:cNvSpPr txBox="1">
          <a:spLocks noChangeArrowheads="1"/>
        </xdr:cNvSpPr>
      </xdr:nvSpPr>
      <xdr:spPr bwMode="auto">
        <a:xfrm>
          <a:off x="1363980" y="134721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596841" name="Text Box 2"/>
        <xdr:cNvSpPr txBox="1">
          <a:spLocks noChangeArrowheads="1"/>
        </xdr:cNvSpPr>
      </xdr:nvSpPr>
      <xdr:spPr bwMode="auto">
        <a:xfrm>
          <a:off x="1363980" y="134721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596842" name="Text Box 3"/>
        <xdr:cNvSpPr txBox="1">
          <a:spLocks noChangeArrowheads="1"/>
        </xdr:cNvSpPr>
      </xdr:nvSpPr>
      <xdr:spPr bwMode="auto">
        <a:xfrm>
          <a:off x="1363980" y="134721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596843" name="Text Box 4"/>
        <xdr:cNvSpPr txBox="1">
          <a:spLocks noChangeArrowheads="1"/>
        </xdr:cNvSpPr>
      </xdr:nvSpPr>
      <xdr:spPr bwMode="auto">
        <a:xfrm>
          <a:off x="1363980" y="134721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596844" name="Text Box 1"/>
        <xdr:cNvSpPr txBox="1">
          <a:spLocks noChangeArrowheads="1"/>
        </xdr:cNvSpPr>
      </xdr:nvSpPr>
      <xdr:spPr bwMode="auto">
        <a:xfrm>
          <a:off x="1363980" y="136779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596845" name="Text Box 2"/>
        <xdr:cNvSpPr txBox="1">
          <a:spLocks noChangeArrowheads="1"/>
        </xdr:cNvSpPr>
      </xdr:nvSpPr>
      <xdr:spPr bwMode="auto">
        <a:xfrm>
          <a:off x="1363980" y="136779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596846" name="Text Box 3"/>
        <xdr:cNvSpPr txBox="1">
          <a:spLocks noChangeArrowheads="1"/>
        </xdr:cNvSpPr>
      </xdr:nvSpPr>
      <xdr:spPr bwMode="auto">
        <a:xfrm>
          <a:off x="1363980" y="136779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596847" name="Text Box 4"/>
        <xdr:cNvSpPr txBox="1">
          <a:spLocks noChangeArrowheads="1"/>
        </xdr:cNvSpPr>
      </xdr:nvSpPr>
      <xdr:spPr bwMode="auto">
        <a:xfrm>
          <a:off x="1363980" y="136779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596848" name="Text Box 1"/>
        <xdr:cNvSpPr txBox="1">
          <a:spLocks noChangeArrowheads="1"/>
        </xdr:cNvSpPr>
      </xdr:nvSpPr>
      <xdr:spPr bwMode="auto">
        <a:xfrm>
          <a:off x="1363980" y="134721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596849" name="Text Box 2"/>
        <xdr:cNvSpPr txBox="1">
          <a:spLocks noChangeArrowheads="1"/>
        </xdr:cNvSpPr>
      </xdr:nvSpPr>
      <xdr:spPr bwMode="auto">
        <a:xfrm>
          <a:off x="1363980" y="134721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596850" name="Text Box 3"/>
        <xdr:cNvSpPr txBox="1">
          <a:spLocks noChangeArrowheads="1"/>
        </xdr:cNvSpPr>
      </xdr:nvSpPr>
      <xdr:spPr bwMode="auto">
        <a:xfrm>
          <a:off x="1363980" y="134721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596851" name="Text Box 4"/>
        <xdr:cNvSpPr txBox="1">
          <a:spLocks noChangeArrowheads="1"/>
        </xdr:cNvSpPr>
      </xdr:nvSpPr>
      <xdr:spPr bwMode="auto">
        <a:xfrm>
          <a:off x="1363980" y="134721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596852" name="Text Box 1"/>
        <xdr:cNvSpPr txBox="1">
          <a:spLocks noChangeArrowheads="1"/>
        </xdr:cNvSpPr>
      </xdr:nvSpPr>
      <xdr:spPr bwMode="auto">
        <a:xfrm>
          <a:off x="1363980" y="136779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596853" name="Text Box 2"/>
        <xdr:cNvSpPr txBox="1">
          <a:spLocks noChangeArrowheads="1"/>
        </xdr:cNvSpPr>
      </xdr:nvSpPr>
      <xdr:spPr bwMode="auto">
        <a:xfrm>
          <a:off x="1363980" y="136779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596854" name="Text Box 3"/>
        <xdr:cNvSpPr txBox="1">
          <a:spLocks noChangeArrowheads="1"/>
        </xdr:cNvSpPr>
      </xdr:nvSpPr>
      <xdr:spPr bwMode="auto">
        <a:xfrm>
          <a:off x="1363980" y="136779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596855" name="Text Box 4"/>
        <xdr:cNvSpPr txBox="1">
          <a:spLocks noChangeArrowheads="1"/>
        </xdr:cNvSpPr>
      </xdr:nvSpPr>
      <xdr:spPr bwMode="auto">
        <a:xfrm>
          <a:off x="1363980" y="1367790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596856" name="Text Box 1"/>
        <xdr:cNvSpPr txBox="1">
          <a:spLocks noChangeArrowheads="1"/>
        </xdr:cNvSpPr>
      </xdr:nvSpPr>
      <xdr:spPr bwMode="auto">
        <a:xfrm>
          <a:off x="1363980" y="134721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596857" name="Text Box 2"/>
        <xdr:cNvSpPr txBox="1">
          <a:spLocks noChangeArrowheads="1"/>
        </xdr:cNvSpPr>
      </xdr:nvSpPr>
      <xdr:spPr bwMode="auto">
        <a:xfrm>
          <a:off x="1363980" y="134721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596858" name="Text Box 3"/>
        <xdr:cNvSpPr txBox="1">
          <a:spLocks noChangeArrowheads="1"/>
        </xdr:cNvSpPr>
      </xdr:nvSpPr>
      <xdr:spPr bwMode="auto">
        <a:xfrm>
          <a:off x="1363980" y="134721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596859" name="Text Box 4"/>
        <xdr:cNvSpPr txBox="1">
          <a:spLocks noChangeArrowheads="1"/>
        </xdr:cNvSpPr>
      </xdr:nvSpPr>
      <xdr:spPr bwMode="auto">
        <a:xfrm>
          <a:off x="1363980" y="13472160"/>
          <a:ext cx="0" cy="0"/>
        </a:xfrm>
        <a:prstGeom prst="rect">
          <a:avLst/>
        </a:prstGeom>
        <a:solidFill>
          <a:srgbClr val="FFFF00"/>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749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9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9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50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50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710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0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0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1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1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12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12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722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2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2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3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3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4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4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4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4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4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4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4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4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4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4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4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4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4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4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4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4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4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4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4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4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24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4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4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4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24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569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69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69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69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69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69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69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69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69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69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69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69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69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69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69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0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0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1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1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2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2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2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2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2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2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2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2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2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2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2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2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572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2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2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2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572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761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1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1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1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1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1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1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1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1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1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1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1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1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1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1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1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1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1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1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1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1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1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1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1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1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1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1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1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1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1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1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2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2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3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3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4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4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4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4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4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4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4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4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4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769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9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9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9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9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9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9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9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9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9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9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69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9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9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69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0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0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1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1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2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2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2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2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2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2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2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2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2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2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2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2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2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2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2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2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2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2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2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2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2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2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2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2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2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2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2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2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72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2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2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2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72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732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2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2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2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2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2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2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2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2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2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2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2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2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2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2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2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2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2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2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2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2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2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2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2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2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2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2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2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2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2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2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2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2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2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2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2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2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2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2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2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2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2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2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3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3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4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4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5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5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5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5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5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5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5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5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5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5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5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5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5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782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2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2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3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3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84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84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790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0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0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1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1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2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2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93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93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801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1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1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1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1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1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1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1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1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1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1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1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1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1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1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1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1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1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1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1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1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1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1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1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1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1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1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1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1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1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1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1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1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1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1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1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1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1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1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2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2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3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3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4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4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5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5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06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06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249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49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49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49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49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49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49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49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49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49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49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49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49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49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49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49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49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49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49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49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49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49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49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49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49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49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49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49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49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49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49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50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50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50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50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50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50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50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50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50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811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1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1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1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1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1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1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1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1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1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1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1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1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1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1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1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1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1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1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1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1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1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1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1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1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1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1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1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1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1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1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2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2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3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3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4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4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5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5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16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16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821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1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1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1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1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1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1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1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1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1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1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1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1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1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1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1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1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1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1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1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1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1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1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2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2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3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3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4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4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5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5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6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6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7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7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7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7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7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7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7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7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27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7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7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7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27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832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2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2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3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3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4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4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5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5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6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6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7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7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7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7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7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7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7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7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7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7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7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7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7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7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7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7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7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7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7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7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7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7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7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7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7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7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7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7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7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7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7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7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37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7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7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7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37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842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2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2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3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3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4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4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5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5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6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6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47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47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852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2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2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3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3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4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4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5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5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6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6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57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57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862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2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2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2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2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2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2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2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2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2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2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2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2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2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2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2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2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2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2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2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2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2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2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2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2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2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2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3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3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4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4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5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5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6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6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7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7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8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8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8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8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68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8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8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8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68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872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2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2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3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3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4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4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5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5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6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6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7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7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8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8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8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8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8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8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8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8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8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8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8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8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8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8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8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8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8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8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8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8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8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8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8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8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8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8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8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8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78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8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8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8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78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883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3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3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4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4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5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5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6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6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7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7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88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88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893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3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3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4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4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5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5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6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6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7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7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898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898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903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3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3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3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3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3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3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3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3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3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3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3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3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3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3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3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3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3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3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3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3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3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3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3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3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3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3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3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3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3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3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4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4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5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5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6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6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7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7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8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8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09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9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9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9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09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0546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0546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0546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0546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0546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0546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0546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0547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0547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0547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0547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0547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0547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0547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0547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0547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0547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0548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0548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0548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0548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0548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0548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0548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913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3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3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3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3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3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3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4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4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5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5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6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6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7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7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8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8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9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9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9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9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9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9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9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9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9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9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9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9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9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9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9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9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9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9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9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9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9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9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9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9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19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9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9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9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19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926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6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6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6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6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6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6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6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6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6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6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6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6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6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6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6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6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6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6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6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6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6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6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6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6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6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6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6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6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6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6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6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6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6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6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7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7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8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8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29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29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7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7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7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7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7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7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7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8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8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8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8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8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8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8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8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8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8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9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9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9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9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9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9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09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0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931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1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932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259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59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59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59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59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59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59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59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59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59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59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59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59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59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59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60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60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60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60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60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60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60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60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60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60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60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60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60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60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60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60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60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60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60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60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260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60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60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60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260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8873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873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873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873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873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873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873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873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873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873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873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873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873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873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873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873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873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873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873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873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873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873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873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873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873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8650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3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3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3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3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3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3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3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4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4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4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4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4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4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4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4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4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4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5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5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5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5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5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5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5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5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5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5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6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6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6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6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6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6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6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6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6506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6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7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7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6507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8457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7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7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7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7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7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7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7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7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7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7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7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7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7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7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7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7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7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7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7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7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7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7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7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7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7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7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7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7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7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7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8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8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8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8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8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8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8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8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8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8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8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8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8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8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8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8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8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8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8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8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8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8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8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8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8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82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82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82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582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82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83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83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583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84989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89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89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0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0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0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0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0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0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0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0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0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0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1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1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1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1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1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1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1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1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1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1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2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2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2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2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2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2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2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2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2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2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3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3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3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3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3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3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3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3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3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3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4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4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4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4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4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8499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8499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1082040</xdr:colOff>
      <xdr:row>63</xdr:row>
      <xdr:rowOff>0</xdr:rowOff>
    </xdr:from>
    <xdr:to>
      <xdr:col>1</xdr:col>
      <xdr:colOff>1059180</xdr:colOff>
      <xdr:row>63</xdr:row>
      <xdr:rowOff>0</xdr:rowOff>
    </xdr:to>
    <xdr:sp macro="" textlink="">
      <xdr:nvSpPr>
        <xdr:cNvPr id="797394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4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4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4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4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5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5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5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5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5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5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5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5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5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5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6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6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6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6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6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6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6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6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6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6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7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7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7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7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7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7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7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7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7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7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8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8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8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8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8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85"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86"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87"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88"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89"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90"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91"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92"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93"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94"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95"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3996"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97"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98"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3999"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000"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001"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002"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003"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004"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005"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006"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007"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008"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009"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010"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011"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012"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013"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014"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015"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016"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017" name="Text Box 1"/>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018" name="Text Box 2"/>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019" name="Text Box 3"/>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63</xdr:row>
      <xdr:rowOff>0</xdr:rowOff>
    </xdr:from>
    <xdr:to>
      <xdr:col>1</xdr:col>
      <xdr:colOff>1059180</xdr:colOff>
      <xdr:row>63</xdr:row>
      <xdr:rowOff>0</xdr:rowOff>
    </xdr:to>
    <xdr:sp macro="" textlink="">
      <xdr:nvSpPr>
        <xdr:cNvPr id="7974020" name="Text Box 4"/>
        <xdr:cNvSpPr txBox="1">
          <a:spLocks noChangeArrowheads="1"/>
        </xdr:cNvSpPr>
      </xdr:nvSpPr>
      <xdr:spPr bwMode="auto">
        <a:xfrm>
          <a:off x="1333500" y="1303782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021" name="Text Box 1"/>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022" name="Text Box 2"/>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023" name="Text Box 3"/>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twoCellAnchor>
    <xdr:from>
      <xdr:col>1</xdr:col>
      <xdr:colOff>1082040</xdr:colOff>
      <xdr:row>64</xdr:row>
      <xdr:rowOff>0</xdr:rowOff>
    </xdr:from>
    <xdr:to>
      <xdr:col>1</xdr:col>
      <xdr:colOff>1059180</xdr:colOff>
      <xdr:row>64</xdr:row>
      <xdr:rowOff>0</xdr:rowOff>
    </xdr:to>
    <xdr:sp macro="" textlink="">
      <xdr:nvSpPr>
        <xdr:cNvPr id="7974024" name="Text Box 4"/>
        <xdr:cNvSpPr txBox="1">
          <a:spLocks noChangeArrowheads="1"/>
        </xdr:cNvSpPr>
      </xdr:nvSpPr>
      <xdr:spPr bwMode="auto">
        <a:xfrm>
          <a:off x="1333500" y="13243560"/>
          <a:ext cx="0" cy="0"/>
        </a:xfrm>
        <a:prstGeom prst="rect">
          <a:avLst/>
        </a:prstGeom>
        <a:solidFill>
          <a:srgbClr val="FFFF00"/>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AM%202021/QUY%20HOACH%20NGHI%20XU&#194;N%202030/DUC%20THO/GUI%20HUYEN%20PHE%20DUYET%20-15-1-2019CC_QH_2016-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 HA TANG"/>
      <sheetName val="DMB Cap huyen"/>
      <sheetName val="H01-TT29"/>
      <sheetName val="2020-2020"/>
      <sheetName val="CHI TIEU SS 2011- 2020 (2)"/>
      <sheetName val="CHI TIEU PHAN BỔ"/>
      <sheetName val="CHI TIEU SD DAT 2020"/>
      <sheetName val="H02-KQKH2014"/>
      <sheetName val="H06-KHSDD"/>
      <sheetName val="H07-KHCMD"/>
      <sheetName val="H08-KHTH"/>
      <sheetName val="H09-CSD"/>
      <sheetName val="H10-DMDA"/>
      <sheetName val="H11-KCN"/>
      <sheetName val="H13-CC HUYEN"/>
      <sheetName val="TT duc tho"/>
      <sheetName val="X duc yen"/>
      <sheetName val="X bui xa"/>
      <sheetName val="X duc nhan"/>
      <sheetName val="X trung le"/>
      <sheetName val="X truong son"/>
      <sheetName val="X lien minh"/>
      <sheetName val="X duc tung"/>
      <sheetName val="X duc chau"/>
      <sheetName val="X duc hoa"/>
      <sheetName val="X duc lang"/>
      <sheetName val="X duc dong"/>
      <sheetName val="X tung anh"/>
      <sheetName val="X tan huong"/>
      <sheetName val="X duc la"/>
      <sheetName val="X duc quang"/>
      <sheetName val="X duc vinh"/>
      <sheetName val="X duc lam"/>
      <sheetName val="X duc thuy"/>
      <sheetName val="X duc thanh"/>
      <sheetName val="X duc thinh"/>
      <sheetName val="X thai yen"/>
      <sheetName val="X yen ho"/>
      <sheetName val="X duc an"/>
      <sheetName val="X duc dung"/>
      <sheetName val="X duc lap"/>
      <sheetName val="X duc lac"/>
      <sheetName val="X duc long"/>
      <sheetName val="XA 29"/>
      <sheetName val="XA 30"/>
      <sheetName val="XA 31"/>
      <sheetName val="XA 32"/>
    </sheetNames>
    <sheetDataSet>
      <sheetData sheetId="0" refreshError="1"/>
      <sheetData sheetId="1" refreshError="1"/>
      <sheetData sheetId="2" refreshError="1">
        <row r="9">
          <cell r="AN9">
            <v>20349.140000000003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1">
          <cell r="AT11">
            <v>7.1900000000000013</v>
          </cell>
        </row>
        <row r="12">
          <cell r="AT12">
            <v>35.49</v>
          </cell>
        </row>
        <row r="15">
          <cell r="AT15">
            <v>0</v>
          </cell>
        </row>
        <row r="24">
          <cell r="AT24">
            <v>20.170000000000002</v>
          </cell>
        </row>
        <row r="28">
          <cell r="AT28">
            <v>69.580000000000013</v>
          </cell>
        </row>
        <row r="38">
          <cell r="AT38">
            <v>3.16</v>
          </cell>
        </row>
        <row r="39">
          <cell r="AT39">
            <v>0</v>
          </cell>
        </row>
        <row r="43">
          <cell r="AT43">
            <v>39.270000000000003</v>
          </cell>
        </row>
        <row r="46">
          <cell r="AT46">
            <v>1.7600000000000016</v>
          </cell>
        </row>
      </sheetData>
      <sheetData sheetId="16" refreshError="1">
        <row r="11">
          <cell r="AT11">
            <v>20.61</v>
          </cell>
        </row>
        <row r="12">
          <cell r="AT12">
            <v>23.03</v>
          </cell>
        </row>
        <row r="15">
          <cell r="AT15">
            <v>0</v>
          </cell>
        </row>
        <row r="24">
          <cell r="AT24">
            <v>16</v>
          </cell>
        </row>
        <row r="28">
          <cell r="AT28">
            <v>53.44</v>
          </cell>
        </row>
        <row r="38">
          <cell r="AT38">
            <v>5.4499999999999993</v>
          </cell>
        </row>
        <row r="39">
          <cell r="AT39">
            <v>0</v>
          </cell>
        </row>
        <row r="43">
          <cell r="AT43">
            <v>33.6</v>
          </cell>
        </row>
        <row r="46">
          <cell r="AT46">
            <v>6.08</v>
          </cell>
        </row>
      </sheetData>
      <sheetData sheetId="17" refreshError="1">
        <row r="11">
          <cell r="AT11">
            <v>17.420000000000002</v>
          </cell>
        </row>
        <row r="12">
          <cell r="AT12">
            <v>59.58</v>
          </cell>
        </row>
        <row r="15">
          <cell r="AT15">
            <v>0</v>
          </cell>
        </row>
        <row r="24">
          <cell r="AT24">
            <v>0</v>
          </cell>
        </row>
        <row r="28">
          <cell r="AT28">
            <v>114.04</v>
          </cell>
        </row>
        <row r="38">
          <cell r="AT38">
            <v>9.61</v>
          </cell>
        </row>
        <row r="39">
          <cell r="AT39">
            <v>2.02</v>
          </cell>
        </row>
        <row r="43">
          <cell r="AT43">
            <v>39.200000000000003</v>
          </cell>
        </row>
        <row r="46">
          <cell r="AT46">
            <v>9.33</v>
          </cell>
        </row>
      </sheetData>
      <sheetData sheetId="18" refreshError="1">
        <row r="11">
          <cell r="AT11">
            <v>43.4</v>
          </cell>
        </row>
        <row r="12">
          <cell r="AT12">
            <v>44.91</v>
          </cell>
        </row>
        <row r="15">
          <cell r="AT15">
            <v>0</v>
          </cell>
        </row>
        <row r="24">
          <cell r="AT24">
            <v>0</v>
          </cell>
        </row>
        <row r="28">
          <cell r="AT28">
            <v>64.34</v>
          </cell>
        </row>
        <row r="38">
          <cell r="AT38">
            <v>15.01</v>
          </cell>
        </row>
        <row r="39">
          <cell r="AT39">
            <v>0</v>
          </cell>
        </row>
        <row r="43">
          <cell r="AT43">
            <v>23.94</v>
          </cell>
        </row>
        <row r="46">
          <cell r="AT46">
            <v>6.95</v>
          </cell>
        </row>
      </sheetData>
      <sheetData sheetId="19" refreshError="1">
        <row r="11">
          <cell r="AT11">
            <v>13.080000000000002</v>
          </cell>
        </row>
        <row r="12">
          <cell r="AT12">
            <v>32.46</v>
          </cell>
        </row>
        <row r="15">
          <cell r="AT15">
            <v>0</v>
          </cell>
        </row>
        <row r="24">
          <cell r="AT24">
            <v>14.4</v>
          </cell>
        </row>
        <row r="28">
          <cell r="AT28">
            <v>81.08</v>
          </cell>
        </row>
        <row r="38">
          <cell r="AT38">
            <v>9.18</v>
          </cell>
        </row>
        <row r="39">
          <cell r="AT39">
            <v>0</v>
          </cell>
        </row>
        <row r="43">
          <cell r="AT43">
            <v>0</v>
          </cell>
        </row>
        <row r="46">
          <cell r="AT46">
            <v>5.84</v>
          </cell>
        </row>
      </sheetData>
      <sheetData sheetId="20" refreshError="1">
        <row r="11">
          <cell r="AT11">
            <v>92.78</v>
          </cell>
        </row>
        <row r="12">
          <cell r="AT12">
            <v>90.03</v>
          </cell>
        </row>
        <row r="15">
          <cell r="AT15">
            <v>19.22</v>
          </cell>
        </row>
        <row r="24">
          <cell r="AT24">
            <v>4.2</v>
          </cell>
        </row>
        <row r="28">
          <cell r="AT28">
            <v>83.54</v>
          </cell>
        </row>
        <row r="38">
          <cell r="AT38">
            <v>21.2</v>
          </cell>
        </row>
        <row r="39">
          <cell r="AT39">
            <v>11.600000000000001</v>
          </cell>
        </row>
        <row r="43">
          <cell r="AT43">
            <v>76.39</v>
          </cell>
        </row>
        <row r="46">
          <cell r="AT46">
            <v>6.3500000000000014</v>
          </cell>
        </row>
      </sheetData>
      <sheetData sheetId="21" refreshError="1">
        <row r="11">
          <cell r="AT11">
            <v>142.55000000000001</v>
          </cell>
        </row>
        <row r="12">
          <cell r="AT12">
            <v>43.82</v>
          </cell>
        </row>
        <row r="15">
          <cell r="AT15">
            <v>0</v>
          </cell>
        </row>
        <row r="24">
          <cell r="AT24">
            <v>0</v>
          </cell>
        </row>
        <row r="28">
          <cell r="AT28">
            <v>58.449999999999996</v>
          </cell>
        </row>
        <row r="38">
          <cell r="AT38">
            <v>10.620000000000001</v>
          </cell>
        </row>
        <row r="39">
          <cell r="AT39">
            <v>1.04</v>
          </cell>
        </row>
        <row r="43">
          <cell r="AT43">
            <v>77.010000000000005</v>
          </cell>
        </row>
        <row r="46">
          <cell r="AT46">
            <v>0.37000000000000011</v>
          </cell>
        </row>
      </sheetData>
      <sheetData sheetId="22" refreshError="1">
        <row r="11">
          <cell r="AT11">
            <v>82.41</v>
          </cell>
        </row>
        <row r="12">
          <cell r="AT12">
            <v>41.53</v>
          </cell>
        </row>
        <row r="15">
          <cell r="AT15">
            <v>0</v>
          </cell>
        </row>
        <row r="24">
          <cell r="AT24">
            <v>0</v>
          </cell>
        </row>
        <row r="28">
          <cell r="AT28">
            <v>67.19</v>
          </cell>
        </row>
        <row r="38">
          <cell r="AT38">
            <v>8.9700000000000006</v>
          </cell>
        </row>
        <row r="39">
          <cell r="AT39">
            <v>5.62</v>
          </cell>
        </row>
        <row r="43">
          <cell r="AT43">
            <v>41.91</v>
          </cell>
        </row>
        <row r="46">
          <cell r="AT46">
            <v>0</v>
          </cell>
        </row>
      </sheetData>
      <sheetData sheetId="23" refreshError="1">
        <row r="11">
          <cell r="AT11">
            <v>112.07</v>
          </cell>
        </row>
        <row r="12">
          <cell r="AT12">
            <v>26.259999999999998</v>
          </cell>
        </row>
        <row r="15">
          <cell r="AT15">
            <v>0</v>
          </cell>
        </row>
        <row r="24">
          <cell r="AT24">
            <v>0</v>
          </cell>
        </row>
        <row r="28">
          <cell r="AT28">
            <v>48.92</v>
          </cell>
        </row>
        <row r="38">
          <cell r="AT38">
            <v>6.62</v>
          </cell>
        </row>
        <row r="39">
          <cell r="AT39">
            <v>11</v>
          </cell>
        </row>
        <row r="43">
          <cell r="AT43">
            <v>128.56</v>
          </cell>
        </row>
        <row r="46">
          <cell r="AT46">
            <v>4.84</v>
          </cell>
        </row>
      </sheetData>
      <sheetData sheetId="24" refreshError="1">
        <row r="11">
          <cell r="AT11">
            <v>112.72</v>
          </cell>
        </row>
        <row r="12">
          <cell r="AT12">
            <v>127.53000000000002</v>
          </cell>
        </row>
        <row r="15">
          <cell r="AT15">
            <v>61.06</v>
          </cell>
        </row>
        <row r="24">
          <cell r="AT24">
            <v>0</v>
          </cell>
        </row>
        <row r="28">
          <cell r="AT28">
            <v>99.36999999999999</v>
          </cell>
        </row>
        <row r="38">
          <cell r="AT38">
            <v>23.12</v>
          </cell>
        </row>
        <row r="39">
          <cell r="AT39">
            <v>1.67</v>
          </cell>
        </row>
        <row r="43">
          <cell r="AT43">
            <v>48.77</v>
          </cell>
        </row>
        <row r="46">
          <cell r="AT46">
            <v>31.840000000000003</v>
          </cell>
        </row>
      </sheetData>
      <sheetData sheetId="25" refreshError="1">
        <row r="11">
          <cell r="AT11">
            <v>105.28</v>
          </cell>
        </row>
        <row r="12">
          <cell r="AT12">
            <v>128.30999999999997</v>
          </cell>
        </row>
        <row r="15">
          <cell r="AT15">
            <v>787.67</v>
          </cell>
        </row>
        <row r="24">
          <cell r="AT24">
            <v>0</v>
          </cell>
        </row>
        <row r="28">
          <cell r="AT28">
            <v>111.07</v>
          </cell>
        </row>
        <row r="38">
          <cell r="AT38">
            <v>19.149999999999999</v>
          </cell>
        </row>
        <row r="39">
          <cell r="AT39">
            <v>0.5</v>
          </cell>
        </row>
        <row r="43">
          <cell r="AT43">
            <v>42.55</v>
          </cell>
        </row>
        <row r="46">
          <cell r="AT46">
            <v>13.479999999999997</v>
          </cell>
        </row>
      </sheetData>
      <sheetData sheetId="26" refreshError="1">
        <row r="11">
          <cell r="AT11">
            <v>227.13</v>
          </cell>
        </row>
        <row r="12">
          <cell r="AT12">
            <v>206.12</v>
          </cell>
        </row>
        <row r="15">
          <cell r="AT15">
            <v>362.01</v>
          </cell>
        </row>
        <row r="24">
          <cell r="AT24">
            <v>0</v>
          </cell>
        </row>
        <row r="28">
          <cell r="AT28">
            <v>157.21</v>
          </cell>
        </row>
        <row r="38">
          <cell r="AT38">
            <v>23.7</v>
          </cell>
        </row>
        <row r="39">
          <cell r="AT39">
            <v>0</v>
          </cell>
        </row>
        <row r="43">
          <cell r="AT43">
            <v>46.87</v>
          </cell>
        </row>
        <row r="46">
          <cell r="AT46">
            <v>17.39</v>
          </cell>
        </row>
      </sheetData>
      <sheetData sheetId="27" refreshError="1">
        <row r="11">
          <cell r="AT11">
            <v>62.529999999999994</v>
          </cell>
        </row>
        <row r="12">
          <cell r="AT12">
            <v>148.99</v>
          </cell>
        </row>
        <row r="15">
          <cell r="AT15">
            <v>18.72</v>
          </cell>
        </row>
        <row r="24">
          <cell r="AT24">
            <v>15</v>
          </cell>
        </row>
        <row r="28">
          <cell r="AT28">
            <v>146.72999999999999</v>
          </cell>
        </row>
        <row r="38">
          <cell r="AT38">
            <v>20.36</v>
          </cell>
        </row>
        <row r="39">
          <cell r="AT39">
            <v>3.16</v>
          </cell>
        </row>
        <row r="43">
          <cell r="AT43">
            <v>69.73</v>
          </cell>
        </row>
        <row r="46">
          <cell r="AT46">
            <v>24.39</v>
          </cell>
        </row>
      </sheetData>
      <sheetData sheetId="28" refreshError="1">
        <row r="11">
          <cell r="AT11">
            <v>78.960000000000008</v>
          </cell>
        </row>
        <row r="12">
          <cell r="AT12">
            <v>189.15</v>
          </cell>
        </row>
        <row r="15">
          <cell r="AT15">
            <v>1028.6600000000001</v>
          </cell>
        </row>
        <row r="24">
          <cell r="AT24">
            <v>0</v>
          </cell>
        </row>
        <row r="28">
          <cell r="AT28">
            <v>59.4</v>
          </cell>
        </row>
        <row r="38">
          <cell r="AT38">
            <v>12.83</v>
          </cell>
        </row>
        <row r="39">
          <cell r="AT39">
            <v>4</v>
          </cell>
        </row>
        <row r="43">
          <cell r="AT43">
            <v>30.65</v>
          </cell>
        </row>
        <row r="46">
          <cell r="AT46">
            <v>7.17</v>
          </cell>
        </row>
      </sheetData>
      <sheetData sheetId="29" refreshError="1">
        <row r="11">
          <cell r="AT11">
            <v>61.54</v>
          </cell>
        </row>
        <row r="12">
          <cell r="AT12">
            <v>15.419999999999998</v>
          </cell>
        </row>
        <row r="15">
          <cell r="AT15">
            <v>0</v>
          </cell>
        </row>
        <row r="24">
          <cell r="AT24">
            <v>0</v>
          </cell>
        </row>
        <row r="28">
          <cell r="AT28">
            <v>35.06</v>
          </cell>
        </row>
        <row r="38">
          <cell r="AT38">
            <v>2.93</v>
          </cell>
        </row>
        <row r="39">
          <cell r="AT39">
            <v>0</v>
          </cell>
        </row>
        <row r="43">
          <cell r="AT43">
            <v>55.56</v>
          </cell>
        </row>
        <row r="46">
          <cell r="AT46">
            <v>1.4500000000000002</v>
          </cell>
        </row>
      </sheetData>
      <sheetData sheetId="30" refreshError="1">
        <row r="11">
          <cell r="AT11">
            <v>151.07</v>
          </cell>
        </row>
        <row r="12">
          <cell r="AT12">
            <v>34.130000000000003</v>
          </cell>
        </row>
        <row r="15">
          <cell r="AT15">
            <v>0</v>
          </cell>
        </row>
        <row r="24">
          <cell r="AT24">
            <v>0</v>
          </cell>
        </row>
        <row r="28">
          <cell r="AT28">
            <v>36.83</v>
          </cell>
        </row>
        <row r="38">
          <cell r="AT38">
            <v>9.5399999999999991</v>
          </cell>
        </row>
        <row r="39">
          <cell r="AT39">
            <v>14.5</v>
          </cell>
        </row>
        <row r="43">
          <cell r="AT43">
            <v>143.83000000000001</v>
          </cell>
        </row>
        <row r="46">
          <cell r="AT46">
            <v>2.5700000000000003</v>
          </cell>
        </row>
      </sheetData>
      <sheetData sheetId="31" refreshError="1">
        <row r="11">
          <cell r="AT11">
            <v>58.37</v>
          </cell>
        </row>
        <row r="12">
          <cell r="AT12">
            <v>29.52</v>
          </cell>
        </row>
        <row r="15">
          <cell r="AT15">
            <v>0</v>
          </cell>
        </row>
        <row r="24">
          <cell r="AT24">
            <v>0</v>
          </cell>
        </row>
        <row r="28">
          <cell r="AT28">
            <v>33.96</v>
          </cell>
        </row>
        <row r="38">
          <cell r="AT38">
            <v>5.39</v>
          </cell>
        </row>
        <row r="39">
          <cell r="AT39">
            <v>0</v>
          </cell>
        </row>
        <row r="43">
          <cell r="AT43">
            <v>70.180000000000007</v>
          </cell>
        </row>
        <row r="46">
          <cell r="AT46">
            <v>48.08</v>
          </cell>
        </row>
      </sheetData>
      <sheetData sheetId="32" refreshError="1">
        <row r="11">
          <cell r="AT11">
            <v>2.6999999999999997</v>
          </cell>
        </row>
        <row r="12">
          <cell r="AT12">
            <v>70.09</v>
          </cell>
        </row>
        <row r="15">
          <cell r="AT15">
            <v>0</v>
          </cell>
        </row>
        <row r="24">
          <cell r="AT24">
            <v>0</v>
          </cell>
        </row>
        <row r="28">
          <cell r="AT28">
            <v>109.33</v>
          </cell>
        </row>
        <row r="38">
          <cell r="AT38">
            <v>11.120000000000001</v>
          </cell>
        </row>
        <row r="39">
          <cell r="AT39">
            <v>1.2</v>
          </cell>
        </row>
        <row r="43">
          <cell r="AT43">
            <v>1.66</v>
          </cell>
        </row>
        <row r="46">
          <cell r="AT46">
            <v>3.3499999999999996</v>
          </cell>
        </row>
      </sheetData>
      <sheetData sheetId="33" refreshError="1">
        <row r="11">
          <cell r="AT11">
            <v>0.85000000000000009</v>
          </cell>
        </row>
        <row r="12">
          <cell r="AT12">
            <v>37.15</v>
          </cell>
        </row>
        <row r="15">
          <cell r="AT15">
            <v>0</v>
          </cell>
        </row>
        <row r="24">
          <cell r="AT24">
            <v>0</v>
          </cell>
        </row>
        <row r="28">
          <cell r="AT28">
            <v>84.83</v>
          </cell>
        </row>
        <row r="38">
          <cell r="AT38">
            <v>4.53</v>
          </cell>
        </row>
        <row r="39">
          <cell r="AT39">
            <v>0</v>
          </cell>
        </row>
        <row r="43">
          <cell r="AT43">
            <v>0.67</v>
          </cell>
        </row>
        <row r="46">
          <cell r="AT46">
            <v>3.28</v>
          </cell>
        </row>
      </sheetData>
      <sheetData sheetId="34" refreshError="1">
        <row r="11">
          <cell r="AT11">
            <v>0.42</v>
          </cell>
        </row>
        <row r="12">
          <cell r="AT12">
            <v>54.839999999999996</v>
          </cell>
        </row>
        <row r="15">
          <cell r="AT15">
            <v>0</v>
          </cell>
        </row>
        <row r="24">
          <cell r="AT24">
            <v>0</v>
          </cell>
        </row>
        <row r="28">
          <cell r="AT28">
            <v>95.59</v>
          </cell>
        </row>
        <row r="38">
          <cell r="AT38">
            <v>9.5399999999999991</v>
          </cell>
        </row>
        <row r="39">
          <cell r="AT39">
            <v>0.33</v>
          </cell>
        </row>
        <row r="43">
          <cell r="AT43">
            <v>1.06</v>
          </cell>
        </row>
        <row r="46">
          <cell r="AT46">
            <v>13.84</v>
          </cell>
        </row>
      </sheetData>
      <sheetData sheetId="35" refreshError="1">
        <row r="11">
          <cell r="AT11">
            <v>1.39</v>
          </cell>
        </row>
        <row r="12">
          <cell r="AT12">
            <v>22.93</v>
          </cell>
        </row>
        <row r="15">
          <cell r="AT15">
            <v>0</v>
          </cell>
        </row>
        <row r="24">
          <cell r="AT24">
            <v>5.81</v>
          </cell>
        </row>
        <row r="28">
          <cell r="AT28">
            <v>65.02</v>
          </cell>
        </row>
        <row r="38">
          <cell r="AT38">
            <v>5.33</v>
          </cell>
        </row>
        <row r="39">
          <cell r="AT39">
            <v>0</v>
          </cell>
        </row>
        <row r="43">
          <cell r="AT43">
            <v>8.64</v>
          </cell>
        </row>
        <row r="46">
          <cell r="AT46">
            <v>1.8200000000000012</v>
          </cell>
        </row>
      </sheetData>
      <sheetData sheetId="36" refreshError="1">
        <row r="11">
          <cell r="AT11">
            <v>0.51</v>
          </cell>
        </row>
        <row r="12">
          <cell r="AT12">
            <v>17.62</v>
          </cell>
        </row>
        <row r="15">
          <cell r="AT15">
            <v>0</v>
          </cell>
        </row>
        <row r="24">
          <cell r="AT24">
            <v>9.92</v>
          </cell>
        </row>
        <row r="28">
          <cell r="AT28">
            <v>67.88</v>
          </cell>
        </row>
        <row r="38">
          <cell r="AT38">
            <v>7.15</v>
          </cell>
        </row>
        <row r="39">
          <cell r="AT39">
            <v>0</v>
          </cell>
        </row>
        <row r="43">
          <cell r="AT43">
            <v>4.45</v>
          </cell>
        </row>
        <row r="46">
          <cell r="AT46">
            <v>0.25</v>
          </cell>
        </row>
      </sheetData>
      <sheetData sheetId="37" refreshError="1">
        <row r="11">
          <cell r="AT11">
            <v>21.090000000000003</v>
          </cell>
        </row>
        <row r="12">
          <cell r="AT12">
            <v>61.819999999999993</v>
          </cell>
        </row>
        <row r="15">
          <cell r="AT15">
            <v>0</v>
          </cell>
        </row>
        <row r="24">
          <cell r="AT24">
            <v>0</v>
          </cell>
        </row>
        <row r="28">
          <cell r="AT28">
            <v>152.03</v>
          </cell>
        </row>
        <row r="38">
          <cell r="AT38">
            <v>17.169999999999998</v>
          </cell>
        </row>
        <row r="39">
          <cell r="AT39">
            <v>1.06</v>
          </cell>
        </row>
        <row r="43">
          <cell r="AT43">
            <v>26.68</v>
          </cell>
        </row>
        <row r="46">
          <cell r="AT46">
            <v>17.93</v>
          </cell>
        </row>
      </sheetData>
      <sheetData sheetId="38" refreshError="1">
        <row r="11">
          <cell r="AT11">
            <v>158.01000000000002</v>
          </cell>
        </row>
        <row r="12">
          <cell r="AT12">
            <v>271.11</v>
          </cell>
        </row>
        <row r="15">
          <cell r="AT15">
            <v>197.73000000000002</v>
          </cell>
        </row>
        <row r="24">
          <cell r="AT24">
            <v>0</v>
          </cell>
        </row>
        <row r="28">
          <cell r="AT28">
            <v>144.03</v>
          </cell>
        </row>
        <row r="38">
          <cell r="AT38">
            <v>20.71</v>
          </cell>
        </row>
        <row r="39">
          <cell r="AT39">
            <v>3</v>
          </cell>
        </row>
        <row r="43">
          <cell r="AT43">
            <v>0</v>
          </cell>
        </row>
        <row r="46">
          <cell r="AT46">
            <v>1.0899999999999999</v>
          </cell>
        </row>
      </sheetData>
      <sheetData sheetId="39" refreshError="1">
        <row r="11">
          <cell r="AT11">
            <v>50.61999999999999</v>
          </cell>
        </row>
        <row r="12">
          <cell r="AT12">
            <v>132.97</v>
          </cell>
        </row>
        <row r="15">
          <cell r="AT15">
            <v>175.8</v>
          </cell>
        </row>
        <row r="24">
          <cell r="AT24">
            <v>0</v>
          </cell>
        </row>
        <row r="28">
          <cell r="AT28">
            <v>122.5</v>
          </cell>
        </row>
        <row r="38">
          <cell r="AT38">
            <v>22.84</v>
          </cell>
        </row>
        <row r="39">
          <cell r="AT39">
            <v>5</v>
          </cell>
        </row>
        <row r="43">
          <cell r="AT43">
            <v>10.64</v>
          </cell>
        </row>
        <row r="46">
          <cell r="AT46">
            <v>4.5400000000000009</v>
          </cell>
        </row>
      </sheetData>
      <sheetData sheetId="40" refreshError="1">
        <row r="11">
          <cell r="AT11">
            <v>26.880000000000003</v>
          </cell>
        </row>
        <row r="12">
          <cell r="AT12">
            <v>125.30000000000001</v>
          </cell>
        </row>
        <row r="15">
          <cell r="AT15">
            <v>133.63</v>
          </cell>
        </row>
        <row r="24">
          <cell r="AT24">
            <v>0</v>
          </cell>
        </row>
        <row r="28">
          <cell r="AT28">
            <v>101.42999999999998</v>
          </cell>
        </row>
        <row r="38">
          <cell r="AT38">
            <v>19.98</v>
          </cell>
        </row>
        <row r="39">
          <cell r="AT39">
            <v>0</v>
          </cell>
        </row>
        <row r="43">
          <cell r="AT43">
            <v>0.78</v>
          </cell>
        </row>
        <row r="46">
          <cell r="AT46">
            <v>1.5700000000000003</v>
          </cell>
        </row>
      </sheetData>
      <sheetData sheetId="41" refreshError="1">
        <row r="11">
          <cell r="AT11">
            <v>160.41</v>
          </cell>
        </row>
        <row r="12">
          <cell r="AT12">
            <v>150.16</v>
          </cell>
        </row>
        <row r="15">
          <cell r="AT15">
            <v>19.2</v>
          </cell>
        </row>
        <row r="24">
          <cell r="AT24">
            <v>0</v>
          </cell>
        </row>
        <row r="28">
          <cell r="AT28">
            <v>92.67</v>
          </cell>
        </row>
        <row r="38">
          <cell r="AT38">
            <v>23.22</v>
          </cell>
        </row>
        <row r="39">
          <cell r="AT39">
            <v>6.5</v>
          </cell>
        </row>
        <row r="43">
          <cell r="AT43">
            <v>28.39</v>
          </cell>
        </row>
        <row r="46">
          <cell r="AT46">
            <v>6.5700000000000038</v>
          </cell>
        </row>
      </sheetData>
      <sheetData sheetId="42" refreshError="1">
        <row r="11">
          <cell r="AT11">
            <v>14.23</v>
          </cell>
        </row>
        <row r="12">
          <cell r="AT12">
            <v>116.18</v>
          </cell>
        </row>
        <row r="15">
          <cell r="AT15">
            <v>156</v>
          </cell>
        </row>
        <row r="24">
          <cell r="AT24">
            <v>17</v>
          </cell>
        </row>
        <row r="28">
          <cell r="AT28">
            <v>162.63000000000002</v>
          </cell>
        </row>
        <row r="38">
          <cell r="AT38">
            <v>11.34</v>
          </cell>
        </row>
        <row r="39">
          <cell r="AT39">
            <v>5</v>
          </cell>
        </row>
        <row r="43">
          <cell r="AT43">
            <v>2.33</v>
          </cell>
        </row>
        <row r="46">
          <cell r="AT46">
            <v>9.14</v>
          </cell>
        </row>
      </sheetData>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6" workbookViewId="0">
      <selection activeCell="C34" sqref="C34"/>
    </sheetView>
  </sheetViews>
  <sheetFormatPr defaultColWidth="9.109375" defaultRowHeight="13.2" x14ac:dyDescent="0.25"/>
  <cols>
    <col min="1" max="1" width="7" style="2" customWidth="1"/>
    <col min="2" max="2" width="21.88671875" style="2" customWidth="1"/>
    <col min="3" max="3" width="13.33203125" style="2" customWidth="1"/>
    <col min="4" max="5" width="12.33203125" style="2" customWidth="1"/>
    <col min="6" max="16384" width="9.109375" style="2"/>
  </cols>
  <sheetData>
    <row r="1" spans="1:5" s="848" customFormat="1" ht="27" customHeight="1" x14ac:dyDescent="0.3">
      <c r="A1" s="944" t="s">
        <v>1030</v>
      </c>
      <c r="B1" s="944"/>
      <c r="C1" s="944"/>
      <c r="D1" s="944"/>
      <c r="E1" s="944"/>
    </row>
    <row r="3" spans="1:5" customFormat="1" ht="33" customHeight="1" x14ac:dyDescent="0.25">
      <c r="A3" s="945" t="s">
        <v>16</v>
      </c>
      <c r="B3" s="945" t="s">
        <v>1024</v>
      </c>
      <c r="C3" s="945" t="s">
        <v>295</v>
      </c>
      <c r="D3" s="945" t="s">
        <v>1025</v>
      </c>
      <c r="E3" s="945"/>
    </row>
    <row r="4" spans="1:5" customFormat="1" ht="33.6" x14ac:dyDescent="0.25">
      <c r="A4" s="945"/>
      <c r="B4" s="945"/>
      <c r="C4" s="945"/>
      <c r="D4" s="841" t="s">
        <v>121</v>
      </c>
      <c r="E4" s="841" t="s">
        <v>1026</v>
      </c>
    </row>
    <row r="5" spans="1:5" customFormat="1" ht="18" customHeight="1" x14ac:dyDescent="0.25">
      <c r="A5" s="842">
        <v>1</v>
      </c>
      <c r="B5" s="843" t="s">
        <v>1027</v>
      </c>
      <c r="C5" s="845">
        <f>'Bieu 01'!F8</f>
        <v>1063.164186</v>
      </c>
      <c r="D5" s="846">
        <f>'Bieu 03'!H8</f>
        <v>896.764186</v>
      </c>
      <c r="E5" s="845">
        <f>D5-C5</f>
        <v>-166.39999999999998</v>
      </c>
    </row>
    <row r="6" spans="1:5" customFormat="1" ht="18" customHeight="1" x14ac:dyDescent="0.25">
      <c r="A6" s="842">
        <v>2</v>
      </c>
      <c r="B6" s="843" t="s">
        <v>1028</v>
      </c>
      <c r="C6" s="845">
        <f>'Bieu 01'!G8</f>
        <v>712.68890999999996</v>
      </c>
      <c r="D6" s="846">
        <f>'Bieu 03'!I8</f>
        <v>572.29890999999998</v>
      </c>
      <c r="E6" s="845">
        <f t="shared" ref="E6:E28" si="0">D6-C6</f>
        <v>-140.38999999999999</v>
      </c>
    </row>
    <row r="7" spans="1:5" customFormat="1" ht="18" customHeight="1" x14ac:dyDescent="0.25">
      <c r="A7" s="842">
        <v>3</v>
      </c>
      <c r="B7" s="843" t="s">
        <v>994</v>
      </c>
      <c r="C7" s="845">
        <f>'Bieu 01'!H8</f>
        <v>719.17784200000006</v>
      </c>
      <c r="D7" s="846">
        <f>'Bieu 03'!J8</f>
        <v>680.8778420000001</v>
      </c>
      <c r="E7" s="845">
        <f t="shared" si="0"/>
        <v>-38.299999999999955</v>
      </c>
    </row>
    <row r="8" spans="1:5" customFormat="1" ht="18" customHeight="1" x14ac:dyDescent="0.25">
      <c r="A8" s="842">
        <v>4</v>
      </c>
      <c r="B8" s="843" t="s">
        <v>995</v>
      </c>
      <c r="C8" s="845">
        <f>'Bieu 01'!I8</f>
        <v>1031.307935</v>
      </c>
      <c r="D8" s="846">
        <f>'Bieu 03'!K8</f>
        <v>862.54793500000005</v>
      </c>
      <c r="E8" s="845">
        <f t="shared" si="0"/>
        <v>-168.76</v>
      </c>
    </row>
    <row r="9" spans="1:5" customFormat="1" ht="18" customHeight="1" x14ac:dyDescent="0.25">
      <c r="A9" s="842">
        <v>5</v>
      </c>
      <c r="B9" s="843" t="s">
        <v>996</v>
      </c>
      <c r="C9" s="845">
        <f>'Bieu 01'!K8</f>
        <v>883.03977899999995</v>
      </c>
      <c r="D9" s="846">
        <f>'Bieu 03'!M8</f>
        <v>795.89977899999997</v>
      </c>
      <c r="E9" s="845">
        <f t="shared" si="0"/>
        <v>-87.139999999999986</v>
      </c>
    </row>
    <row r="10" spans="1:5" customFormat="1" ht="18" customHeight="1" x14ac:dyDescent="0.25">
      <c r="A10" s="842">
        <v>6</v>
      </c>
      <c r="B10" s="843" t="s">
        <v>997</v>
      </c>
      <c r="C10" s="845">
        <f>'Bieu 01'!L8</f>
        <v>437.01911999999999</v>
      </c>
      <c r="D10" s="846">
        <f>'Bieu 03'!N8</f>
        <v>394.58911999999998</v>
      </c>
      <c r="E10" s="845">
        <f t="shared" si="0"/>
        <v>-42.430000000000007</v>
      </c>
    </row>
    <row r="11" spans="1:5" customFormat="1" ht="18" customHeight="1" x14ac:dyDescent="0.25">
      <c r="A11" s="842">
        <v>7</v>
      </c>
      <c r="B11" s="843" t="s">
        <v>998</v>
      </c>
      <c r="C11" s="845">
        <f>'Bieu 01'!M8</f>
        <v>1649.302997</v>
      </c>
      <c r="D11" s="846">
        <f>'Bieu 03'!O8</f>
        <v>1584.112997</v>
      </c>
      <c r="E11" s="845">
        <f t="shared" si="0"/>
        <v>-65.190000000000055</v>
      </c>
    </row>
    <row r="12" spans="1:5" customFormat="1" ht="18" customHeight="1" x14ac:dyDescent="0.25">
      <c r="A12" s="842">
        <v>8</v>
      </c>
      <c r="B12" s="843" t="s">
        <v>999</v>
      </c>
      <c r="C12" s="845">
        <f>'Bieu 01'!O8</f>
        <v>3205.1662030000002</v>
      </c>
      <c r="D12" s="846">
        <f>'Bieu 03'!Q8</f>
        <v>3118.1662030000002</v>
      </c>
      <c r="E12" s="845">
        <f t="shared" si="0"/>
        <v>-87</v>
      </c>
    </row>
    <row r="13" spans="1:5" customFormat="1" ht="18" customHeight="1" x14ac:dyDescent="0.25">
      <c r="A13" s="842">
        <v>9</v>
      </c>
      <c r="B13" s="843" t="s">
        <v>1000</v>
      </c>
      <c r="C13" s="845">
        <f>'Bieu 01'!P8</f>
        <v>1308.24738</v>
      </c>
      <c r="D13" s="846">
        <f>'Bieu 03'!R8</f>
        <v>1227.2273799999998</v>
      </c>
      <c r="E13" s="845">
        <f t="shared" si="0"/>
        <v>-81.020000000000209</v>
      </c>
    </row>
    <row r="14" spans="1:5" customFormat="1" ht="18" customHeight="1" x14ac:dyDescent="0.25">
      <c r="A14" s="842">
        <v>10</v>
      </c>
      <c r="B14" s="843" t="s">
        <v>1001</v>
      </c>
      <c r="C14" s="845">
        <f>'Bieu 01'!Q8</f>
        <v>378.48979000000003</v>
      </c>
      <c r="D14" s="846">
        <f>'Bieu 03'!S8</f>
        <v>355.92979000000003</v>
      </c>
      <c r="E14" s="845">
        <f t="shared" si="0"/>
        <v>-22.560000000000002</v>
      </c>
    </row>
    <row r="15" spans="1:5" customFormat="1" ht="18" customHeight="1" x14ac:dyDescent="0.25">
      <c r="A15" s="842">
        <v>11</v>
      </c>
      <c r="B15" s="843" t="s">
        <v>1002</v>
      </c>
      <c r="C15" s="845">
        <f>'Bieu 01'!R8</f>
        <v>1893.9998189999999</v>
      </c>
      <c r="D15" s="846">
        <f>'Bieu 03'!T8</f>
        <v>1794.5698190000001</v>
      </c>
      <c r="E15" s="845">
        <f t="shared" si="0"/>
        <v>-99.429999999999836</v>
      </c>
    </row>
    <row r="16" spans="1:5" customFormat="1" ht="18" customHeight="1" x14ac:dyDescent="0.25">
      <c r="A16" s="842">
        <v>12</v>
      </c>
      <c r="B16" s="843" t="s">
        <v>1003</v>
      </c>
      <c r="C16" s="845">
        <f>'Bieu 01'!S8</f>
        <v>13579.13085</v>
      </c>
      <c r="D16" s="846">
        <f>'Bieu 03'!U8</f>
        <v>12627.460849999999</v>
      </c>
      <c r="E16" s="845">
        <f t="shared" si="0"/>
        <v>-951.67000000000007</v>
      </c>
    </row>
    <row r="17" spans="1:5" customFormat="1" ht="18" customHeight="1" x14ac:dyDescent="0.25">
      <c r="A17" s="842">
        <v>13</v>
      </c>
      <c r="B17" s="843" t="s">
        <v>1004</v>
      </c>
      <c r="C17" s="845">
        <f>'Bieu 01'!T8</f>
        <v>26.559100000000001</v>
      </c>
      <c r="D17" s="846">
        <f>'Bieu 03'!V8</f>
        <v>17.859100000000002</v>
      </c>
      <c r="E17" s="845">
        <f t="shared" si="0"/>
        <v>-8.6999999999999993</v>
      </c>
    </row>
    <row r="18" spans="1:5" customFormat="1" ht="18" customHeight="1" x14ac:dyDescent="0.25">
      <c r="A18" s="842">
        <v>14</v>
      </c>
      <c r="B18" s="843" t="s">
        <v>1005</v>
      </c>
      <c r="C18" s="845">
        <f>'Bieu 01'!U8</f>
        <v>5151.5881499999996</v>
      </c>
      <c r="D18" s="846">
        <f>'Bieu 03'!W8</f>
        <v>4966.85815</v>
      </c>
      <c r="E18" s="845">
        <f t="shared" si="0"/>
        <v>-184.72999999999956</v>
      </c>
    </row>
    <row r="19" spans="1:5" customFormat="1" ht="18" customHeight="1" x14ac:dyDescent="0.25">
      <c r="A19" s="842">
        <v>15</v>
      </c>
      <c r="B19" s="843" t="s">
        <v>1006</v>
      </c>
      <c r="C19" s="845">
        <f>'Bieu 01'!V8</f>
        <v>646.78097000000002</v>
      </c>
      <c r="D19" s="846">
        <f>'Bieu 03'!X8</f>
        <v>611.04097000000002</v>
      </c>
      <c r="E19" s="845">
        <f t="shared" si="0"/>
        <v>-35.740000000000009</v>
      </c>
    </row>
    <row r="20" spans="1:5" customFormat="1" ht="18" customHeight="1" x14ac:dyDescent="0.25">
      <c r="A20" s="842">
        <v>16</v>
      </c>
      <c r="B20" s="843" t="s">
        <v>1007</v>
      </c>
      <c r="C20" s="845">
        <f>'Bieu 01'!W8</f>
        <v>4407.9619640000001</v>
      </c>
      <c r="D20" s="846">
        <f>'Bieu 03'!Y8</f>
        <v>4288.3119640000004</v>
      </c>
      <c r="E20" s="845">
        <f t="shared" si="0"/>
        <v>-119.64999999999964</v>
      </c>
    </row>
    <row r="21" spans="1:5" customFormat="1" ht="18" customHeight="1" x14ac:dyDescent="0.25">
      <c r="A21" s="842">
        <v>17</v>
      </c>
      <c r="B21" s="843" t="s">
        <v>1008</v>
      </c>
      <c r="C21" s="845">
        <f>'Bieu 01'!X8</f>
        <v>1261.72694</v>
      </c>
      <c r="D21" s="846">
        <f>'Bieu 03'!Z8</f>
        <v>1204.99694</v>
      </c>
      <c r="E21" s="845">
        <f t="shared" si="0"/>
        <v>-56.730000000000018</v>
      </c>
    </row>
    <row r="22" spans="1:5" customFormat="1" ht="18" customHeight="1" x14ac:dyDescent="0.25">
      <c r="A22" s="842">
        <v>18</v>
      </c>
      <c r="B22" s="843" t="s">
        <v>1009</v>
      </c>
      <c r="C22" s="845">
        <f>'Bieu 01'!Y8</f>
        <v>1458.8443500000001</v>
      </c>
      <c r="D22" s="846">
        <f>'Bieu 03'!AA8</f>
        <v>1382.2743500000001</v>
      </c>
      <c r="E22" s="845">
        <f t="shared" si="0"/>
        <v>-76.569999999999936</v>
      </c>
    </row>
    <row r="23" spans="1:5" customFormat="1" ht="18" customHeight="1" x14ac:dyDescent="0.25">
      <c r="A23" s="842">
        <v>19</v>
      </c>
      <c r="B23" s="843" t="s">
        <v>1010</v>
      </c>
      <c r="C23" s="845">
        <f>'Bieu 01'!Z8</f>
        <v>752.97812999999996</v>
      </c>
      <c r="D23" s="846">
        <f>'Bieu 03'!AB8</f>
        <v>729.73812999999996</v>
      </c>
      <c r="E23" s="845">
        <f t="shared" si="0"/>
        <v>-23.240000000000009</v>
      </c>
    </row>
    <row r="24" spans="1:5" customFormat="1" ht="18" customHeight="1" x14ac:dyDescent="0.25">
      <c r="A24" s="842">
        <v>20</v>
      </c>
      <c r="B24" s="843" t="s">
        <v>1011</v>
      </c>
      <c r="C24" s="845">
        <f>'Bieu 01'!AA8</f>
        <v>7211.8017300000001</v>
      </c>
      <c r="D24" s="846">
        <f>'Bieu 03'!AC8</f>
        <v>7132.2917300000008</v>
      </c>
      <c r="E24" s="845">
        <f t="shared" si="0"/>
        <v>-79.509999999999309</v>
      </c>
    </row>
    <row r="25" spans="1:5" customFormat="1" ht="18" customHeight="1" x14ac:dyDescent="0.25">
      <c r="A25" s="842">
        <v>21</v>
      </c>
      <c r="B25" s="843" t="s">
        <v>1012</v>
      </c>
      <c r="C25" s="845">
        <f>'Bieu 01'!AB8</f>
        <v>627.41801999999996</v>
      </c>
      <c r="D25" s="846">
        <f>'Bieu 03'!AD8</f>
        <v>395.75801999999993</v>
      </c>
      <c r="E25" s="845">
        <f t="shared" si="0"/>
        <v>-231.66000000000003</v>
      </c>
    </row>
    <row r="26" spans="1:5" customFormat="1" ht="18" customHeight="1" x14ac:dyDescent="0.25">
      <c r="A26" s="842">
        <v>22</v>
      </c>
      <c r="B26" s="843" t="s">
        <v>1013</v>
      </c>
      <c r="C26" s="845">
        <f>'Bieu 01'!AC8</f>
        <v>432.09082999999998</v>
      </c>
      <c r="D26" s="846">
        <f>'Bieu 03'!AE8</f>
        <v>180.45083</v>
      </c>
      <c r="E26" s="845">
        <f t="shared" si="0"/>
        <v>-251.64</v>
      </c>
    </row>
    <row r="27" spans="1:5" customFormat="1" ht="18" customHeight="1" x14ac:dyDescent="0.25">
      <c r="A27" s="842">
        <v>23</v>
      </c>
      <c r="B27" s="843" t="s">
        <v>1014</v>
      </c>
      <c r="C27" s="845">
        <f>'Bieu 01'!AD8</f>
        <v>1675.7485799999999</v>
      </c>
      <c r="D27" s="846">
        <f>'Bieu 03'!AF8</f>
        <v>1569.5585800000001</v>
      </c>
      <c r="E27" s="845">
        <f t="shared" si="0"/>
        <v>-106.18999999999983</v>
      </c>
    </row>
    <row r="28" spans="1:5" s="844" customFormat="1" ht="18" customHeight="1" x14ac:dyDescent="0.3">
      <c r="A28" s="945" t="s">
        <v>1029</v>
      </c>
      <c r="B28" s="945"/>
      <c r="C28" s="847">
        <f>SUM(C5:C27)</f>
        <v>50514.233574999998</v>
      </c>
      <c r="D28" s="847">
        <f>SUM(D5:D27)</f>
        <v>47389.583575000004</v>
      </c>
      <c r="E28" s="847">
        <f t="shared" si="0"/>
        <v>-3124.6499999999942</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8" workbookViewId="0">
      <selection activeCell="E28" sqref="A3:E28"/>
    </sheetView>
  </sheetViews>
  <sheetFormatPr defaultColWidth="9.109375" defaultRowHeight="13.2" x14ac:dyDescent="0.25"/>
  <cols>
    <col min="1" max="1" width="7" style="2" customWidth="1"/>
    <col min="2" max="2" width="21.88671875" style="2" customWidth="1"/>
    <col min="3" max="3" width="13.33203125" style="2" customWidth="1"/>
    <col min="4" max="5" width="12.33203125" style="2" customWidth="1"/>
    <col min="6" max="16384" width="9.109375" style="2"/>
  </cols>
  <sheetData>
    <row r="1" spans="1:5" s="848" customFormat="1" ht="27" customHeight="1" x14ac:dyDescent="0.3">
      <c r="A1" s="944" t="s">
        <v>1038</v>
      </c>
      <c r="B1" s="944"/>
      <c r="C1" s="944"/>
      <c r="D1" s="944"/>
      <c r="E1" s="944"/>
    </row>
    <row r="3" spans="1:5" customFormat="1" ht="33" customHeight="1" x14ac:dyDescent="0.25">
      <c r="A3" s="945" t="s">
        <v>16</v>
      </c>
      <c r="B3" s="945" t="s">
        <v>1024</v>
      </c>
      <c r="C3" s="945" t="s">
        <v>295</v>
      </c>
      <c r="D3" s="945" t="s">
        <v>1025</v>
      </c>
      <c r="E3" s="945"/>
    </row>
    <row r="4" spans="1:5" customFormat="1" ht="33.6" x14ac:dyDescent="0.25">
      <c r="A4" s="945"/>
      <c r="B4" s="945"/>
      <c r="C4" s="945"/>
      <c r="D4" s="849" t="s">
        <v>121</v>
      </c>
      <c r="E4" s="849" t="s">
        <v>1026</v>
      </c>
    </row>
    <row r="5" spans="1:5" customFormat="1" ht="18" customHeight="1" x14ac:dyDescent="0.25">
      <c r="A5" s="842">
        <v>1</v>
      </c>
      <c r="B5" s="843" t="s">
        <v>1027</v>
      </c>
      <c r="C5" s="851">
        <f>'Bieu 01'!F21</f>
        <v>7.5296390000000004</v>
      </c>
      <c r="D5" s="852">
        <f>'Bieu 03'!H21</f>
        <v>14.329639</v>
      </c>
      <c r="E5" s="845">
        <f>D5-C5</f>
        <v>6.8</v>
      </c>
    </row>
    <row r="6" spans="1:5" customFormat="1" ht="18" customHeight="1" x14ac:dyDescent="0.25">
      <c r="A6" s="842">
        <v>2</v>
      </c>
      <c r="B6" s="843" t="s">
        <v>1028</v>
      </c>
      <c r="C6" s="851"/>
      <c r="D6" s="852"/>
      <c r="E6" s="845">
        <f t="shared" ref="E6:E28" si="0">D6-C6</f>
        <v>0</v>
      </c>
    </row>
    <row r="7" spans="1:5" customFormat="1" ht="18" customHeight="1" x14ac:dyDescent="0.25">
      <c r="A7" s="842">
        <v>3</v>
      </c>
      <c r="B7" s="843" t="s">
        <v>994</v>
      </c>
      <c r="C7" s="851">
        <f>'Bieu 01'!H21</f>
        <v>2.1745679999999998</v>
      </c>
      <c r="D7" s="852">
        <f>'Bieu 03'!J21</f>
        <v>6.414568</v>
      </c>
      <c r="E7" s="845">
        <f t="shared" si="0"/>
        <v>4.24</v>
      </c>
    </row>
    <row r="8" spans="1:5" customFormat="1" ht="18" customHeight="1" x14ac:dyDescent="0.25">
      <c r="A8" s="842">
        <v>4</v>
      </c>
      <c r="B8" s="843" t="s">
        <v>995</v>
      </c>
      <c r="C8" s="851">
        <f>'Bieu 01'!I21</f>
        <v>40.349561999999999</v>
      </c>
      <c r="D8" s="852">
        <f>'Bieu 03'!K21</f>
        <v>40.059562</v>
      </c>
      <c r="E8" s="845">
        <f t="shared" si="0"/>
        <v>-0.28999999999999915</v>
      </c>
    </row>
    <row r="9" spans="1:5" customFormat="1" ht="18" customHeight="1" x14ac:dyDescent="0.25">
      <c r="A9" s="842">
        <v>5</v>
      </c>
      <c r="B9" s="843" t="s">
        <v>996</v>
      </c>
      <c r="C9" s="851">
        <f>'Bieu 01'!K21</f>
        <v>13.444262</v>
      </c>
      <c r="D9" s="852">
        <f>'Bieu 03'!M21</f>
        <v>39.044262000000003</v>
      </c>
      <c r="E9" s="845">
        <f t="shared" si="0"/>
        <v>25.6</v>
      </c>
    </row>
    <row r="10" spans="1:5" customFormat="1" ht="18" customHeight="1" x14ac:dyDescent="0.25">
      <c r="A10" s="842">
        <v>6</v>
      </c>
      <c r="B10" s="843" t="s">
        <v>997</v>
      </c>
      <c r="C10" s="851">
        <f>'Bieu 01'!L21</f>
        <v>15.209429999999999</v>
      </c>
      <c r="D10" s="852">
        <f>'Bieu 03'!N21</f>
        <v>15.209429999999999</v>
      </c>
      <c r="E10" s="845">
        <f t="shared" si="0"/>
        <v>0</v>
      </c>
    </row>
    <row r="11" spans="1:5" customFormat="1" ht="18" customHeight="1" x14ac:dyDescent="0.25">
      <c r="A11" s="842">
        <v>7</v>
      </c>
      <c r="B11" s="843" t="s">
        <v>998</v>
      </c>
      <c r="C11" s="851">
        <f>'Bieu 01'!M21</f>
        <v>7.5215620000000003</v>
      </c>
      <c r="D11" s="852">
        <f>'Bieu 03'!O21</f>
        <v>47.131562000000002</v>
      </c>
      <c r="E11" s="845">
        <f t="shared" si="0"/>
        <v>39.61</v>
      </c>
    </row>
    <row r="12" spans="1:5" customFormat="1" ht="18" customHeight="1" x14ac:dyDescent="0.25">
      <c r="A12" s="842">
        <v>8</v>
      </c>
      <c r="B12" s="843" t="s">
        <v>999</v>
      </c>
      <c r="C12" s="851">
        <f>'Bieu 01'!O21</f>
        <v>47.099041999999997</v>
      </c>
      <c r="D12" s="852">
        <f>'Bieu 03'!Q21</f>
        <v>104.409042</v>
      </c>
      <c r="E12" s="845">
        <f t="shared" si="0"/>
        <v>57.31</v>
      </c>
    </row>
    <row r="13" spans="1:5" customFormat="1" ht="18" customHeight="1" x14ac:dyDescent="0.25">
      <c r="A13" s="842">
        <v>9</v>
      </c>
      <c r="B13" s="843" t="s">
        <v>1000</v>
      </c>
      <c r="C13" s="851">
        <f>'Bieu 01'!P21</f>
        <v>5.85405</v>
      </c>
      <c r="D13" s="852">
        <f>'Bieu 03'!R21</f>
        <v>5.85405</v>
      </c>
      <c r="E13" s="845">
        <f t="shared" si="0"/>
        <v>0</v>
      </c>
    </row>
    <row r="14" spans="1:5" customFormat="1" ht="18" customHeight="1" x14ac:dyDescent="0.25">
      <c r="A14" s="842">
        <v>10</v>
      </c>
      <c r="B14" s="843" t="s">
        <v>1001</v>
      </c>
      <c r="C14" s="851">
        <f>'Bieu 01'!Q21</f>
        <v>1.8806099999999999</v>
      </c>
      <c r="D14" s="852">
        <f>'Bieu 03'!S21</f>
        <v>5.7806100000000002</v>
      </c>
      <c r="E14" s="845">
        <f t="shared" si="0"/>
        <v>3.9000000000000004</v>
      </c>
    </row>
    <row r="15" spans="1:5" customFormat="1" ht="18" customHeight="1" x14ac:dyDescent="0.25">
      <c r="A15" s="842">
        <v>11</v>
      </c>
      <c r="B15" s="843" t="s">
        <v>1002</v>
      </c>
      <c r="C15" s="851">
        <f>'Bieu 01'!R21</f>
        <v>2.1273900000000001</v>
      </c>
      <c r="D15" s="852">
        <f>'Bieu 03'!T21</f>
        <v>8.96739</v>
      </c>
      <c r="E15" s="845">
        <f t="shared" si="0"/>
        <v>6.84</v>
      </c>
    </row>
    <row r="16" spans="1:5" customFormat="1" ht="18" customHeight="1" x14ac:dyDescent="0.25">
      <c r="A16" s="842">
        <v>12</v>
      </c>
      <c r="B16" s="843" t="s">
        <v>1003</v>
      </c>
      <c r="C16" s="851">
        <f>'Bieu 01'!S21</f>
        <v>3.00732</v>
      </c>
      <c r="D16" s="852">
        <f>'Bieu 03'!U21</f>
        <v>190.39731999999998</v>
      </c>
      <c r="E16" s="845">
        <f t="shared" si="0"/>
        <v>187.39</v>
      </c>
    </row>
    <row r="17" spans="1:5" customFormat="1" ht="18" customHeight="1" x14ac:dyDescent="0.25">
      <c r="A17" s="842">
        <v>13</v>
      </c>
      <c r="B17" s="843" t="s">
        <v>1004</v>
      </c>
      <c r="C17" s="852"/>
      <c r="D17" s="852"/>
      <c r="E17" s="845">
        <f t="shared" si="0"/>
        <v>0</v>
      </c>
    </row>
    <row r="18" spans="1:5" customFormat="1" ht="18" customHeight="1" x14ac:dyDescent="0.25">
      <c r="A18" s="842">
        <v>14</v>
      </c>
      <c r="B18" s="843" t="s">
        <v>1005</v>
      </c>
      <c r="C18" s="851">
        <f>'Bieu 01'!U21</f>
        <v>110.84506</v>
      </c>
      <c r="D18" s="852">
        <f>'Bieu 03'!W21</f>
        <v>658.31506000000002</v>
      </c>
      <c r="E18" s="845">
        <f t="shared" si="0"/>
        <v>547.47</v>
      </c>
    </row>
    <row r="19" spans="1:5" customFormat="1" ht="18" customHeight="1" x14ac:dyDescent="0.25">
      <c r="A19" s="842">
        <v>15</v>
      </c>
      <c r="B19" s="843" t="s">
        <v>1006</v>
      </c>
      <c r="C19" s="851">
        <f>'Bieu 01'!V21</f>
        <v>15.08023</v>
      </c>
      <c r="D19" s="852">
        <f>'Bieu 03'!X21</f>
        <v>18.08023</v>
      </c>
      <c r="E19" s="845">
        <f t="shared" si="0"/>
        <v>3</v>
      </c>
    </row>
    <row r="20" spans="1:5" customFormat="1" ht="18" customHeight="1" x14ac:dyDescent="0.25">
      <c r="A20" s="842">
        <v>16</v>
      </c>
      <c r="B20" s="843" t="s">
        <v>1007</v>
      </c>
      <c r="C20" s="851">
        <f>'Bieu 01'!W21</f>
        <v>60.375937</v>
      </c>
      <c r="D20" s="852">
        <f>'Bieu 03'!Y21</f>
        <v>83.595937000000006</v>
      </c>
      <c r="E20" s="845">
        <f t="shared" si="0"/>
        <v>23.220000000000006</v>
      </c>
    </row>
    <row r="21" spans="1:5" customFormat="1" ht="18" customHeight="1" x14ac:dyDescent="0.25">
      <c r="A21" s="842">
        <v>17</v>
      </c>
      <c r="B21" s="843" t="s">
        <v>1008</v>
      </c>
      <c r="C21" s="851">
        <f>'Bieu 01'!X21</f>
        <v>8.6067999999999998</v>
      </c>
      <c r="D21" s="852">
        <f>'Bieu 03'!Z21</f>
        <v>8.6067999999999998</v>
      </c>
      <c r="E21" s="845">
        <f t="shared" si="0"/>
        <v>0</v>
      </c>
    </row>
    <row r="22" spans="1:5" customFormat="1" ht="18" customHeight="1" x14ac:dyDescent="0.25">
      <c r="A22" s="842">
        <v>18</v>
      </c>
      <c r="B22" s="843" t="s">
        <v>1009</v>
      </c>
      <c r="C22" s="851">
        <f>'Bieu 01'!Y21</f>
        <v>20.175260000000002</v>
      </c>
      <c r="D22" s="852">
        <f>'Bieu 03'!AA21</f>
        <v>71.025260000000003</v>
      </c>
      <c r="E22" s="845">
        <f t="shared" si="0"/>
        <v>50.85</v>
      </c>
    </row>
    <row r="23" spans="1:5" customFormat="1" ht="18" customHeight="1" x14ac:dyDescent="0.25">
      <c r="A23" s="842">
        <v>19</v>
      </c>
      <c r="B23" s="843" t="s">
        <v>1010</v>
      </c>
      <c r="C23" s="851">
        <f>'Bieu 01'!Z21</f>
        <v>3.8489499999999999</v>
      </c>
      <c r="D23" s="852">
        <f>'Bieu 03'!AB21</f>
        <v>6.3689499999999999</v>
      </c>
      <c r="E23" s="845">
        <f t="shared" si="0"/>
        <v>2.52</v>
      </c>
    </row>
    <row r="24" spans="1:5" customFormat="1" ht="18" customHeight="1" x14ac:dyDescent="0.25">
      <c r="A24" s="842">
        <v>20</v>
      </c>
      <c r="B24" s="843" t="s">
        <v>1011</v>
      </c>
      <c r="C24" s="851">
        <f>'Bieu 01'!AA21</f>
        <v>12.754490000000001</v>
      </c>
      <c r="D24" s="852">
        <f>'Bieu 03'!AC21</f>
        <v>16.754490000000001</v>
      </c>
      <c r="E24" s="845">
        <f>D24-C24</f>
        <v>4</v>
      </c>
    </row>
    <row r="25" spans="1:5" customFormat="1" ht="18" customHeight="1" x14ac:dyDescent="0.25">
      <c r="A25" s="842">
        <v>21</v>
      </c>
      <c r="B25" s="843" t="s">
        <v>1012</v>
      </c>
      <c r="C25" s="851">
        <f>'Bieu 01'!AB21</f>
        <v>33.165179999999999</v>
      </c>
      <c r="D25" s="852">
        <f>'Bieu 03'!AD21</f>
        <v>13.165179999999999</v>
      </c>
      <c r="E25" s="845">
        <f t="shared" si="0"/>
        <v>-20</v>
      </c>
    </row>
    <row r="26" spans="1:5" customFormat="1" ht="18" customHeight="1" x14ac:dyDescent="0.25">
      <c r="A26" s="842">
        <v>22</v>
      </c>
      <c r="B26" s="843" t="s">
        <v>1013</v>
      </c>
      <c r="C26" s="851">
        <f>'Bieu 01'!AC21</f>
        <v>0.50087000000000004</v>
      </c>
      <c r="D26" s="852">
        <f>'Bieu 03'!AE21</f>
        <v>0.50087000000000004</v>
      </c>
      <c r="E26" s="845">
        <f t="shared" si="0"/>
        <v>0</v>
      </c>
    </row>
    <row r="27" spans="1:5" customFormat="1" ht="18" customHeight="1" x14ac:dyDescent="0.25">
      <c r="A27" s="842">
        <v>23</v>
      </c>
      <c r="B27" s="843" t="s">
        <v>1014</v>
      </c>
      <c r="C27" s="851">
        <f>'Bieu 01'!AD21</f>
        <v>8.4609699999999997</v>
      </c>
      <c r="D27" s="852">
        <f>'Bieu 03'!AF21</f>
        <v>13.96097</v>
      </c>
      <c r="E27" s="845">
        <f t="shared" si="0"/>
        <v>5.5</v>
      </c>
    </row>
    <row r="28" spans="1:5" s="844" customFormat="1" ht="18" customHeight="1" x14ac:dyDescent="0.3">
      <c r="A28" s="945" t="s">
        <v>1029</v>
      </c>
      <c r="B28" s="945"/>
      <c r="C28" s="847">
        <f>SUM(C5:C27)</f>
        <v>420.01118199999996</v>
      </c>
      <c r="D28" s="847">
        <f>SUM(D5:D27)</f>
        <v>1367.9711820000002</v>
      </c>
      <c r="E28" s="847">
        <f t="shared" si="0"/>
        <v>947.96000000000026</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8" workbookViewId="0">
      <selection activeCell="E33" sqref="E33"/>
    </sheetView>
  </sheetViews>
  <sheetFormatPr defaultColWidth="9.109375" defaultRowHeight="13.2" x14ac:dyDescent="0.25"/>
  <cols>
    <col min="1" max="1" width="7" style="2" customWidth="1"/>
    <col min="2" max="2" width="21.88671875" style="2" customWidth="1"/>
    <col min="3" max="3" width="13.33203125" style="2" customWidth="1"/>
    <col min="4" max="5" width="12.33203125" style="2" customWidth="1"/>
    <col min="6" max="16384" width="9.109375" style="2"/>
  </cols>
  <sheetData>
    <row r="1" spans="1:5" s="848" customFormat="1" ht="27" customHeight="1" x14ac:dyDescent="0.3">
      <c r="A1" s="944" t="s">
        <v>1039</v>
      </c>
      <c r="B1" s="944"/>
      <c r="C1" s="944"/>
      <c r="D1" s="944"/>
      <c r="E1" s="944"/>
    </row>
    <row r="3" spans="1:5" customFormat="1" ht="33" customHeight="1" x14ac:dyDescent="0.25">
      <c r="A3" s="945" t="s">
        <v>16</v>
      </c>
      <c r="B3" s="945" t="s">
        <v>1024</v>
      </c>
      <c r="C3" s="945" t="s">
        <v>295</v>
      </c>
      <c r="D3" s="945" t="s">
        <v>1025</v>
      </c>
      <c r="E3" s="945"/>
    </row>
    <row r="4" spans="1:5" customFormat="1" ht="33.6" x14ac:dyDescent="0.25">
      <c r="A4" s="945"/>
      <c r="B4" s="945"/>
      <c r="C4" s="945"/>
      <c r="D4" s="849" t="s">
        <v>121</v>
      </c>
      <c r="E4" s="849" t="s">
        <v>1026</v>
      </c>
    </row>
    <row r="5" spans="1:5" customFormat="1" ht="18" customHeight="1" x14ac:dyDescent="0.25">
      <c r="A5" s="842">
        <v>1</v>
      </c>
      <c r="B5" s="843" t="s">
        <v>1027</v>
      </c>
      <c r="C5" s="851">
        <f>'Bieu 01'!F22</f>
        <v>446.483835</v>
      </c>
      <c r="D5" s="852">
        <f>'Bieu 03'!H22</f>
        <v>632.89383500000008</v>
      </c>
      <c r="E5" s="845">
        <f>D5-C5</f>
        <v>186.41000000000008</v>
      </c>
    </row>
    <row r="6" spans="1:5" customFormat="1" ht="18" customHeight="1" x14ac:dyDescent="0.25">
      <c r="A6" s="842">
        <v>2</v>
      </c>
      <c r="B6" s="843" t="s">
        <v>1028</v>
      </c>
      <c r="C6" s="851">
        <f>'Bieu 01'!G22</f>
        <v>418.38733999999999</v>
      </c>
      <c r="D6" s="852">
        <f>'Bieu 03'!I22</f>
        <v>829.17733999999996</v>
      </c>
      <c r="E6" s="845">
        <f t="shared" ref="E6:E28" si="0">D6-C6</f>
        <v>410.78999999999996</v>
      </c>
    </row>
    <row r="7" spans="1:5" customFormat="1" ht="18" customHeight="1" x14ac:dyDescent="0.25">
      <c r="A7" s="842">
        <v>3</v>
      </c>
      <c r="B7" s="843" t="s">
        <v>994</v>
      </c>
      <c r="C7" s="851">
        <f>'Bieu 01'!H22</f>
        <v>350.407487</v>
      </c>
      <c r="D7" s="852">
        <f>'Bieu 03'!J22</f>
        <v>393.64748700000001</v>
      </c>
      <c r="E7" s="845">
        <f t="shared" si="0"/>
        <v>43.240000000000009</v>
      </c>
    </row>
    <row r="8" spans="1:5" customFormat="1" ht="18" customHeight="1" x14ac:dyDescent="0.25">
      <c r="A8" s="842">
        <v>4</v>
      </c>
      <c r="B8" s="843" t="s">
        <v>995</v>
      </c>
      <c r="C8" s="851">
        <f>'Bieu 01'!I22</f>
        <v>294.13905399999999</v>
      </c>
      <c r="D8" s="852">
        <f>'Bieu 03'!K22</f>
        <v>552.379054</v>
      </c>
      <c r="E8" s="845">
        <f t="shared" si="0"/>
        <v>258.24</v>
      </c>
    </row>
    <row r="9" spans="1:5" customFormat="1" ht="18" customHeight="1" x14ac:dyDescent="0.25">
      <c r="A9" s="842">
        <v>5</v>
      </c>
      <c r="B9" s="843" t="s">
        <v>996</v>
      </c>
      <c r="C9" s="851">
        <f>'Bieu 01'!K22</f>
        <v>365.598996</v>
      </c>
      <c r="D9" s="852">
        <f>'Bieu 03'!M22</f>
        <v>477.23899599999999</v>
      </c>
      <c r="E9" s="845">
        <f t="shared" si="0"/>
        <v>111.63999999999999</v>
      </c>
    </row>
    <row r="10" spans="1:5" customFormat="1" ht="18" customHeight="1" x14ac:dyDescent="0.25">
      <c r="A10" s="842">
        <v>6</v>
      </c>
      <c r="B10" s="843" t="s">
        <v>997</v>
      </c>
      <c r="C10" s="851">
        <f>'Bieu 01'!L22</f>
        <v>160.83897999999999</v>
      </c>
      <c r="D10" s="852">
        <f>'Bieu 03'!N22</f>
        <v>204.56897999999998</v>
      </c>
      <c r="E10" s="845">
        <f t="shared" si="0"/>
        <v>43.72999999999999</v>
      </c>
    </row>
    <row r="11" spans="1:5" customFormat="1" ht="18" customHeight="1" x14ac:dyDescent="0.25">
      <c r="A11" s="842">
        <v>7</v>
      </c>
      <c r="B11" s="843" t="s">
        <v>998</v>
      </c>
      <c r="C11" s="851">
        <f>'Bieu 01'!M22</f>
        <v>360.20300800000001</v>
      </c>
      <c r="D11" s="852">
        <f>'Bieu 03'!O22</f>
        <v>455.70300800000001</v>
      </c>
      <c r="E11" s="845">
        <f t="shared" si="0"/>
        <v>95.5</v>
      </c>
    </row>
    <row r="12" spans="1:5" customFormat="1" ht="18" customHeight="1" x14ac:dyDescent="0.25">
      <c r="A12" s="842">
        <v>8</v>
      </c>
      <c r="B12" s="843" t="s">
        <v>999</v>
      </c>
      <c r="C12" s="851">
        <f>'Bieu 01'!O22</f>
        <v>568.85217599999999</v>
      </c>
      <c r="D12" s="852">
        <f>'Bieu 03'!Q22</f>
        <v>691.41217599999993</v>
      </c>
      <c r="E12" s="845">
        <f t="shared" si="0"/>
        <v>122.55999999999995</v>
      </c>
    </row>
    <row r="13" spans="1:5" customFormat="1" ht="18" customHeight="1" x14ac:dyDescent="0.25">
      <c r="A13" s="842">
        <v>9</v>
      </c>
      <c r="B13" s="843" t="s">
        <v>1000</v>
      </c>
      <c r="C13" s="851">
        <f>'Bieu 01'!P22</f>
        <v>372.32648999999998</v>
      </c>
      <c r="D13" s="852">
        <f>'Bieu 03'!R22</f>
        <v>473.31648999999999</v>
      </c>
      <c r="E13" s="845">
        <f t="shared" si="0"/>
        <v>100.99000000000001</v>
      </c>
    </row>
    <row r="14" spans="1:5" customFormat="1" ht="18" customHeight="1" x14ac:dyDescent="0.25">
      <c r="A14" s="842">
        <v>10</v>
      </c>
      <c r="B14" s="843" t="s">
        <v>1001</v>
      </c>
      <c r="C14" s="851">
        <f>'Bieu 01'!Q22</f>
        <v>179.05843999999999</v>
      </c>
      <c r="D14" s="852">
        <f>'Bieu 03'!S22</f>
        <v>202.31844000000001</v>
      </c>
      <c r="E14" s="845">
        <f t="shared" si="0"/>
        <v>23.260000000000019</v>
      </c>
    </row>
    <row r="15" spans="1:5" customFormat="1" ht="18" customHeight="1" x14ac:dyDescent="0.25">
      <c r="A15" s="842">
        <v>11</v>
      </c>
      <c r="B15" s="843" t="s">
        <v>1002</v>
      </c>
      <c r="C15" s="851">
        <f>'Bieu 01'!R22</f>
        <v>943.79488000000003</v>
      </c>
      <c r="D15" s="852">
        <f>'Bieu 03'!T22</f>
        <v>1050.5148799999999</v>
      </c>
      <c r="E15" s="845">
        <f t="shared" si="0"/>
        <v>106.71999999999991</v>
      </c>
    </row>
    <row r="16" spans="1:5" customFormat="1" ht="18" customHeight="1" x14ac:dyDescent="0.25">
      <c r="A16" s="842">
        <v>12</v>
      </c>
      <c r="B16" s="843" t="s">
        <v>1003</v>
      </c>
      <c r="C16" s="851">
        <f>'Bieu 01'!S22</f>
        <v>2516.4168599999998</v>
      </c>
      <c r="D16" s="852">
        <f>'Bieu 03'!U22</f>
        <v>3488.2268599999998</v>
      </c>
      <c r="E16" s="845">
        <f t="shared" si="0"/>
        <v>971.81</v>
      </c>
    </row>
    <row r="17" spans="1:5" customFormat="1" ht="18" customHeight="1" x14ac:dyDescent="0.25">
      <c r="A17" s="842">
        <v>13</v>
      </c>
      <c r="B17" s="843" t="s">
        <v>1004</v>
      </c>
      <c r="C17" s="852">
        <f>'Bieu 01'!T22</f>
        <v>229.28941</v>
      </c>
      <c r="D17" s="852">
        <f>'Bieu 03'!V22</f>
        <v>249.74941000000001</v>
      </c>
      <c r="E17" s="845">
        <f t="shared" si="0"/>
        <v>20.460000000000008</v>
      </c>
    </row>
    <row r="18" spans="1:5" customFormat="1" ht="18" customHeight="1" x14ac:dyDescent="0.25">
      <c r="A18" s="842">
        <v>14</v>
      </c>
      <c r="B18" s="843" t="s">
        <v>1005</v>
      </c>
      <c r="C18" s="851">
        <f>'Bieu 01'!U22</f>
        <v>594.18236999999999</v>
      </c>
      <c r="D18" s="852">
        <f>'Bieu 03'!W22</f>
        <v>788.72236999999996</v>
      </c>
      <c r="E18" s="845">
        <f t="shared" si="0"/>
        <v>194.53999999999996</v>
      </c>
    </row>
    <row r="19" spans="1:5" customFormat="1" ht="18" customHeight="1" x14ac:dyDescent="0.25">
      <c r="A19" s="842">
        <v>15</v>
      </c>
      <c r="B19" s="843" t="s">
        <v>1006</v>
      </c>
      <c r="C19" s="851">
        <f>'Bieu 01'!V22</f>
        <v>289.45506999999998</v>
      </c>
      <c r="D19" s="852">
        <f>'Bieu 03'!X22</f>
        <v>331.76507000000004</v>
      </c>
      <c r="E19" s="845">
        <f t="shared" si="0"/>
        <v>42.310000000000059</v>
      </c>
    </row>
    <row r="20" spans="1:5" customFormat="1" ht="18" customHeight="1" x14ac:dyDescent="0.25">
      <c r="A20" s="842">
        <v>16</v>
      </c>
      <c r="B20" s="843" t="s">
        <v>1007</v>
      </c>
      <c r="C20" s="851">
        <f>'Bieu 01'!W22</f>
        <v>423.077899</v>
      </c>
      <c r="D20" s="852">
        <f>'Bieu 03'!Y22</f>
        <v>548.55789900000002</v>
      </c>
      <c r="E20" s="845">
        <f t="shared" si="0"/>
        <v>125.48000000000002</v>
      </c>
    </row>
    <row r="21" spans="1:5" customFormat="1" ht="18" customHeight="1" x14ac:dyDescent="0.25">
      <c r="A21" s="842">
        <v>17</v>
      </c>
      <c r="B21" s="843" t="s">
        <v>1008</v>
      </c>
      <c r="C21" s="851">
        <f>'Bieu 01'!X22</f>
        <v>532.00118999999995</v>
      </c>
      <c r="D21" s="852">
        <f>'Bieu 03'!Z22</f>
        <v>603.50118999999995</v>
      </c>
      <c r="E21" s="845">
        <f t="shared" si="0"/>
        <v>71.5</v>
      </c>
    </row>
    <row r="22" spans="1:5" customFormat="1" ht="18" customHeight="1" x14ac:dyDescent="0.25">
      <c r="A22" s="842">
        <v>18</v>
      </c>
      <c r="B22" s="843" t="s">
        <v>1009</v>
      </c>
      <c r="C22" s="851">
        <f>'Bieu 01'!Y22</f>
        <v>827.78592000000003</v>
      </c>
      <c r="D22" s="852">
        <f>'Bieu 03'!AA22</f>
        <v>926.63591999999994</v>
      </c>
      <c r="E22" s="845">
        <f t="shared" si="0"/>
        <v>98.849999999999909</v>
      </c>
    </row>
    <row r="23" spans="1:5" customFormat="1" ht="18" customHeight="1" x14ac:dyDescent="0.25">
      <c r="A23" s="842">
        <v>19</v>
      </c>
      <c r="B23" s="843" t="s">
        <v>1010</v>
      </c>
      <c r="C23" s="851">
        <f>'Bieu 01'!Z22</f>
        <v>323.39177999999998</v>
      </c>
      <c r="D23" s="852">
        <f>'Bieu 03'!AB22</f>
        <v>359.45177999999999</v>
      </c>
      <c r="E23" s="845">
        <f t="shared" si="0"/>
        <v>36.06</v>
      </c>
    </row>
    <row r="24" spans="1:5" customFormat="1" ht="18" customHeight="1" x14ac:dyDescent="0.25">
      <c r="A24" s="842">
        <v>20</v>
      </c>
      <c r="B24" s="843" t="s">
        <v>1011</v>
      </c>
      <c r="C24" s="851">
        <f>'Bieu 01'!AA22</f>
        <v>482.72262999999998</v>
      </c>
      <c r="D24" s="852">
        <f>'Bieu 03'!AC22</f>
        <v>569.96262999999999</v>
      </c>
      <c r="E24" s="845">
        <f>D24-C24</f>
        <v>87.240000000000009</v>
      </c>
    </row>
    <row r="25" spans="1:5" customFormat="1" ht="18" customHeight="1" x14ac:dyDescent="0.25">
      <c r="A25" s="842">
        <v>21</v>
      </c>
      <c r="B25" s="843" t="s">
        <v>1012</v>
      </c>
      <c r="C25" s="851">
        <f>'Bieu 01'!AB22</f>
        <v>256.11331000000001</v>
      </c>
      <c r="D25" s="852">
        <f>'Bieu 03'!AD22</f>
        <v>512.16331000000002</v>
      </c>
      <c r="E25" s="845">
        <f t="shared" si="0"/>
        <v>256.05</v>
      </c>
    </row>
    <row r="26" spans="1:5" customFormat="1" ht="18" customHeight="1" x14ac:dyDescent="0.25">
      <c r="A26" s="842">
        <v>22</v>
      </c>
      <c r="B26" s="843" t="s">
        <v>1013</v>
      </c>
      <c r="C26" s="851">
        <f>'Bieu 01'!AC22</f>
        <v>294.14507000000003</v>
      </c>
      <c r="D26" s="852">
        <f>'Bieu 03'!AE22</f>
        <v>552.74507000000006</v>
      </c>
      <c r="E26" s="845">
        <f t="shared" si="0"/>
        <v>258.60000000000002</v>
      </c>
    </row>
    <row r="27" spans="1:5" customFormat="1" ht="18" customHeight="1" x14ac:dyDescent="0.25">
      <c r="A27" s="842">
        <v>23</v>
      </c>
      <c r="B27" s="843" t="s">
        <v>1014</v>
      </c>
      <c r="C27" s="851">
        <f>'Bieu 01'!AD22</f>
        <v>548.00735999999995</v>
      </c>
      <c r="D27" s="852">
        <f>'Bieu 03'!AF22</f>
        <v>671.85735999999997</v>
      </c>
      <c r="E27" s="845">
        <f t="shared" si="0"/>
        <v>123.85000000000002</v>
      </c>
    </row>
    <row r="28" spans="1:5" s="844" customFormat="1" ht="18" customHeight="1" x14ac:dyDescent="0.3">
      <c r="A28" s="945" t="s">
        <v>1029</v>
      </c>
      <c r="B28" s="945"/>
      <c r="C28" s="847">
        <f>SUM(C5:C27)</f>
        <v>11776.679555000001</v>
      </c>
      <c r="D28" s="847">
        <f>SUM(D5:D27)</f>
        <v>15566.509555000001</v>
      </c>
      <c r="E28" s="847">
        <f t="shared" si="0"/>
        <v>3789.83</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8" workbookViewId="0">
      <selection activeCell="F31" sqref="F31"/>
    </sheetView>
  </sheetViews>
  <sheetFormatPr defaultColWidth="9.109375" defaultRowHeight="13.2" x14ac:dyDescent="0.25"/>
  <cols>
    <col min="1" max="1" width="7" style="2" customWidth="1"/>
    <col min="2" max="2" width="21.88671875" style="2" customWidth="1"/>
    <col min="3" max="3" width="13.33203125" style="2" customWidth="1"/>
    <col min="4" max="5" width="12.33203125" style="2" customWidth="1"/>
    <col min="6" max="16384" width="9.109375" style="2"/>
  </cols>
  <sheetData>
    <row r="1" spans="1:5" s="848" customFormat="1" ht="27" customHeight="1" x14ac:dyDescent="0.3">
      <c r="A1" s="944" t="s">
        <v>1040</v>
      </c>
      <c r="B1" s="944"/>
      <c r="C1" s="944"/>
      <c r="D1" s="944"/>
      <c r="E1" s="944"/>
    </row>
    <row r="3" spans="1:5" customFormat="1" ht="33" customHeight="1" x14ac:dyDescent="0.25">
      <c r="A3" s="945" t="s">
        <v>16</v>
      </c>
      <c r="B3" s="945" t="s">
        <v>1024</v>
      </c>
      <c r="C3" s="945" t="s">
        <v>295</v>
      </c>
      <c r="D3" s="945" t="s">
        <v>1025</v>
      </c>
      <c r="E3" s="945"/>
    </row>
    <row r="4" spans="1:5" customFormat="1" ht="33.6" x14ac:dyDescent="0.25">
      <c r="A4" s="945"/>
      <c r="B4" s="945"/>
      <c r="C4" s="945"/>
      <c r="D4" s="849" t="s">
        <v>121</v>
      </c>
      <c r="E4" s="849" t="s">
        <v>1026</v>
      </c>
    </row>
    <row r="5" spans="1:5" customFormat="1" ht="18" customHeight="1" x14ac:dyDescent="0.25">
      <c r="A5" s="842">
        <v>1</v>
      </c>
      <c r="B5" s="843" t="s">
        <v>1027</v>
      </c>
      <c r="C5" s="851">
        <f>'Bieu 01'!F24</f>
        <v>8.9903580000000005</v>
      </c>
      <c r="D5" s="852">
        <f>'Bieu 03'!H24</f>
        <v>8.9903580000000005</v>
      </c>
      <c r="E5" s="845">
        <f>D5-C5</f>
        <v>0</v>
      </c>
    </row>
    <row r="6" spans="1:5" customFormat="1" ht="18" customHeight="1" x14ac:dyDescent="0.25">
      <c r="A6" s="842">
        <v>2</v>
      </c>
      <c r="B6" s="843" t="s">
        <v>1028</v>
      </c>
      <c r="C6" s="851">
        <f>'Bieu 01'!G24</f>
        <v>36.195399999999999</v>
      </c>
      <c r="D6" s="852">
        <f>'Bieu 03'!I24</f>
        <v>36.195399999999999</v>
      </c>
      <c r="E6" s="845">
        <f t="shared" ref="E6:E28" si="0">D6-C6</f>
        <v>0</v>
      </c>
    </row>
    <row r="7" spans="1:5" customFormat="1" ht="18" customHeight="1" x14ac:dyDescent="0.25">
      <c r="A7" s="842">
        <v>3</v>
      </c>
      <c r="B7" s="843" t="s">
        <v>994</v>
      </c>
      <c r="C7" s="851"/>
      <c r="D7" s="852"/>
      <c r="E7" s="845">
        <f t="shared" si="0"/>
        <v>0</v>
      </c>
    </row>
    <row r="8" spans="1:5" customFormat="1" ht="18" customHeight="1" x14ac:dyDescent="0.25">
      <c r="A8" s="842">
        <v>4</v>
      </c>
      <c r="B8" s="843" t="s">
        <v>995</v>
      </c>
      <c r="C8" s="851"/>
      <c r="D8" s="852"/>
      <c r="E8" s="845">
        <f t="shared" si="0"/>
        <v>0</v>
      </c>
    </row>
    <row r="9" spans="1:5" customFormat="1" ht="18" customHeight="1" x14ac:dyDescent="0.25">
      <c r="A9" s="842">
        <v>5</v>
      </c>
      <c r="B9" s="843" t="s">
        <v>996</v>
      </c>
      <c r="C9" s="851"/>
      <c r="D9" s="852"/>
      <c r="E9" s="845">
        <f t="shared" si="0"/>
        <v>0</v>
      </c>
    </row>
    <row r="10" spans="1:5" customFormat="1" ht="18" customHeight="1" x14ac:dyDescent="0.25">
      <c r="A10" s="842">
        <v>6</v>
      </c>
      <c r="B10" s="843" t="s">
        <v>997</v>
      </c>
      <c r="C10" s="851"/>
      <c r="D10" s="852"/>
      <c r="E10" s="845">
        <f t="shared" si="0"/>
        <v>0</v>
      </c>
    </row>
    <row r="11" spans="1:5" customFormat="1" ht="18" customHeight="1" x14ac:dyDescent="0.25">
      <c r="A11" s="842">
        <v>7</v>
      </c>
      <c r="B11" s="843" t="s">
        <v>998</v>
      </c>
      <c r="C11" s="851"/>
      <c r="D11" s="852">
        <f>'Bieu 03'!O24</f>
        <v>19.23</v>
      </c>
      <c r="E11" s="845">
        <f t="shared" si="0"/>
        <v>19.23</v>
      </c>
    </row>
    <row r="12" spans="1:5" customFormat="1" ht="18" customHeight="1" x14ac:dyDescent="0.25">
      <c r="A12" s="842">
        <v>8</v>
      </c>
      <c r="B12" s="843" t="s">
        <v>999</v>
      </c>
      <c r="C12" s="851"/>
      <c r="D12" s="852"/>
      <c r="E12" s="845">
        <f t="shared" si="0"/>
        <v>0</v>
      </c>
    </row>
    <row r="13" spans="1:5" customFormat="1" ht="18" customHeight="1" x14ac:dyDescent="0.25">
      <c r="A13" s="842">
        <v>9</v>
      </c>
      <c r="B13" s="843" t="s">
        <v>1000</v>
      </c>
      <c r="C13" s="851">
        <f>'Bieu 01'!P24</f>
        <v>0.47384999999999999</v>
      </c>
      <c r="D13" s="852">
        <f>'Bieu 03'!R24</f>
        <v>0.47384999999999999</v>
      </c>
      <c r="E13" s="845">
        <f t="shared" si="0"/>
        <v>0</v>
      </c>
    </row>
    <row r="14" spans="1:5" customFormat="1" ht="18" customHeight="1" x14ac:dyDescent="0.25">
      <c r="A14" s="842">
        <v>10</v>
      </c>
      <c r="B14" s="843" t="s">
        <v>1001</v>
      </c>
      <c r="C14" s="851"/>
      <c r="D14" s="852"/>
      <c r="E14" s="845">
        <f t="shared" si="0"/>
        <v>0</v>
      </c>
    </row>
    <row r="15" spans="1:5" customFormat="1" ht="18" customHeight="1" x14ac:dyDescent="0.25">
      <c r="A15" s="842">
        <v>11</v>
      </c>
      <c r="B15" s="843" t="s">
        <v>1002</v>
      </c>
      <c r="C15" s="851"/>
      <c r="D15" s="852"/>
      <c r="E15" s="845">
        <f t="shared" si="0"/>
        <v>0</v>
      </c>
    </row>
    <row r="16" spans="1:5" customFormat="1" ht="18" customHeight="1" x14ac:dyDescent="0.25">
      <c r="A16" s="842">
        <v>12</v>
      </c>
      <c r="B16" s="843" t="s">
        <v>1003</v>
      </c>
      <c r="C16" s="851"/>
      <c r="D16" s="852">
        <f>'Bieu 03'!U24</f>
        <v>50</v>
      </c>
      <c r="E16" s="845">
        <f t="shared" si="0"/>
        <v>50</v>
      </c>
    </row>
    <row r="17" spans="1:5" customFormat="1" ht="18" customHeight="1" x14ac:dyDescent="0.25">
      <c r="A17" s="842">
        <v>13</v>
      </c>
      <c r="B17" s="843" t="s">
        <v>1004</v>
      </c>
      <c r="C17" s="852"/>
      <c r="D17" s="852"/>
      <c r="E17" s="845">
        <f t="shared" si="0"/>
        <v>0</v>
      </c>
    </row>
    <row r="18" spans="1:5" customFormat="1" ht="18" customHeight="1" x14ac:dyDescent="0.25">
      <c r="A18" s="842">
        <v>14</v>
      </c>
      <c r="B18" s="843" t="s">
        <v>1005</v>
      </c>
      <c r="C18" s="851">
        <f>'Bieu 01'!U24</f>
        <v>16.441369999999999</v>
      </c>
      <c r="D18" s="852">
        <f>'Bieu 03'!W24</f>
        <v>66.441370000000006</v>
      </c>
      <c r="E18" s="845">
        <f t="shared" si="0"/>
        <v>50.000000000000007</v>
      </c>
    </row>
    <row r="19" spans="1:5" customFormat="1" ht="18" customHeight="1" x14ac:dyDescent="0.25">
      <c r="A19" s="842">
        <v>15</v>
      </c>
      <c r="B19" s="843" t="s">
        <v>1006</v>
      </c>
      <c r="C19" s="851"/>
      <c r="D19" s="852">
        <f>'Bieu 03'!X24</f>
        <v>0.4</v>
      </c>
      <c r="E19" s="845">
        <f t="shared" si="0"/>
        <v>0.4</v>
      </c>
    </row>
    <row r="20" spans="1:5" customFormat="1" ht="18" customHeight="1" x14ac:dyDescent="0.25">
      <c r="A20" s="842">
        <v>16</v>
      </c>
      <c r="B20" s="843" t="s">
        <v>1007</v>
      </c>
      <c r="C20" s="851"/>
      <c r="D20" s="852"/>
      <c r="E20" s="845">
        <f t="shared" si="0"/>
        <v>0</v>
      </c>
    </row>
    <row r="21" spans="1:5" customFormat="1" ht="18" customHeight="1" x14ac:dyDescent="0.25">
      <c r="A21" s="842">
        <v>17</v>
      </c>
      <c r="B21" s="843" t="s">
        <v>1008</v>
      </c>
      <c r="C21" s="851"/>
      <c r="D21" s="852"/>
      <c r="E21" s="845">
        <f t="shared" si="0"/>
        <v>0</v>
      </c>
    </row>
    <row r="22" spans="1:5" customFormat="1" ht="18" customHeight="1" x14ac:dyDescent="0.25">
      <c r="A22" s="842">
        <v>18</v>
      </c>
      <c r="B22" s="843" t="s">
        <v>1009</v>
      </c>
      <c r="C22" s="851"/>
      <c r="D22" s="852"/>
      <c r="E22" s="845">
        <f t="shared" si="0"/>
        <v>0</v>
      </c>
    </row>
    <row r="23" spans="1:5" customFormat="1" ht="18" customHeight="1" x14ac:dyDescent="0.25">
      <c r="A23" s="842">
        <v>19</v>
      </c>
      <c r="B23" s="843" t="s">
        <v>1010</v>
      </c>
      <c r="C23" s="851"/>
      <c r="D23" s="852"/>
      <c r="E23" s="845">
        <f t="shared" si="0"/>
        <v>0</v>
      </c>
    </row>
    <row r="24" spans="1:5" customFormat="1" ht="18" customHeight="1" x14ac:dyDescent="0.25">
      <c r="A24" s="842">
        <v>20</v>
      </c>
      <c r="B24" s="843" t="s">
        <v>1011</v>
      </c>
      <c r="C24" s="851"/>
      <c r="D24" s="852"/>
      <c r="E24" s="845">
        <f>D24-C24</f>
        <v>0</v>
      </c>
    </row>
    <row r="25" spans="1:5" customFormat="1" ht="18" customHeight="1" x14ac:dyDescent="0.25">
      <c r="A25" s="842">
        <v>21</v>
      </c>
      <c r="B25" s="843" t="s">
        <v>1012</v>
      </c>
      <c r="C25" s="851"/>
      <c r="D25" s="852"/>
      <c r="E25" s="845">
        <f t="shared" si="0"/>
        <v>0</v>
      </c>
    </row>
    <row r="26" spans="1:5" customFormat="1" ht="18" customHeight="1" x14ac:dyDescent="0.25">
      <c r="A26" s="842">
        <v>22</v>
      </c>
      <c r="B26" s="843" t="s">
        <v>1013</v>
      </c>
      <c r="C26" s="851"/>
      <c r="D26" s="852"/>
      <c r="E26" s="845">
        <f t="shared" si="0"/>
        <v>0</v>
      </c>
    </row>
    <row r="27" spans="1:5" customFormat="1" ht="18" customHeight="1" x14ac:dyDescent="0.25">
      <c r="A27" s="842">
        <v>23</v>
      </c>
      <c r="B27" s="843" t="s">
        <v>1014</v>
      </c>
      <c r="C27" s="851"/>
      <c r="D27" s="852"/>
      <c r="E27" s="845">
        <f t="shared" si="0"/>
        <v>0</v>
      </c>
    </row>
    <row r="28" spans="1:5" s="844" customFormat="1" ht="18" customHeight="1" x14ac:dyDescent="0.3">
      <c r="A28" s="945" t="s">
        <v>1029</v>
      </c>
      <c r="B28" s="945"/>
      <c r="C28" s="847">
        <f>SUM(C5:C27)</f>
        <v>62.100977999999998</v>
      </c>
      <c r="D28" s="847">
        <f>SUM(D5:D27)</f>
        <v>181.73097800000002</v>
      </c>
      <c r="E28" s="847">
        <f t="shared" si="0"/>
        <v>119.63000000000002</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selection activeCell="H31" sqref="H31"/>
    </sheetView>
  </sheetViews>
  <sheetFormatPr defaultColWidth="9.109375" defaultRowHeight="13.2" x14ac:dyDescent="0.25"/>
  <cols>
    <col min="1" max="1" width="7" style="2" customWidth="1"/>
    <col min="2" max="2" width="21.88671875" style="2" customWidth="1"/>
    <col min="3" max="3" width="13.33203125" style="2" customWidth="1"/>
    <col min="4" max="5" width="12.33203125" style="2" customWidth="1"/>
    <col min="6" max="16384" width="9.109375" style="2"/>
  </cols>
  <sheetData>
    <row r="1" spans="1:5" s="848" customFormat="1" ht="27" customHeight="1" x14ac:dyDescent="0.3">
      <c r="A1" s="944" t="s">
        <v>1041</v>
      </c>
      <c r="B1" s="944"/>
      <c r="C1" s="944"/>
      <c r="D1" s="944"/>
      <c r="E1" s="944"/>
    </row>
    <row r="3" spans="1:5" customFormat="1" ht="33" customHeight="1" x14ac:dyDescent="0.25">
      <c r="A3" s="945" t="s">
        <v>16</v>
      </c>
      <c r="B3" s="945" t="s">
        <v>1024</v>
      </c>
      <c r="C3" s="945" t="s">
        <v>295</v>
      </c>
      <c r="D3" s="945" t="s">
        <v>1025</v>
      </c>
      <c r="E3" s="945"/>
    </row>
    <row r="4" spans="1:5" customFormat="1" ht="33.6" x14ac:dyDescent="0.25">
      <c r="A4" s="945"/>
      <c r="B4" s="945"/>
      <c r="C4" s="945"/>
      <c r="D4" s="849" t="s">
        <v>121</v>
      </c>
      <c r="E4" s="849" t="s">
        <v>1026</v>
      </c>
    </row>
    <row r="5" spans="1:5" customFormat="1" ht="18" customHeight="1" x14ac:dyDescent="0.25">
      <c r="A5" s="842">
        <v>1</v>
      </c>
      <c r="B5" s="843" t="s">
        <v>1027</v>
      </c>
      <c r="C5" s="851">
        <f>'Bieu 01'!F25</f>
        <v>1.4319949999999999</v>
      </c>
      <c r="D5" s="852">
        <f>'Bieu 03'!H25</f>
        <v>1.6319949999999999</v>
      </c>
      <c r="E5" s="845">
        <f>D5-C5</f>
        <v>0.19999999999999996</v>
      </c>
    </row>
    <row r="6" spans="1:5" customFormat="1" ht="18" customHeight="1" x14ac:dyDescent="0.25">
      <c r="A6" s="842">
        <v>2</v>
      </c>
      <c r="B6" s="843" t="s">
        <v>1028</v>
      </c>
      <c r="C6" s="851">
        <f>'Bieu 01'!G25</f>
        <v>2.09613</v>
      </c>
      <c r="D6" s="852">
        <f>'Bieu 03'!I25</f>
        <v>2.2961300000000002</v>
      </c>
      <c r="E6" s="845">
        <f t="shared" ref="E6:E28" si="0">D6-C6</f>
        <v>0.20000000000000018</v>
      </c>
    </row>
    <row r="7" spans="1:5" customFormat="1" ht="18" customHeight="1" x14ac:dyDescent="0.25">
      <c r="A7" s="842">
        <v>3</v>
      </c>
      <c r="B7" s="843" t="s">
        <v>994</v>
      </c>
      <c r="C7" s="851"/>
      <c r="D7" s="852">
        <f>'Bieu 03'!J25</f>
        <v>0.2</v>
      </c>
      <c r="E7" s="845">
        <f t="shared" si="0"/>
        <v>0.2</v>
      </c>
    </row>
    <row r="8" spans="1:5" customFormat="1" ht="18" customHeight="1" x14ac:dyDescent="0.25">
      <c r="A8" s="842">
        <v>4</v>
      </c>
      <c r="B8" s="843" t="s">
        <v>995</v>
      </c>
      <c r="C8" s="851"/>
      <c r="D8" s="852">
        <f>'Bieu 03'!K25</f>
        <v>0.2</v>
      </c>
      <c r="E8" s="845">
        <f t="shared" si="0"/>
        <v>0.2</v>
      </c>
    </row>
    <row r="9" spans="1:5" customFormat="1" ht="18" customHeight="1" x14ac:dyDescent="0.25">
      <c r="A9" s="842">
        <v>5</v>
      </c>
      <c r="B9" s="843" t="s">
        <v>996</v>
      </c>
      <c r="C9" s="851"/>
      <c r="D9" s="852">
        <f>'Bieu 03'!M25</f>
        <v>0.2</v>
      </c>
      <c r="E9" s="845">
        <f t="shared" si="0"/>
        <v>0.2</v>
      </c>
    </row>
    <row r="10" spans="1:5" customFormat="1" ht="18" customHeight="1" x14ac:dyDescent="0.25">
      <c r="A10" s="842">
        <v>6</v>
      </c>
      <c r="B10" s="843" t="s">
        <v>997</v>
      </c>
      <c r="C10" s="851"/>
      <c r="D10" s="852">
        <f>'Bieu 03'!N25</f>
        <v>0.2</v>
      </c>
      <c r="E10" s="845">
        <f t="shared" si="0"/>
        <v>0.2</v>
      </c>
    </row>
    <row r="11" spans="1:5" customFormat="1" ht="18" customHeight="1" x14ac:dyDescent="0.25">
      <c r="A11" s="842">
        <v>7</v>
      </c>
      <c r="B11" s="843" t="s">
        <v>998</v>
      </c>
      <c r="C11" s="851"/>
      <c r="D11" s="852">
        <f>'Bieu 03'!O25</f>
        <v>0.2</v>
      </c>
      <c r="E11" s="845">
        <f t="shared" si="0"/>
        <v>0.2</v>
      </c>
    </row>
    <row r="12" spans="1:5" customFormat="1" ht="18" customHeight="1" x14ac:dyDescent="0.25">
      <c r="A12" s="842">
        <v>8</v>
      </c>
      <c r="B12" s="843" t="s">
        <v>999</v>
      </c>
      <c r="C12" s="851"/>
      <c r="D12" s="852">
        <f>'Bieu 03'!Q25</f>
        <v>0.2</v>
      </c>
      <c r="E12" s="845">
        <f t="shared" si="0"/>
        <v>0.2</v>
      </c>
    </row>
    <row r="13" spans="1:5" customFormat="1" ht="18" customHeight="1" x14ac:dyDescent="0.25">
      <c r="A13" s="842">
        <v>9</v>
      </c>
      <c r="B13" s="843" t="s">
        <v>1000</v>
      </c>
      <c r="C13" s="851"/>
      <c r="D13" s="852">
        <f>'Bieu 03'!R25</f>
        <v>0.2</v>
      </c>
      <c r="E13" s="845">
        <f t="shared" si="0"/>
        <v>0.2</v>
      </c>
    </row>
    <row r="14" spans="1:5" customFormat="1" ht="18" customHeight="1" x14ac:dyDescent="0.25">
      <c r="A14" s="842">
        <v>10</v>
      </c>
      <c r="B14" s="843" t="s">
        <v>1001</v>
      </c>
      <c r="C14" s="851">
        <f>'Bieu 01'!Q25</f>
        <v>0.26</v>
      </c>
      <c r="D14" s="852">
        <f>'Bieu 03'!S25</f>
        <v>0.51</v>
      </c>
      <c r="E14" s="845">
        <f t="shared" si="0"/>
        <v>0.25</v>
      </c>
    </row>
    <row r="15" spans="1:5" customFormat="1" ht="18" customHeight="1" x14ac:dyDescent="0.25">
      <c r="A15" s="842">
        <v>11</v>
      </c>
      <c r="B15" s="843" t="s">
        <v>1002</v>
      </c>
      <c r="C15" s="851"/>
      <c r="D15" s="852">
        <f>'Bieu 03'!T25</f>
        <v>0.2</v>
      </c>
      <c r="E15" s="845">
        <f t="shared" si="0"/>
        <v>0.2</v>
      </c>
    </row>
    <row r="16" spans="1:5" customFormat="1" ht="18" customHeight="1" x14ac:dyDescent="0.25">
      <c r="A16" s="842">
        <v>12</v>
      </c>
      <c r="B16" s="843" t="s">
        <v>1003</v>
      </c>
      <c r="C16" s="851"/>
      <c r="D16" s="852">
        <f>'Bieu 03'!U25</f>
        <v>0.2</v>
      </c>
      <c r="E16" s="845">
        <f t="shared" si="0"/>
        <v>0.2</v>
      </c>
    </row>
    <row r="17" spans="1:5" customFormat="1" ht="18" customHeight="1" x14ac:dyDescent="0.25">
      <c r="A17" s="842">
        <v>13</v>
      </c>
      <c r="B17" s="843" t="s">
        <v>1004</v>
      </c>
      <c r="C17" s="852"/>
      <c r="D17" s="852">
        <f>'Bieu 03'!V25</f>
        <v>0.19</v>
      </c>
      <c r="E17" s="845">
        <f t="shared" si="0"/>
        <v>0.19</v>
      </c>
    </row>
    <row r="18" spans="1:5" customFormat="1" ht="18" customHeight="1" x14ac:dyDescent="0.25">
      <c r="A18" s="842">
        <v>14</v>
      </c>
      <c r="B18" s="843" t="s">
        <v>1005</v>
      </c>
      <c r="C18" s="851"/>
      <c r="D18" s="852">
        <f>'Bieu 03'!W25</f>
        <v>0.26</v>
      </c>
      <c r="E18" s="845">
        <f t="shared" si="0"/>
        <v>0.26</v>
      </c>
    </row>
    <row r="19" spans="1:5" customFormat="1" ht="18" customHeight="1" x14ac:dyDescent="0.25">
      <c r="A19" s="842">
        <v>15</v>
      </c>
      <c r="B19" s="843" t="s">
        <v>1006</v>
      </c>
      <c r="C19" s="851"/>
      <c r="D19" s="852">
        <f>'Bieu 03'!X25</f>
        <v>0.2</v>
      </c>
      <c r="E19" s="845">
        <f t="shared" si="0"/>
        <v>0.2</v>
      </c>
    </row>
    <row r="20" spans="1:5" customFormat="1" ht="18" customHeight="1" x14ac:dyDescent="0.25">
      <c r="A20" s="842">
        <v>16</v>
      </c>
      <c r="B20" s="843" t="s">
        <v>1007</v>
      </c>
      <c r="C20" s="851">
        <f>'Bieu 01'!W25</f>
        <v>46.865537000000003</v>
      </c>
      <c r="D20" s="852">
        <f>'Bieu 03'!Y25</f>
        <v>47.065537000000006</v>
      </c>
      <c r="E20" s="845">
        <f t="shared" si="0"/>
        <v>0.20000000000000284</v>
      </c>
    </row>
    <row r="21" spans="1:5" customFormat="1" ht="18" customHeight="1" x14ac:dyDescent="0.25">
      <c r="A21" s="842">
        <v>17</v>
      </c>
      <c r="B21" s="843" t="s">
        <v>1008</v>
      </c>
      <c r="C21" s="851"/>
      <c r="D21" s="852">
        <f>'Bieu 03'!Z25</f>
        <v>0.2</v>
      </c>
      <c r="E21" s="845">
        <f t="shared" si="0"/>
        <v>0.2</v>
      </c>
    </row>
    <row r="22" spans="1:5" customFormat="1" ht="18" customHeight="1" x14ac:dyDescent="0.25">
      <c r="A22" s="842">
        <v>18</v>
      </c>
      <c r="B22" s="843" t="s">
        <v>1009</v>
      </c>
      <c r="C22" s="851"/>
      <c r="D22" s="852">
        <f>'Bieu 03'!AA25</f>
        <v>0.2</v>
      </c>
      <c r="E22" s="845">
        <f t="shared" si="0"/>
        <v>0.2</v>
      </c>
    </row>
    <row r="23" spans="1:5" customFormat="1" ht="18" customHeight="1" x14ac:dyDescent="0.25">
      <c r="A23" s="842">
        <v>19</v>
      </c>
      <c r="B23" s="843" t="s">
        <v>1010</v>
      </c>
      <c r="C23" s="851"/>
      <c r="D23" s="852">
        <f>'Bieu 03'!AB25</f>
        <v>0.2</v>
      </c>
      <c r="E23" s="845">
        <f t="shared" si="0"/>
        <v>0.2</v>
      </c>
    </row>
    <row r="24" spans="1:5" customFormat="1" ht="18" customHeight="1" x14ac:dyDescent="0.25">
      <c r="A24" s="842">
        <v>20</v>
      </c>
      <c r="B24" s="843" t="s">
        <v>1011</v>
      </c>
      <c r="C24" s="851"/>
      <c r="D24" s="852">
        <f>'Bieu 03'!AC25</f>
        <v>0.22</v>
      </c>
      <c r="E24" s="845">
        <f>D24-C24</f>
        <v>0.22</v>
      </c>
    </row>
    <row r="25" spans="1:5" customFormat="1" ht="18" customHeight="1" x14ac:dyDescent="0.25">
      <c r="A25" s="842">
        <v>21</v>
      </c>
      <c r="B25" s="843" t="s">
        <v>1012</v>
      </c>
      <c r="C25" s="851"/>
      <c r="D25" s="852">
        <f>'Bieu 03'!AD25</f>
        <v>0.2</v>
      </c>
      <c r="E25" s="845">
        <f t="shared" si="0"/>
        <v>0.2</v>
      </c>
    </row>
    <row r="26" spans="1:5" customFormat="1" ht="18" customHeight="1" x14ac:dyDescent="0.25">
      <c r="A26" s="842">
        <v>22</v>
      </c>
      <c r="B26" s="843" t="s">
        <v>1013</v>
      </c>
      <c r="C26" s="851"/>
      <c r="D26" s="852">
        <f>'Bieu 03'!AE25</f>
        <v>0.2</v>
      </c>
      <c r="E26" s="845">
        <f t="shared" si="0"/>
        <v>0.2</v>
      </c>
    </row>
    <row r="27" spans="1:5" customFormat="1" ht="18" customHeight="1" x14ac:dyDescent="0.25">
      <c r="A27" s="842">
        <v>23</v>
      </c>
      <c r="B27" s="843" t="s">
        <v>1014</v>
      </c>
      <c r="C27" s="851"/>
      <c r="D27" s="852">
        <f>'Bieu 03'!AF25</f>
        <v>0.2</v>
      </c>
      <c r="E27" s="845">
        <f t="shared" si="0"/>
        <v>0.2</v>
      </c>
    </row>
    <row r="28" spans="1:5" s="844" customFormat="1" ht="18" customHeight="1" x14ac:dyDescent="0.3">
      <c r="A28" s="945" t="s">
        <v>1029</v>
      </c>
      <c r="B28" s="945"/>
      <c r="C28" s="847">
        <f>SUM(C5:C27)</f>
        <v>50.653662000000004</v>
      </c>
      <c r="D28" s="847">
        <f>SUM(D5:D27)</f>
        <v>55.373662000000024</v>
      </c>
      <c r="E28" s="847">
        <f t="shared" si="0"/>
        <v>4.7200000000000202</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8" workbookViewId="0">
      <selection activeCell="E28" sqref="A3:E28"/>
    </sheetView>
  </sheetViews>
  <sheetFormatPr defaultColWidth="9.109375" defaultRowHeight="13.2" x14ac:dyDescent="0.25"/>
  <cols>
    <col min="1" max="1" width="7" style="2" customWidth="1"/>
    <col min="2" max="2" width="21.88671875" style="2" customWidth="1"/>
    <col min="3" max="3" width="13.33203125" style="2" customWidth="1"/>
    <col min="4" max="5" width="12.33203125" style="2" customWidth="1"/>
    <col min="6" max="16384" width="9.109375" style="2"/>
  </cols>
  <sheetData>
    <row r="1" spans="1:5" s="848" customFormat="1" ht="27" customHeight="1" x14ac:dyDescent="0.3">
      <c r="A1" s="944" t="s">
        <v>1042</v>
      </c>
      <c r="B1" s="944"/>
      <c r="C1" s="944"/>
      <c r="D1" s="944"/>
      <c r="E1" s="944"/>
    </row>
    <row r="3" spans="1:5" customFormat="1" ht="33" customHeight="1" x14ac:dyDescent="0.25">
      <c r="A3" s="945" t="s">
        <v>16</v>
      </c>
      <c r="B3" s="945" t="s">
        <v>1024</v>
      </c>
      <c r="C3" s="945" t="s">
        <v>295</v>
      </c>
      <c r="D3" s="945" t="s">
        <v>1025</v>
      </c>
      <c r="E3" s="945"/>
    </row>
    <row r="4" spans="1:5" customFormat="1" ht="33.6" x14ac:dyDescent="0.25">
      <c r="A4" s="945"/>
      <c r="B4" s="945"/>
      <c r="C4" s="945"/>
      <c r="D4" s="849" t="s">
        <v>121</v>
      </c>
      <c r="E4" s="849" t="s">
        <v>1026</v>
      </c>
    </row>
    <row r="5" spans="1:5" customFormat="1" ht="18" customHeight="1" x14ac:dyDescent="0.25">
      <c r="A5" s="842">
        <v>1</v>
      </c>
      <c r="B5" s="843" t="s">
        <v>1027</v>
      </c>
      <c r="C5" s="851"/>
      <c r="D5" s="852"/>
      <c r="E5" s="845">
        <f>D5-C5</f>
        <v>0</v>
      </c>
    </row>
    <row r="6" spans="1:5" customFormat="1" ht="18" customHeight="1" x14ac:dyDescent="0.25">
      <c r="A6" s="842">
        <v>2</v>
      </c>
      <c r="B6" s="843" t="s">
        <v>1028</v>
      </c>
      <c r="C6" s="851"/>
      <c r="D6" s="852"/>
      <c r="E6" s="845">
        <f t="shared" ref="E6:E28" si="0">D6-C6</f>
        <v>0</v>
      </c>
    </row>
    <row r="7" spans="1:5" customFormat="1" ht="18" customHeight="1" x14ac:dyDescent="0.25">
      <c r="A7" s="842">
        <v>3</v>
      </c>
      <c r="B7" s="843" t="s">
        <v>994</v>
      </c>
      <c r="C7" s="851"/>
      <c r="D7" s="852"/>
      <c r="E7" s="845">
        <f t="shared" si="0"/>
        <v>0</v>
      </c>
    </row>
    <row r="8" spans="1:5" customFormat="1" ht="18" customHeight="1" x14ac:dyDescent="0.25">
      <c r="A8" s="842">
        <v>4</v>
      </c>
      <c r="B8" s="843" t="s">
        <v>995</v>
      </c>
      <c r="C8" s="851"/>
      <c r="D8" s="852"/>
      <c r="E8" s="845">
        <f t="shared" si="0"/>
        <v>0</v>
      </c>
    </row>
    <row r="9" spans="1:5" customFormat="1" ht="18" customHeight="1" x14ac:dyDescent="0.25">
      <c r="A9" s="842">
        <v>5</v>
      </c>
      <c r="B9" s="843" t="s">
        <v>996</v>
      </c>
      <c r="C9" s="851"/>
      <c r="D9" s="852"/>
      <c r="E9" s="845">
        <f t="shared" si="0"/>
        <v>0</v>
      </c>
    </row>
    <row r="10" spans="1:5" customFormat="1" ht="18" customHeight="1" x14ac:dyDescent="0.25">
      <c r="A10" s="842">
        <v>6</v>
      </c>
      <c r="B10" s="843" t="s">
        <v>997</v>
      </c>
      <c r="C10" s="851"/>
      <c r="D10" s="852"/>
      <c r="E10" s="845">
        <f t="shared" si="0"/>
        <v>0</v>
      </c>
    </row>
    <row r="11" spans="1:5" customFormat="1" ht="18" customHeight="1" x14ac:dyDescent="0.25">
      <c r="A11" s="842">
        <v>7</v>
      </c>
      <c r="B11" s="843" t="s">
        <v>998</v>
      </c>
      <c r="C11" s="851"/>
      <c r="D11" s="852"/>
      <c r="E11" s="845">
        <f t="shared" si="0"/>
        <v>0</v>
      </c>
    </row>
    <row r="12" spans="1:5" customFormat="1" ht="18" customHeight="1" x14ac:dyDescent="0.25">
      <c r="A12" s="842">
        <v>8</v>
      </c>
      <c r="B12" s="843" t="s">
        <v>999</v>
      </c>
      <c r="C12" s="851"/>
      <c r="D12" s="852">
        <f>'Bieu 03'!Q27</f>
        <v>37.869999999999997</v>
      </c>
      <c r="E12" s="845">
        <f t="shared" si="0"/>
        <v>37.869999999999997</v>
      </c>
    </row>
    <row r="13" spans="1:5" customFormat="1" ht="18" customHeight="1" x14ac:dyDescent="0.25">
      <c r="A13" s="842">
        <v>9</v>
      </c>
      <c r="B13" s="843" t="s">
        <v>1000</v>
      </c>
      <c r="C13" s="851"/>
      <c r="D13" s="852"/>
      <c r="E13" s="845">
        <f t="shared" si="0"/>
        <v>0</v>
      </c>
    </row>
    <row r="14" spans="1:5" customFormat="1" ht="18" customHeight="1" x14ac:dyDescent="0.25">
      <c r="A14" s="842">
        <v>10</v>
      </c>
      <c r="B14" s="843" t="s">
        <v>1001</v>
      </c>
      <c r="C14" s="851"/>
      <c r="D14" s="852"/>
      <c r="E14" s="845">
        <f t="shared" si="0"/>
        <v>0</v>
      </c>
    </row>
    <row r="15" spans="1:5" customFormat="1" ht="18" customHeight="1" x14ac:dyDescent="0.25">
      <c r="A15" s="842">
        <v>11</v>
      </c>
      <c r="B15" s="843" t="s">
        <v>1002</v>
      </c>
      <c r="C15" s="851"/>
      <c r="D15" s="852"/>
      <c r="E15" s="845">
        <f t="shared" si="0"/>
        <v>0</v>
      </c>
    </row>
    <row r="16" spans="1:5" customFormat="1" ht="18" customHeight="1" x14ac:dyDescent="0.25">
      <c r="A16" s="842">
        <v>12</v>
      </c>
      <c r="B16" s="843" t="s">
        <v>1003</v>
      </c>
      <c r="C16" s="851"/>
      <c r="D16" s="852"/>
      <c r="E16" s="845">
        <f t="shared" si="0"/>
        <v>0</v>
      </c>
    </row>
    <row r="17" spans="1:5" customFormat="1" ht="18" customHeight="1" x14ac:dyDescent="0.25">
      <c r="A17" s="842">
        <v>13</v>
      </c>
      <c r="B17" s="843" t="s">
        <v>1004</v>
      </c>
      <c r="C17" s="852"/>
      <c r="D17" s="852">
        <f>'Bieu 03'!V27</f>
        <v>10</v>
      </c>
      <c r="E17" s="845">
        <f t="shared" si="0"/>
        <v>10</v>
      </c>
    </row>
    <row r="18" spans="1:5" customFormat="1" ht="18" customHeight="1" x14ac:dyDescent="0.25">
      <c r="A18" s="842">
        <v>14</v>
      </c>
      <c r="B18" s="843" t="s">
        <v>1005</v>
      </c>
      <c r="C18" s="851"/>
      <c r="D18" s="852"/>
      <c r="E18" s="845">
        <f t="shared" si="0"/>
        <v>0</v>
      </c>
    </row>
    <row r="19" spans="1:5" customFormat="1" ht="18" customHeight="1" x14ac:dyDescent="0.25">
      <c r="A19" s="842">
        <v>15</v>
      </c>
      <c r="B19" s="843" t="s">
        <v>1006</v>
      </c>
      <c r="C19" s="851"/>
      <c r="D19" s="852"/>
      <c r="E19" s="845">
        <f t="shared" si="0"/>
        <v>0</v>
      </c>
    </row>
    <row r="20" spans="1:5" customFormat="1" ht="18" customHeight="1" x14ac:dyDescent="0.25">
      <c r="A20" s="842">
        <v>16</v>
      </c>
      <c r="B20" s="843" t="s">
        <v>1007</v>
      </c>
      <c r="C20" s="851"/>
      <c r="D20" s="852"/>
      <c r="E20" s="845">
        <f t="shared" si="0"/>
        <v>0</v>
      </c>
    </row>
    <row r="21" spans="1:5" customFormat="1" ht="18" customHeight="1" x14ac:dyDescent="0.25">
      <c r="A21" s="842">
        <v>17</v>
      </c>
      <c r="B21" s="843" t="s">
        <v>1008</v>
      </c>
      <c r="C21" s="851"/>
      <c r="D21" s="852"/>
      <c r="E21" s="845">
        <f t="shared" si="0"/>
        <v>0</v>
      </c>
    </row>
    <row r="22" spans="1:5" customFormat="1" ht="18" customHeight="1" x14ac:dyDescent="0.25">
      <c r="A22" s="842">
        <v>18</v>
      </c>
      <c r="B22" s="843" t="s">
        <v>1009</v>
      </c>
      <c r="C22" s="851"/>
      <c r="D22" s="852"/>
      <c r="E22" s="845">
        <f t="shared" si="0"/>
        <v>0</v>
      </c>
    </row>
    <row r="23" spans="1:5" customFormat="1" ht="18" customHeight="1" x14ac:dyDescent="0.25">
      <c r="A23" s="842">
        <v>19</v>
      </c>
      <c r="B23" s="843" t="s">
        <v>1010</v>
      </c>
      <c r="C23" s="851"/>
      <c r="D23" s="852"/>
      <c r="E23" s="845">
        <f t="shared" si="0"/>
        <v>0</v>
      </c>
    </row>
    <row r="24" spans="1:5" customFormat="1" ht="18" customHeight="1" x14ac:dyDescent="0.25">
      <c r="A24" s="842">
        <v>20</v>
      </c>
      <c r="B24" s="843" t="s">
        <v>1011</v>
      </c>
      <c r="C24" s="851"/>
      <c r="D24" s="852"/>
      <c r="E24" s="845">
        <f>D24-C24</f>
        <v>0</v>
      </c>
    </row>
    <row r="25" spans="1:5" customFormat="1" ht="18" customHeight="1" x14ac:dyDescent="0.25">
      <c r="A25" s="842">
        <v>21</v>
      </c>
      <c r="B25" s="843" t="s">
        <v>1012</v>
      </c>
      <c r="C25" s="851"/>
      <c r="D25" s="852">
        <f>'Bieu 03'!AD27</f>
        <v>37.130000000000003</v>
      </c>
      <c r="E25" s="845">
        <f t="shared" si="0"/>
        <v>37.130000000000003</v>
      </c>
    </row>
    <row r="26" spans="1:5" customFormat="1" ht="18" customHeight="1" x14ac:dyDescent="0.25">
      <c r="A26" s="842">
        <v>22</v>
      </c>
      <c r="B26" s="843" t="s">
        <v>1013</v>
      </c>
      <c r="C26" s="851">
        <f>'Bieu 01'!AC27</f>
        <v>23.193390000000001</v>
      </c>
      <c r="D26" s="852">
        <f>'Bieu 03'!AE27</f>
        <v>100.97338999999999</v>
      </c>
      <c r="E26" s="845">
        <f t="shared" si="0"/>
        <v>77.78</v>
      </c>
    </row>
    <row r="27" spans="1:5" customFormat="1" ht="18" customHeight="1" x14ac:dyDescent="0.25">
      <c r="A27" s="842">
        <v>23</v>
      </c>
      <c r="B27" s="843" t="s">
        <v>1014</v>
      </c>
      <c r="C27" s="851"/>
      <c r="D27" s="852"/>
      <c r="E27" s="845">
        <f t="shared" si="0"/>
        <v>0</v>
      </c>
    </row>
    <row r="28" spans="1:5" s="844" customFormat="1" ht="18" customHeight="1" x14ac:dyDescent="0.3">
      <c r="A28" s="945" t="s">
        <v>1029</v>
      </c>
      <c r="B28" s="945"/>
      <c r="C28" s="847">
        <f>SUM(C5:C27)</f>
        <v>23.193390000000001</v>
      </c>
      <c r="D28" s="847">
        <f>SUM(D5:D27)</f>
        <v>185.97338999999999</v>
      </c>
      <c r="E28" s="847">
        <f t="shared" si="0"/>
        <v>162.78</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8" workbookViewId="0">
      <selection activeCell="E28" sqref="A3:E28"/>
    </sheetView>
  </sheetViews>
  <sheetFormatPr defaultColWidth="9.109375" defaultRowHeight="13.2" x14ac:dyDescent="0.25"/>
  <cols>
    <col min="1" max="1" width="7" style="2" customWidth="1"/>
    <col min="2" max="2" width="21.88671875" style="2" customWidth="1"/>
    <col min="3" max="3" width="13.33203125" style="2" customWidth="1"/>
    <col min="4" max="5" width="12.33203125" style="2" customWidth="1"/>
    <col min="6" max="16384" width="9.109375" style="2"/>
  </cols>
  <sheetData>
    <row r="1" spans="1:5" s="848" customFormat="1" ht="27" customHeight="1" x14ac:dyDescent="0.3">
      <c r="A1" s="944" t="s">
        <v>1043</v>
      </c>
      <c r="B1" s="944"/>
      <c r="C1" s="944"/>
      <c r="D1" s="944"/>
      <c r="E1" s="944"/>
    </row>
    <row r="3" spans="1:5" customFormat="1" ht="33" customHeight="1" x14ac:dyDescent="0.25">
      <c r="A3" s="945" t="s">
        <v>16</v>
      </c>
      <c r="B3" s="945" t="s">
        <v>1024</v>
      </c>
      <c r="C3" s="945" t="s">
        <v>295</v>
      </c>
      <c r="D3" s="945" t="s">
        <v>1025</v>
      </c>
      <c r="E3" s="945"/>
    </row>
    <row r="4" spans="1:5" customFormat="1" ht="33.6" x14ac:dyDescent="0.25">
      <c r="A4" s="945"/>
      <c r="B4" s="945"/>
      <c r="C4" s="945"/>
      <c r="D4" s="849" t="s">
        <v>121</v>
      </c>
      <c r="E4" s="849" t="s">
        <v>1026</v>
      </c>
    </row>
    <row r="5" spans="1:5" customFormat="1" ht="18" customHeight="1" x14ac:dyDescent="0.25">
      <c r="A5" s="842">
        <v>1</v>
      </c>
      <c r="B5" s="843" t="s">
        <v>1027</v>
      </c>
      <c r="C5" s="851">
        <f>'Bieu 01'!F28</f>
        <v>2.5038670000000001</v>
      </c>
      <c r="D5" s="852">
        <f>'Bieu 03'!H28</f>
        <v>4.6838670000000002</v>
      </c>
      <c r="E5" s="845">
        <f>D5-C5</f>
        <v>2.1800000000000002</v>
      </c>
    </row>
    <row r="6" spans="1:5" customFormat="1" ht="18" customHeight="1" x14ac:dyDescent="0.25">
      <c r="A6" s="842">
        <v>2</v>
      </c>
      <c r="B6" s="843" t="s">
        <v>1028</v>
      </c>
      <c r="C6" s="851">
        <f>'Bieu 01'!G28</f>
        <v>8.3557799999999993</v>
      </c>
      <c r="D6" s="852">
        <f>'Bieu 03'!I28</f>
        <v>69.075779999999995</v>
      </c>
      <c r="E6" s="845">
        <f t="shared" ref="E6:E28" si="0">D6-C6</f>
        <v>60.72</v>
      </c>
    </row>
    <row r="7" spans="1:5" customFormat="1" ht="18" customHeight="1" x14ac:dyDescent="0.25">
      <c r="A7" s="842">
        <v>3</v>
      </c>
      <c r="B7" s="843" t="s">
        <v>994</v>
      </c>
      <c r="C7" s="851">
        <f>'Bieu 01'!H28</f>
        <v>0.30662600000000001</v>
      </c>
      <c r="D7" s="852">
        <f>'Bieu 03'!J28</f>
        <v>2.9066260000000002</v>
      </c>
      <c r="E7" s="845">
        <f t="shared" si="0"/>
        <v>2.6</v>
      </c>
    </row>
    <row r="8" spans="1:5" customFormat="1" ht="18" customHeight="1" x14ac:dyDescent="0.25">
      <c r="A8" s="842">
        <v>4</v>
      </c>
      <c r="B8" s="843" t="s">
        <v>995</v>
      </c>
      <c r="C8" s="851">
        <f>'Bieu 01'!I28</f>
        <v>0.15997500000000001</v>
      </c>
      <c r="D8" s="852">
        <f>'Bieu 03'!K28</f>
        <v>125.959975</v>
      </c>
      <c r="E8" s="845">
        <f t="shared" si="0"/>
        <v>125.8</v>
      </c>
    </row>
    <row r="9" spans="1:5" customFormat="1" ht="18" customHeight="1" x14ac:dyDescent="0.25">
      <c r="A9" s="842">
        <v>5</v>
      </c>
      <c r="B9" s="843" t="s">
        <v>996</v>
      </c>
      <c r="C9" s="851">
        <f>'Bieu 01'!K28</f>
        <v>0.122307</v>
      </c>
      <c r="D9" s="852">
        <f>'Bieu 03'!M28</f>
        <v>3.3123070000000006</v>
      </c>
      <c r="E9" s="845">
        <f t="shared" si="0"/>
        <v>3.1900000000000004</v>
      </c>
    </row>
    <row r="10" spans="1:5" customFormat="1" ht="18" customHeight="1" x14ac:dyDescent="0.25">
      <c r="A10" s="842">
        <v>6</v>
      </c>
      <c r="B10" s="843" t="s">
        <v>997</v>
      </c>
      <c r="C10" s="851">
        <f>'Bieu 01'!L28</f>
        <v>0</v>
      </c>
      <c r="D10" s="852">
        <f>'Bieu 03'!N28</f>
        <v>3.3</v>
      </c>
      <c r="E10" s="845">
        <f t="shared" si="0"/>
        <v>3.3</v>
      </c>
    </row>
    <row r="11" spans="1:5" customFormat="1" ht="18" customHeight="1" x14ac:dyDescent="0.25">
      <c r="A11" s="842">
        <v>7</v>
      </c>
      <c r="B11" s="843" t="s">
        <v>998</v>
      </c>
      <c r="C11" s="851">
        <f>'Bieu 01'!M28</f>
        <v>0.29806100000000002</v>
      </c>
      <c r="D11" s="852">
        <f>'Bieu 03'!O28</f>
        <v>4.698061</v>
      </c>
      <c r="E11" s="845">
        <f t="shared" si="0"/>
        <v>4.4000000000000004</v>
      </c>
    </row>
    <row r="12" spans="1:5" customFormat="1" ht="18" customHeight="1" x14ac:dyDescent="0.25">
      <c r="A12" s="842">
        <v>8</v>
      </c>
      <c r="B12" s="843" t="s">
        <v>999</v>
      </c>
      <c r="C12" s="851">
        <f>'Bieu 01'!O28</f>
        <v>0</v>
      </c>
      <c r="D12" s="852">
        <f>'Bieu 03'!Q28</f>
        <v>9.1199999999999992</v>
      </c>
      <c r="E12" s="845">
        <f t="shared" si="0"/>
        <v>9.1199999999999992</v>
      </c>
    </row>
    <row r="13" spans="1:5" customFormat="1" ht="18" customHeight="1" x14ac:dyDescent="0.25">
      <c r="A13" s="842">
        <v>9</v>
      </c>
      <c r="B13" s="843" t="s">
        <v>1000</v>
      </c>
      <c r="C13" s="851">
        <f>'Bieu 01'!P28</f>
        <v>0.28704000000000002</v>
      </c>
      <c r="D13" s="852">
        <f>'Bieu 03'!R28</f>
        <v>36.337039999999995</v>
      </c>
      <c r="E13" s="845">
        <f t="shared" si="0"/>
        <v>36.049999999999997</v>
      </c>
    </row>
    <row r="14" spans="1:5" customFormat="1" ht="18" customHeight="1" x14ac:dyDescent="0.25">
      <c r="A14" s="842">
        <v>10</v>
      </c>
      <c r="B14" s="843" t="s">
        <v>1001</v>
      </c>
      <c r="C14" s="851">
        <f>'Bieu 01'!Q28</f>
        <v>0</v>
      </c>
      <c r="D14" s="852">
        <f>'Bieu 03'!S28</f>
        <v>2.3000000000000003</v>
      </c>
      <c r="E14" s="845">
        <f t="shared" si="0"/>
        <v>2.3000000000000003</v>
      </c>
    </row>
    <row r="15" spans="1:5" customFormat="1" ht="18" customHeight="1" x14ac:dyDescent="0.25">
      <c r="A15" s="842">
        <v>11</v>
      </c>
      <c r="B15" s="843" t="s">
        <v>1002</v>
      </c>
      <c r="C15" s="851">
        <f>'Bieu 01'!R28</f>
        <v>0</v>
      </c>
      <c r="D15" s="852">
        <f>'Bieu 03'!T28</f>
        <v>54.15</v>
      </c>
      <c r="E15" s="845">
        <f t="shared" si="0"/>
        <v>54.15</v>
      </c>
    </row>
    <row r="16" spans="1:5" customFormat="1" ht="18" customHeight="1" x14ac:dyDescent="0.25">
      <c r="A16" s="842">
        <v>12</v>
      </c>
      <c r="B16" s="843" t="s">
        <v>1003</v>
      </c>
      <c r="C16" s="851">
        <f>'Bieu 01'!S28</f>
        <v>0</v>
      </c>
      <c r="D16" s="852">
        <f>'Bieu 03'!U28</f>
        <v>843.6</v>
      </c>
      <c r="E16" s="845">
        <f t="shared" si="0"/>
        <v>843.6</v>
      </c>
    </row>
    <row r="17" spans="1:5" customFormat="1" ht="18" customHeight="1" x14ac:dyDescent="0.25">
      <c r="A17" s="842">
        <v>13</v>
      </c>
      <c r="B17" s="843" t="s">
        <v>1004</v>
      </c>
      <c r="C17" s="852">
        <f>'Bieu 01'!T28</f>
        <v>1.53674</v>
      </c>
      <c r="D17" s="852">
        <f>'Bieu 03'!V28</f>
        <v>8.2567400000000006</v>
      </c>
      <c r="E17" s="845">
        <f t="shared" si="0"/>
        <v>6.7200000000000006</v>
      </c>
    </row>
    <row r="18" spans="1:5" customFormat="1" ht="18" customHeight="1" x14ac:dyDescent="0.25">
      <c r="A18" s="842">
        <v>14</v>
      </c>
      <c r="B18" s="843" t="s">
        <v>1005</v>
      </c>
      <c r="C18" s="851">
        <f>'Bieu 01'!U28</f>
        <v>0</v>
      </c>
      <c r="D18" s="852">
        <f>'Bieu 03'!W28</f>
        <v>29.7</v>
      </c>
      <c r="E18" s="845">
        <f t="shared" si="0"/>
        <v>29.7</v>
      </c>
    </row>
    <row r="19" spans="1:5" customFormat="1" ht="18" customHeight="1" x14ac:dyDescent="0.25">
      <c r="A19" s="842">
        <v>15</v>
      </c>
      <c r="B19" s="843" t="s">
        <v>1006</v>
      </c>
      <c r="C19" s="851">
        <f>'Bieu 01'!V28</f>
        <v>0</v>
      </c>
      <c r="D19" s="852">
        <f>'Bieu 03'!X28</f>
        <v>5</v>
      </c>
      <c r="E19" s="845">
        <f t="shared" si="0"/>
        <v>5</v>
      </c>
    </row>
    <row r="20" spans="1:5" customFormat="1" ht="18" customHeight="1" x14ac:dyDescent="0.25">
      <c r="A20" s="842">
        <v>16</v>
      </c>
      <c r="B20" s="843" t="s">
        <v>1007</v>
      </c>
      <c r="C20" s="851">
        <f>'Bieu 01'!W28</f>
        <v>0</v>
      </c>
      <c r="D20" s="852">
        <f>'Bieu 03'!Y28</f>
        <v>40.050000000000004</v>
      </c>
      <c r="E20" s="845">
        <f t="shared" si="0"/>
        <v>40.050000000000004</v>
      </c>
    </row>
    <row r="21" spans="1:5" customFormat="1" ht="18" customHeight="1" x14ac:dyDescent="0.25">
      <c r="A21" s="842">
        <v>17</v>
      </c>
      <c r="B21" s="843" t="s">
        <v>1008</v>
      </c>
      <c r="C21" s="851">
        <f>'Bieu 01'!X28</f>
        <v>0</v>
      </c>
      <c r="D21" s="852">
        <f>'Bieu 03'!Z28</f>
        <v>3.7</v>
      </c>
      <c r="E21" s="845">
        <f t="shared" si="0"/>
        <v>3.7</v>
      </c>
    </row>
    <row r="22" spans="1:5" customFormat="1" ht="18" customHeight="1" x14ac:dyDescent="0.25">
      <c r="A22" s="842">
        <v>18</v>
      </c>
      <c r="B22" s="843" t="s">
        <v>1009</v>
      </c>
      <c r="C22" s="851">
        <f>'Bieu 01'!Y28</f>
        <v>0.93615999999999999</v>
      </c>
      <c r="D22" s="852">
        <f>'Bieu 03'!AA28</f>
        <v>39.426159999999996</v>
      </c>
      <c r="E22" s="845">
        <f t="shared" si="0"/>
        <v>38.489999999999995</v>
      </c>
    </row>
    <row r="23" spans="1:5" customFormat="1" ht="18" customHeight="1" x14ac:dyDescent="0.25">
      <c r="A23" s="842">
        <v>19</v>
      </c>
      <c r="B23" s="843" t="s">
        <v>1010</v>
      </c>
      <c r="C23" s="851">
        <f>'Bieu 01'!Z28</f>
        <v>0.82128000000000001</v>
      </c>
      <c r="D23" s="852">
        <f>'Bieu 03'!AB28</f>
        <v>7.6412800000000001</v>
      </c>
      <c r="E23" s="845">
        <f t="shared" si="0"/>
        <v>6.82</v>
      </c>
    </row>
    <row r="24" spans="1:5" customFormat="1" ht="18" customHeight="1" x14ac:dyDescent="0.25">
      <c r="A24" s="842">
        <v>20</v>
      </c>
      <c r="B24" s="843" t="s">
        <v>1011</v>
      </c>
      <c r="C24" s="851">
        <f>'Bieu 01'!AA28</f>
        <v>0</v>
      </c>
      <c r="D24" s="852">
        <f>'Bieu 03'!AC28</f>
        <v>2.2999999999999998</v>
      </c>
      <c r="E24" s="845">
        <f>D24-C24</f>
        <v>2.2999999999999998</v>
      </c>
    </row>
    <row r="25" spans="1:5" customFormat="1" ht="18" customHeight="1" x14ac:dyDescent="0.25">
      <c r="A25" s="842">
        <v>21</v>
      </c>
      <c r="B25" s="843" t="s">
        <v>1012</v>
      </c>
      <c r="C25" s="851">
        <f>'Bieu 01'!AB28</f>
        <v>0.15046000000000001</v>
      </c>
      <c r="D25" s="852">
        <f>'Bieu 03'!AD28</f>
        <v>169.30045999999999</v>
      </c>
      <c r="E25" s="845">
        <f t="shared" si="0"/>
        <v>169.14999999999998</v>
      </c>
    </row>
    <row r="26" spans="1:5" customFormat="1" ht="18" customHeight="1" x14ac:dyDescent="0.25">
      <c r="A26" s="842">
        <v>22</v>
      </c>
      <c r="B26" s="843" t="s">
        <v>1013</v>
      </c>
      <c r="C26" s="851">
        <f>'Bieu 01'!AC28</f>
        <v>0.96658999999999995</v>
      </c>
      <c r="D26" s="852">
        <f>'Bieu 03'!AE28</f>
        <v>21.826590000000003</v>
      </c>
      <c r="E26" s="845">
        <f t="shared" si="0"/>
        <v>20.860000000000003</v>
      </c>
    </row>
    <row r="27" spans="1:5" customFormat="1" ht="18" customHeight="1" x14ac:dyDescent="0.25">
      <c r="A27" s="842">
        <v>23</v>
      </c>
      <c r="B27" s="843" t="s">
        <v>1014</v>
      </c>
      <c r="C27" s="851">
        <f>'Bieu 01'!AD28</f>
        <v>0.23386999999999999</v>
      </c>
      <c r="D27" s="852">
        <f>'Bieu 03'!AF28</f>
        <v>83.543869999999998</v>
      </c>
      <c r="E27" s="845">
        <f t="shared" si="0"/>
        <v>83.31</v>
      </c>
    </row>
    <row r="28" spans="1:5" s="844" customFormat="1" ht="18" customHeight="1" x14ac:dyDescent="0.3">
      <c r="A28" s="945" t="s">
        <v>1029</v>
      </c>
      <c r="B28" s="945"/>
      <c r="C28" s="847">
        <f>SUM(C5:C27)</f>
        <v>16.678755999999996</v>
      </c>
      <c r="D28" s="847">
        <f>SUM(D5:D27)</f>
        <v>1570.1887559999998</v>
      </c>
      <c r="E28" s="847">
        <f t="shared" si="0"/>
        <v>1553.5099999999998</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8" workbookViewId="0">
      <selection activeCell="E28" sqref="A3:E28"/>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1044</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53" t="s">
        <v>121</v>
      </c>
      <c r="E4" s="853" t="s">
        <v>1026</v>
      </c>
    </row>
    <row r="5" spans="1:5" customFormat="1" ht="18" customHeight="1" x14ac:dyDescent="0.25">
      <c r="A5" s="842">
        <v>1</v>
      </c>
      <c r="B5" s="843" t="s">
        <v>1027</v>
      </c>
      <c r="C5" s="851">
        <f>'Bieu 01'!F29</f>
        <v>9.0960110000000007</v>
      </c>
      <c r="D5" s="852">
        <f>'Bieu 03'!H29</f>
        <v>9.2660110000000007</v>
      </c>
      <c r="E5" s="845">
        <f>D5-C5</f>
        <v>0.16999999999999993</v>
      </c>
    </row>
    <row r="6" spans="1:5" customFormat="1" ht="18" customHeight="1" x14ac:dyDescent="0.25">
      <c r="A6" s="842">
        <v>2</v>
      </c>
      <c r="B6" s="843" t="s">
        <v>1028</v>
      </c>
      <c r="C6" s="851">
        <f>'Bieu 01'!G29</f>
        <v>0.14000000000000001</v>
      </c>
      <c r="D6" s="852">
        <f>'Bieu 03'!I29</f>
        <v>0.22000000000000003</v>
      </c>
      <c r="E6" s="845">
        <f t="shared" ref="E6:E28" si="0">D6-C6</f>
        <v>8.0000000000000016E-2</v>
      </c>
    </row>
    <row r="7" spans="1:5" customFormat="1" ht="18" customHeight="1" x14ac:dyDescent="0.25">
      <c r="A7" s="842">
        <v>3</v>
      </c>
      <c r="B7" s="843" t="s">
        <v>994</v>
      </c>
      <c r="C7" s="851">
        <f>'Bieu 01'!H29</f>
        <v>0.28503400000000001</v>
      </c>
      <c r="D7" s="852">
        <f>'Bieu 03'!J29</f>
        <v>0.45503399999999999</v>
      </c>
      <c r="E7" s="845">
        <f t="shared" si="0"/>
        <v>0.16999999999999998</v>
      </c>
    </row>
    <row r="8" spans="1:5" customFormat="1" ht="18" customHeight="1" x14ac:dyDescent="0.25">
      <c r="A8" s="842">
        <v>4</v>
      </c>
      <c r="B8" s="843" t="s">
        <v>995</v>
      </c>
      <c r="C8" s="851"/>
      <c r="D8" s="852">
        <f>'Bieu 03'!K29</f>
        <v>10.61</v>
      </c>
      <c r="E8" s="845">
        <f t="shared" si="0"/>
        <v>10.61</v>
      </c>
    </row>
    <row r="9" spans="1:5" customFormat="1" ht="18" customHeight="1" x14ac:dyDescent="0.25">
      <c r="A9" s="842">
        <v>5</v>
      </c>
      <c r="B9" s="843" t="s">
        <v>996</v>
      </c>
      <c r="C9" s="851">
        <f>'Bieu 01'!K29</f>
        <v>0.28226200000000001</v>
      </c>
      <c r="D9" s="852">
        <f>'Bieu 03'!M29</f>
        <v>3.6822619999999997</v>
      </c>
      <c r="E9" s="845">
        <f t="shared" si="0"/>
        <v>3.3999999999999995</v>
      </c>
    </row>
    <row r="10" spans="1:5" customFormat="1" ht="18" customHeight="1" x14ac:dyDescent="0.25">
      <c r="A10" s="842">
        <v>6</v>
      </c>
      <c r="B10" s="843" t="s">
        <v>997</v>
      </c>
      <c r="C10" s="851"/>
      <c r="D10" s="852">
        <f>'Bieu 03'!N29</f>
        <v>5.48</v>
      </c>
      <c r="E10" s="845">
        <f t="shared" si="0"/>
        <v>5.48</v>
      </c>
    </row>
    <row r="11" spans="1:5" customFormat="1" ht="18" customHeight="1" x14ac:dyDescent="0.25">
      <c r="A11" s="842">
        <v>7</v>
      </c>
      <c r="B11" s="843" t="s">
        <v>998</v>
      </c>
      <c r="C11" s="851"/>
      <c r="D11" s="852">
        <f>'Bieu 03'!O29</f>
        <v>0.28000000000000003</v>
      </c>
      <c r="E11" s="845">
        <f t="shared" si="0"/>
        <v>0.28000000000000003</v>
      </c>
    </row>
    <row r="12" spans="1:5" customFormat="1" ht="18" customHeight="1" x14ac:dyDescent="0.25">
      <c r="A12" s="842">
        <v>8</v>
      </c>
      <c r="B12" s="843" t="s">
        <v>999</v>
      </c>
      <c r="C12" s="851">
        <f>'Bieu 01'!O29</f>
        <v>3.8401999999999999E-2</v>
      </c>
      <c r="D12" s="852">
        <f>'Bieu 03'!Q29</f>
        <v>1.3184020000000001</v>
      </c>
      <c r="E12" s="845">
        <f t="shared" si="0"/>
        <v>1.28</v>
      </c>
    </row>
    <row r="13" spans="1:5" customFormat="1" ht="18" customHeight="1" x14ac:dyDescent="0.25">
      <c r="A13" s="842">
        <v>9</v>
      </c>
      <c r="B13" s="843" t="s">
        <v>1000</v>
      </c>
      <c r="C13" s="851">
        <f>'Bieu 01'!P29</f>
        <v>9.9837600000000002</v>
      </c>
      <c r="D13" s="852">
        <f>'Bieu 03'!R29</f>
        <v>10.26376</v>
      </c>
      <c r="E13" s="845">
        <f t="shared" si="0"/>
        <v>0.27999999999999936</v>
      </c>
    </row>
    <row r="14" spans="1:5" customFormat="1" ht="18" customHeight="1" x14ac:dyDescent="0.25">
      <c r="A14" s="842">
        <v>10</v>
      </c>
      <c r="B14" s="843" t="s">
        <v>1001</v>
      </c>
      <c r="C14" s="851"/>
      <c r="D14" s="852">
        <f>'Bieu 03'!S29</f>
        <v>0.28000000000000003</v>
      </c>
      <c r="E14" s="845">
        <f t="shared" si="0"/>
        <v>0.28000000000000003</v>
      </c>
    </row>
    <row r="15" spans="1:5" customFormat="1" ht="18" customHeight="1" x14ac:dyDescent="0.25">
      <c r="A15" s="842">
        <v>11</v>
      </c>
      <c r="B15" s="843" t="s">
        <v>1002</v>
      </c>
      <c r="C15" s="851">
        <f>'Bieu 01'!R29</f>
        <v>5.7523099999999996</v>
      </c>
      <c r="D15" s="852">
        <f>'Bieu 03'!T29</f>
        <v>6.0323099999999998</v>
      </c>
      <c r="E15" s="845">
        <f t="shared" si="0"/>
        <v>0.28000000000000025</v>
      </c>
    </row>
    <row r="16" spans="1:5" customFormat="1" ht="18" customHeight="1" x14ac:dyDescent="0.25">
      <c r="A16" s="842">
        <v>12</v>
      </c>
      <c r="B16" s="843" t="s">
        <v>1003</v>
      </c>
      <c r="C16" s="851">
        <f>'Bieu 01'!S29</f>
        <v>7.70845</v>
      </c>
      <c r="D16" s="852">
        <f>'Bieu 03'!U29</f>
        <v>10.538449999999999</v>
      </c>
      <c r="E16" s="845">
        <f t="shared" si="0"/>
        <v>2.8299999999999992</v>
      </c>
    </row>
    <row r="17" spans="1:5" customFormat="1" ht="18" customHeight="1" x14ac:dyDescent="0.25">
      <c r="A17" s="842">
        <v>13</v>
      </c>
      <c r="B17" s="843" t="s">
        <v>1004</v>
      </c>
      <c r="C17" s="852">
        <f>'Bieu 01'!T29</f>
        <v>7.9623400000000002</v>
      </c>
      <c r="D17" s="852">
        <f>'Bieu 03'!V29</f>
        <v>7.4023400000000006</v>
      </c>
      <c r="E17" s="845">
        <f t="shared" si="0"/>
        <v>-0.55999999999999961</v>
      </c>
    </row>
    <row r="18" spans="1:5" customFormat="1" ht="18" customHeight="1" x14ac:dyDescent="0.25">
      <c r="A18" s="842">
        <v>14</v>
      </c>
      <c r="B18" s="843" t="s">
        <v>1005</v>
      </c>
      <c r="C18" s="851">
        <f>'Bieu 01'!U29</f>
        <v>0.34014</v>
      </c>
      <c r="D18" s="852">
        <f>'Bieu 03'!W29</f>
        <v>20.510140000000003</v>
      </c>
      <c r="E18" s="845">
        <f t="shared" si="0"/>
        <v>20.170000000000002</v>
      </c>
    </row>
    <row r="19" spans="1:5" customFormat="1" ht="18" customHeight="1" x14ac:dyDescent="0.25">
      <c r="A19" s="842">
        <v>15</v>
      </c>
      <c r="B19" s="843" t="s">
        <v>1006</v>
      </c>
      <c r="C19" s="851"/>
      <c r="D19" s="852">
        <f>'Bieu 03'!X29</f>
        <v>0.16999999999999998</v>
      </c>
      <c r="E19" s="845">
        <f t="shared" si="0"/>
        <v>0.16999999999999998</v>
      </c>
    </row>
    <row r="20" spans="1:5" customFormat="1" ht="18" customHeight="1" x14ac:dyDescent="0.25">
      <c r="A20" s="842">
        <v>16</v>
      </c>
      <c r="B20" s="843" t="s">
        <v>1007</v>
      </c>
      <c r="C20" s="851">
        <f>'Bieu 01'!W29</f>
        <v>2.0323999999999998E-2</v>
      </c>
      <c r="D20" s="852">
        <f>'Bieu 03'!Y29</f>
        <v>8.4603240000000017</v>
      </c>
      <c r="E20" s="845">
        <f t="shared" si="0"/>
        <v>8.4400000000000013</v>
      </c>
    </row>
    <row r="21" spans="1:5" customFormat="1" ht="18" customHeight="1" x14ac:dyDescent="0.25">
      <c r="A21" s="842">
        <v>17</v>
      </c>
      <c r="B21" s="843" t="s">
        <v>1008</v>
      </c>
      <c r="C21" s="851"/>
      <c r="D21" s="852">
        <f>'Bieu 03'!Z29</f>
        <v>2.17</v>
      </c>
      <c r="E21" s="845">
        <f t="shared" si="0"/>
        <v>2.17</v>
      </c>
    </row>
    <row r="22" spans="1:5" customFormat="1" ht="18" customHeight="1" x14ac:dyDescent="0.25">
      <c r="A22" s="842">
        <v>18</v>
      </c>
      <c r="B22" s="843" t="s">
        <v>1009</v>
      </c>
      <c r="C22" s="851">
        <f>'Bieu 01'!Y29</f>
        <v>2.4704700000000002</v>
      </c>
      <c r="D22" s="852">
        <f>'Bieu 03'!AA29</f>
        <v>2.6404700000000001</v>
      </c>
      <c r="E22" s="845">
        <f t="shared" si="0"/>
        <v>0.16999999999999993</v>
      </c>
    </row>
    <row r="23" spans="1:5" customFormat="1" ht="18" customHeight="1" x14ac:dyDescent="0.25">
      <c r="A23" s="842">
        <v>19</v>
      </c>
      <c r="B23" s="843" t="s">
        <v>1010</v>
      </c>
      <c r="C23" s="851">
        <f>'Bieu 01'!Z29</f>
        <v>0.69638999999999995</v>
      </c>
      <c r="D23" s="852">
        <f>'Bieu 03'!AB29</f>
        <v>0.86638999999999999</v>
      </c>
      <c r="E23" s="845">
        <f t="shared" si="0"/>
        <v>0.17000000000000004</v>
      </c>
    </row>
    <row r="24" spans="1:5" customFormat="1" ht="18" customHeight="1" x14ac:dyDescent="0.25">
      <c r="A24" s="842">
        <v>20</v>
      </c>
      <c r="B24" s="843" t="s">
        <v>1011</v>
      </c>
      <c r="C24" s="851">
        <f>'Bieu 01'!AA29</f>
        <v>1.0138</v>
      </c>
      <c r="D24" s="852">
        <f>'Bieu 03'!AC29</f>
        <v>1.2938000000000001</v>
      </c>
      <c r="E24" s="845">
        <f>D24-C24</f>
        <v>0.28000000000000003</v>
      </c>
    </row>
    <row r="25" spans="1:5" customFormat="1" ht="18" customHeight="1" x14ac:dyDescent="0.25">
      <c r="A25" s="842">
        <v>21</v>
      </c>
      <c r="B25" s="843" t="s">
        <v>1012</v>
      </c>
      <c r="C25" s="851">
        <f>'Bieu 01'!AB29</f>
        <v>0.69599</v>
      </c>
      <c r="D25" s="852">
        <f>'Bieu 03'!AD29</f>
        <v>0.97599000000000002</v>
      </c>
      <c r="E25" s="845">
        <f t="shared" si="0"/>
        <v>0.28000000000000003</v>
      </c>
    </row>
    <row r="26" spans="1:5" customFormat="1" ht="18" customHeight="1" x14ac:dyDescent="0.25">
      <c r="A26" s="842">
        <v>22</v>
      </c>
      <c r="B26" s="843" t="s">
        <v>1013</v>
      </c>
      <c r="C26" s="851"/>
      <c r="D26" s="852">
        <f>'Bieu 03'!AE29</f>
        <v>0.16999999999999998</v>
      </c>
      <c r="E26" s="845">
        <f t="shared" si="0"/>
        <v>0.16999999999999998</v>
      </c>
    </row>
    <row r="27" spans="1:5" customFormat="1" ht="18" customHeight="1" x14ac:dyDescent="0.25">
      <c r="A27" s="842">
        <v>23</v>
      </c>
      <c r="B27" s="843" t="s">
        <v>1014</v>
      </c>
      <c r="C27" s="851">
        <f>'Bieu 01'!AD29</f>
        <v>3.0171600000000001</v>
      </c>
      <c r="D27" s="852">
        <f>'Bieu 03'!AF29</f>
        <v>3.89716</v>
      </c>
      <c r="E27" s="845">
        <f t="shared" si="0"/>
        <v>0.87999999999999989</v>
      </c>
    </row>
    <row r="28" spans="1:5" s="844" customFormat="1" ht="18" customHeight="1" x14ac:dyDescent="0.3">
      <c r="A28" s="945" t="s">
        <v>1029</v>
      </c>
      <c r="B28" s="945"/>
      <c r="C28" s="847">
        <f>SUM(C5:C27)</f>
        <v>49.502842999999999</v>
      </c>
      <c r="D28" s="847">
        <f>SUM(D5:D27)</f>
        <v>106.982843</v>
      </c>
      <c r="E28" s="847">
        <f t="shared" si="0"/>
        <v>57.480000000000004</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8" workbookViewId="0">
      <selection activeCell="E28" sqref="A3:E28"/>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1046</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53" t="s">
        <v>121</v>
      </c>
      <c r="E4" s="853" t="s">
        <v>1026</v>
      </c>
    </row>
    <row r="5" spans="1:5" customFormat="1" ht="18" customHeight="1" x14ac:dyDescent="0.25">
      <c r="A5" s="842">
        <v>1</v>
      </c>
      <c r="B5" s="843" t="s">
        <v>1027</v>
      </c>
      <c r="C5" s="851"/>
      <c r="D5" s="852"/>
      <c r="E5" s="845">
        <f>D5-C5</f>
        <v>0</v>
      </c>
    </row>
    <row r="6" spans="1:5" customFormat="1" ht="18" customHeight="1" x14ac:dyDescent="0.25">
      <c r="A6" s="842">
        <v>2</v>
      </c>
      <c r="B6" s="843" t="s">
        <v>1028</v>
      </c>
      <c r="C6" s="851"/>
      <c r="D6" s="852"/>
      <c r="E6" s="845">
        <f t="shared" ref="E6:E28" si="0">D6-C6</f>
        <v>0</v>
      </c>
    </row>
    <row r="7" spans="1:5" customFormat="1" ht="18" customHeight="1" x14ac:dyDescent="0.25">
      <c r="A7" s="842">
        <v>3</v>
      </c>
      <c r="B7" s="843" t="s">
        <v>994</v>
      </c>
      <c r="C7" s="851"/>
      <c r="D7" s="852"/>
      <c r="E7" s="845">
        <f t="shared" si="0"/>
        <v>0</v>
      </c>
    </row>
    <row r="8" spans="1:5" customFormat="1" ht="18" customHeight="1" x14ac:dyDescent="0.25">
      <c r="A8" s="842">
        <v>4</v>
      </c>
      <c r="B8" s="843" t="s">
        <v>995</v>
      </c>
      <c r="C8" s="851"/>
      <c r="D8" s="852"/>
      <c r="E8" s="845">
        <f t="shared" si="0"/>
        <v>0</v>
      </c>
    </row>
    <row r="9" spans="1:5" customFormat="1" ht="18" customHeight="1" x14ac:dyDescent="0.25">
      <c r="A9" s="842">
        <v>5</v>
      </c>
      <c r="B9" s="843" t="s">
        <v>996</v>
      </c>
      <c r="C9" s="851"/>
      <c r="D9" s="852"/>
      <c r="E9" s="845">
        <f t="shared" si="0"/>
        <v>0</v>
      </c>
    </row>
    <row r="10" spans="1:5" customFormat="1" ht="18" customHeight="1" x14ac:dyDescent="0.25">
      <c r="A10" s="842">
        <v>6</v>
      </c>
      <c r="B10" s="843" t="s">
        <v>997</v>
      </c>
      <c r="C10" s="851"/>
      <c r="D10" s="852"/>
      <c r="E10" s="845">
        <f t="shared" si="0"/>
        <v>0</v>
      </c>
    </row>
    <row r="11" spans="1:5" customFormat="1" ht="18" customHeight="1" x14ac:dyDescent="0.25">
      <c r="A11" s="842">
        <v>7</v>
      </c>
      <c r="B11" s="843" t="s">
        <v>998</v>
      </c>
      <c r="C11" s="851">
        <f>'Bieu 01'!M30</f>
        <v>4.9149929999999999</v>
      </c>
      <c r="D11" s="852">
        <f>'Bieu 03'!O30</f>
        <v>4.9149929999999999</v>
      </c>
      <c r="E11" s="845">
        <f t="shared" si="0"/>
        <v>0</v>
      </c>
    </row>
    <row r="12" spans="1:5" customFormat="1" ht="18" customHeight="1" x14ac:dyDescent="0.25">
      <c r="A12" s="842">
        <v>8</v>
      </c>
      <c r="B12" s="843" t="s">
        <v>999</v>
      </c>
      <c r="C12" s="851"/>
      <c r="D12" s="852"/>
      <c r="E12" s="845">
        <f t="shared" si="0"/>
        <v>0</v>
      </c>
    </row>
    <row r="13" spans="1:5" customFormat="1" ht="18" customHeight="1" x14ac:dyDescent="0.25">
      <c r="A13" s="842">
        <v>9</v>
      </c>
      <c r="B13" s="843" t="s">
        <v>1000</v>
      </c>
      <c r="C13" s="851"/>
      <c r="D13" s="852"/>
      <c r="E13" s="845">
        <f t="shared" si="0"/>
        <v>0</v>
      </c>
    </row>
    <row r="14" spans="1:5" customFormat="1" ht="18" customHeight="1" x14ac:dyDescent="0.25">
      <c r="A14" s="842">
        <v>10</v>
      </c>
      <c r="B14" s="843" t="s">
        <v>1001</v>
      </c>
      <c r="C14" s="851"/>
      <c r="D14" s="852"/>
      <c r="E14" s="845">
        <f t="shared" si="0"/>
        <v>0</v>
      </c>
    </row>
    <row r="15" spans="1:5" customFormat="1" ht="18" customHeight="1" x14ac:dyDescent="0.25">
      <c r="A15" s="842">
        <v>11</v>
      </c>
      <c r="B15" s="843" t="s">
        <v>1002</v>
      </c>
      <c r="C15" s="851"/>
      <c r="D15" s="852"/>
      <c r="E15" s="845">
        <f t="shared" si="0"/>
        <v>0</v>
      </c>
    </row>
    <row r="16" spans="1:5" customFormat="1" ht="18" customHeight="1" x14ac:dyDescent="0.25">
      <c r="A16" s="842">
        <v>12</v>
      </c>
      <c r="B16" s="843" t="s">
        <v>1003</v>
      </c>
      <c r="C16" s="851"/>
      <c r="D16" s="852"/>
      <c r="E16" s="845">
        <f t="shared" si="0"/>
        <v>0</v>
      </c>
    </row>
    <row r="17" spans="1:5" customFormat="1" ht="18" customHeight="1" x14ac:dyDescent="0.25">
      <c r="A17" s="842">
        <v>13</v>
      </c>
      <c r="B17" s="843" t="s">
        <v>1004</v>
      </c>
      <c r="C17" s="852"/>
      <c r="D17" s="852"/>
      <c r="E17" s="845">
        <f t="shared" si="0"/>
        <v>0</v>
      </c>
    </row>
    <row r="18" spans="1:5" customFormat="1" ht="18" customHeight="1" x14ac:dyDescent="0.25">
      <c r="A18" s="842">
        <v>14</v>
      </c>
      <c r="B18" s="843" t="s">
        <v>1005</v>
      </c>
      <c r="C18" s="851"/>
      <c r="D18" s="852"/>
      <c r="E18" s="845">
        <f t="shared" si="0"/>
        <v>0</v>
      </c>
    </row>
    <row r="19" spans="1:5" customFormat="1" ht="18" customHeight="1" x14ac:dyDescent="0.25">
      <c r="A19" s="842">
        <v>15</v>
      </c>
      <c r="B19" s="843" t="s">
        <v>1006</v>
      </c>
      <c r="C19" s="851"/>
      <c r="D19" s="852"/>
      <c r="E19" s="845">
        <f t="shared" si="0"/>
        <v>0</v>
      </c>
    </row>
    <row r="20" spans="1:5" customFormat="1" ht="18" customHeight="1" x14ac:dyDescent="0.25">
      <c r="A20" s="842">
        <v>16</v>
      </c>
      <c r="B20" s="843" t="s">
        <v>1007</v>
      </c>
      <c r="C20" s="851"/>
      <c r="D20" s="852"/>
      <c r="E20" s="845">
        <f t="shared" si="0"/>
        <v>0</v>
      </c>
    </row>
    <row r="21" spans="1:5" customFormat="1" ht="18" customHeight="1" x14ac:dyDescent="0.25">
      <c r="A21" s="842">
        <v>17</v>
      </c>
      <c r="B21" s="843" t="s">
        <v>1008</v>
      </c>
      <c r="C21" s="851"/>
      <c r="D21" s="852"/>
      <c r="E21" s="845">
        <f t="shared" si="0"/>
        <v>0</v>
      </c>
    </row>
    <row r="22" spans="1:5" customFormat="1" ht="18" customHeight="1" x14ac:dyDescent="0.25">
      <c r="A22" s="842">
        <v>18</v>
      </c>
      <c r="B22" s="843" t="s">
        <v>1009</v>
      </c>
      <c r="C22" s="851"/>
      <c r="D22" s="852"/>
      <c r="E22" s="845">
        <f t="shared" si="0"/>
        <v>0</v>
      </c>
    </row>
    <row r="23" spans="1:5" customFormat="1" ht="18" customHeight="1" x14ac:dyDescent="0.25">
      <c r="A23" s="842">
        <v>19</v>
      </c>
      <c r="B23" s="843" t="s">
        <v>1010</v>
      </c>
      <c r="C23" s="851"/>
      <c r="D23" s="852"/>
      <c r="E23" s="845">
        <f t="shared" si="0"/>
        <v>0</v>
      </c>
    </row>
    <row r="24" spans="1:5" customFormat="1" ht="18" customHeight="1" x14ac:dyDescent="0.25">
      <c r="A24" s="842">
        <v>20</v>
      </c>
      <c r="B24" s="843" t="s">
        <v>1011</v>
      </c>
      <c r="C24" s="851"/>
      <c r="D24" s="852"/>
      <c r="E24" s="845">
        <f>D24-C24</f>
        <v>0</v>
      </c>
    </row>
    <row r="25" spans="1:5" customFormat="1" ht="18" customHeight="1" x14ac:dyDescent="0.25">
      <c r="A25" s="842">
        <v>21</v>
      </c>
      <c r="B25" s="843" t="s">
        <v>1012</v>
      </c>
      <c r="C25" s="851">
        <f>'Bieu 01'!AA30</f>
        <v>14.62026</v>
      </c>
      <c r="D25" s="852">
        <f>'Bieu 03'!AC30</f>
        <v>14.62026</v>
      </c>
      <c r="E25" s="845">
        <f t="shared" si="0"/>
        <v>0</v>
      </c>
    </row>
    <row r="26" spans="1:5" customFormat="1" ht="18" customHeight="1" x14ac:dyDescent="0.25">
      <c r="A26" s="842">
        <v>22</v>
      </c>
      <c r="B26" s="843" t="s">
        <v>1013</v>
      </c>
      <c r="C26" s="851"/>
      <c r="D26" s="852"/>
      <c r="E26" s="845">
        <f t="shared" si="0"/>
        <v>0</v>
      </c>
    </row>
    <row r="27" spans="1:5" customFormat="1" ht="18" customHeight="1" x14ac:dyDescent="0.25">
      <c r="A27" s="842">
        <v>23</v>
      </c>
      <c r="B27" s="843" t="s">
        <v>1014</v>
      </c>
      <c r="C27" s="851"/>
      <c r="D27" s="852"/>
      <c r="E27" s="845">
        <f t="shared" si="0"/>
        <v>0</v>
      </c>
    </row>
    <row r="28" spans="1:5" s="844" customFormat="1" ht="18" customHeight="1" x14ac:dyDescent="0.3">
      <c r="A28" s="945" t="s">
        <v>1029</v>
      </c>
      <c r="B28" s="945"/>
      <c r="C28" s="847">
        <f>SUM(C5:C27)</f>
        <v>19.535253000000001</v>
      </c>
      <c r="D28" s="847">
        <f>SUM(D5:D27)</f>
        <v>19.535253000000001</v>
      </c>
      <c r="E28" s="847">
        <f t="shared" si="0"/>
        <v>0</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8" workbookViewId="0">
      <selection activeCell="H33" sqref="H33"/>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1045</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53" t="s">
        <v>121</v>
      </c>
      <c r="E4" s="853" t="s">
        <v>1026</v>
      </c>
    </row>
    <row r="5" spans="1:5" customFormat="1" ht="18" customHeight="1" x14ac:dyDescent="0.25">
      <c r="A5" s="842">
        <v>1</v>
      </c>
      <c r="B5" s="843" t="s">
        <v>1027</v>
      </c>
      <c r="C5" s="851">
        <f>'Bieu 01'!F31</f>
        <v>1.04541</v>
      </c>
      <c r="D5" s="852">
        <f>'Bieu 03'!H31</f>
        <v>1.04541</v>
      </c>
      <c r="E5" s="845">
        <f>D5-C5</f>
        <v>0</v>
      </c>
    </row>
    <row r="6" spans="1:5" customFormat="1" ht="18" customHeight="1" x14ac:dyDescent="0.25">
      <c r="A6" s="842">
        <v>2</v>
      </c>
      <c r="B6" s="843" t="s">
        <v>1028</v>
      </c>
      <c r="C6" s="851">
        <f>'Bieu 01'!G31</f>
        <v>7.4160199999999996</v>
      </c>
      <c r="D6" s="852">
        <f>'Bieu 01'!G31</f>
        <v>7.4160199999999996</v>
      </c>
      <c r="E6" s="845">
        <f t="shared" ref="E6:E28" si="0">D6-C6</f>
        <v>0</v>
      </c>
    </row>
    <row r="7" spans="1:5" customFormat="1" ht="18" customHeight="1" x14ac:dyDescent="0.25">
      <c r="A7" s="842">
        <v>3</v>
      </c>
      <c r="B7" s="843" t="s">
        <v>994</v>
      </c>
      <c r="C7" s="851"/>
      <c r="D7" s="852"/>
      <c r="E7" s="845">
        <f t="shared" si="0"/>
        <v>0</v>
      </c>
    </row>
    <row r="8" spans="1:5" customFormat="1" ht="18" customHeight="1" x14ac:dyDescent="0.25">
      <c r="A8" s="842">
        <v>4</v>
      </c>
      <c r="B8" s="843" t="s">
        <v>995</v>
      </c>
      <c r="C8" s="851"/>
      <c r="D8" s="852"/>
      <c r="E8" s="845">
        <f t="shared" si="0"/>
        <v>0</v>
      </c>
    </row>
    <row r="9" spans="1:5" customFormat="1" ht="18" customHeight="1" x14ac:dyDescent="0.25">
      <c r="A9" s="842">
        <v>5</v>
      </c>
      <c r="B9" s="843" t="s">
        <v>996</v>
      </c>
      <c r="C9" s="851">
        <f>'Bieu 01'!K31</f>
        <v>6.771655</v>
      </c>
      <c r="D9" s="852">
        <f>'Bieu 03'!M31</f>
        <v>6.771655</v>
      </c>
      <c r="E9" s="845">
        <f t="shared" si="0"/>
        <v>0</v>
      </c>
    </row>
    <row r="10" spans="1:5" customFormat="1" ht="18" customHeight="1" x14ac:dyDescent="0.25">
      <c r="A10" s="842">
        <v>6</v>
      </c>
      <c r="B10" s="843" t="s">
        <v>997</v>
      </c>
      <c r="C10" s="851"/>
      <c r="D10" s="852"/>
      <c r="E10" s="845">
        <f t="shared" si="0"/>
        <v>0</v>
      </c>
    </row>
    <row r="11" spans="1:5" customFormat="1" ht="18" customHeight="1" x14ac:dyDescent="0.25">
      <c r="A11" s="842">
        <v>7</v>
      </c>
      <c r="B11" s="843" t="s">
        <v>998</v>
      </c>
      <c r="C11" s="851">
        <f>'Bieu 01'!M31</f>
        <v>17.455110000000001</v>
      </c>
      <c r="D11" s="852">
        <f>'Bieu 03'!O31</f>
        <v>14.455110000000001</v>
      </c>
      <c r="E11" s="845">
        <f t="shared" si="0"/>
        <v>-3</v>
      </c>
    </row>
    <row r="12" spans="1:5" customFormat="1" ht="18" customHeight="1" x14ac:dyDescent="0.25">
      <c r="A12" s="842">
        <v>8</v>
      </c>
      <c r="B12" s="843" t="s">
        <v>999</v>
      </c>
      <c r="C12" s="851"/>
      <c r="D12" s="852">
        <f>'Bieu 03'!Q31</f>
        <v>20</v>
      </c>
      <c r="E12" s="845">
        <f t="shared" si="0"/>
        <v>20</v>
      </c>
    </row>
    <row r="13" spans="1:5" customFormat="1" ht="18" customHeight="1" x14ac:dyDescent="0.25">
      <c r="A13" s="842">
        <v>9</v>
      </c>
      <c r="B13" s="843" t="s">
        <v>1000</v>
      </c>
      <c r="C13" s="851">
        <f>'Bieu 01'!P31</f>
        <v>4.9852100000000004</v>
      </c>
      <c r="D13" s="852">
        <f>'Bieu 03'!R31</f>
        <v>4.9852100000000004</v>
      </c>
      <c r="E13" s="845">
        <f t="shared" si="0"/>
        <v>0</v>
      </c>
    </row>
    <row r="14" spans="1:5" customFormat="1" ht="18" customHeight="1" x14ac:dyDescent="0.25">
      <c r="A14" s="842">
        <v>10</v>
      </c>
      <c r="B14" s="843" t="s">
        <v>1001</v>
      </c>
      <c r="C14" s="851"/>
      <c r="D14" s="852"/>
      <c r="E14" s="845">
        <f t="shared" si="0"/>
        <v>0</v>
      </c>
    </row>
    <row r="15" spans="1:5" customFormat="1" ht="18" customHeight="1" x14ac:dyDescent="0.25">
      <c r="A15" s="842">
        <v>11</v>
      </c>
      <c r="B15" s="843" t="s">
        <v>1002</v>
      </c>
      <c r="C15" s="851">
        <f>'Bieu 01'!R31</f>
        <v>8.8058899999999998</v>
      </c>
      <c r="D15" s="852">
        <f>'Bieu 03'!T31</f>
        <v>8.8058899999999998</v>
      </c>
      <c r="E15" s="845">
        <f t="shared" si="0"/>
        <v>0</v>
      </c>
    </row>
    <row r="16" spans="1:5" customFormat="1" ht="18" customHeight="1" x14ac:dyDescent="0.25">
      <c r="A16" s="842">
        <v>12</v>
      </c>
      <c r="B16" s="843" t="s">
        <v>1003</v>
      </c>
      <c r="C16" s="851"/>
      <c r="D16" s="852"/>
      <c r="E16" s="845">
        <f t="shared" si="0"/>
        <v>0</v>
      </c>
    </row>
    <row r="17" spans="1:5" customFormat="1" ht="18" customHeight="1" x14ac:dyDescent="0.25">
      <c r="A17" s="842">
        <v>13</v>
      </c>
      <c r="B17" s="843" t="s">
        <v>1004</v>
      </c>
      <c r="C17" s="852"/>
      <c r="D17" s="852"/>
      <c r="E17" s="845">
        <f t="shared" si="0"/>
        <v>0</v>
      </c>
    </row>
    <row r="18" spans="1:5" customFormat="1" ht="18" customHeight="1" x14ac:dyDescent="0.25">
      <c r="A18" s="842">
        <v>14</v>
      </c>
      <c r="B18" s="843" t="s">
        <v>1005</v>
      </c>
      <c r="C18" s="851"/>
      <c r="D18" s="852"/>
      <c r="E18" s="845">
        <f t="shared" si="0"/>
        <v>0</v>
      </c>
    </row>
    <row r="19" spans="1:5" customFormat="1" ht="18" customHeight="1" x14ac:dyDescent="0.25">
      <c r="A19" s="842">
        <v>15</v>
      </c>
      <c r="B19" s="843" t="s">
        <v>1006</v>
      </c>
      <c r="C19" s="851">
        <f>'Bieu 01'!V31</f>
        <v>2.87879</v>
      </c>
      <c r="D19" s="852">
        <f>'Bieu 03'!X31</f>
        <v>2.2787899999999999</v>
      </c>
      <c r="E19" s="845">
        <f t="shared" si="0"/>
        <v>-0.60000000000000009</v>
      </c>
    </row>
    <row r="20" spans="1:5" customFormat="1" ht="18" customHeight="1" x14ac:dyDescent="0.25">
      <c r="A20" s="842">
        <v>16</v>
      </c>
      <c r="B20" s="843" t="s">
        <v>1007</v>
      </c>
      <c r="C20" s="851"/>
      <c r="D20" s="852">
        <f>'Bieu 03'!Y31</f>
        <v>14</v>
      </c>
      <c r="E20" s="845">
        <f t="shared" si="0"/>
        <v>14</v>
      </c>
    </row>
    <row r="21" spans="1:5" customFormat="1" ht="18" customHeight="1" x14ac:dyDescent="0.25">
      <c r="A21" s="842">
        <v>17</v>
      </c>
      <c r="B21" s="843" t="s">
        <v>1008</v>
      </c>
      <c r="C21" s="851"/>
      <c r="D21" s="852"/>
      <c r="E21" s="845">
        <f t="shared" si="0"/>
        <v>0</v>
      </c>
    </row>
    <row r="22" spans="1:5" customFormat="1" ht="18" customHeight="1" x14ac:dyDescent="0.25">
      <c r="A22" s="842">
        <v>18</v>
      </c>
      <c r="B22" s="843" t="s">
        <v>1009</v>
      </c>
      <c r="C22" s="851"/>
      <c r="D22" s="852"/>
      <c r="E22" s="845">
        <f t="shared" si="0"/>
        <v>0</v>
      </c>
    </row>
    <row r="23" spans="1:5" customFormat="1" ht="18" customHeight="1" x14ac:dyDescent="0.25">
      <c r="A23" s="842">
        <v>19</v>
      </c>
      <c r="B23" s="843" t="s">
        <v>1010</v>
      </c>
      <c r="C23" s="851"/>
      <c r="D23" s="852"/>
      <c r="E23" s="845">
        <f t="shared" si="0"/>
        <v>0</v>
      </c>
    </row>
    <row r="24" spans="1:5" customFormat="1" ht="18" customHeight="1" x14ac:dyDescent="0.25">
      <c r="A24" s="842">
        <v>20</v>
      </c>
      <c r="B24" s="843" t="s">
        <v>1011</v>
      </c>
      <c r="C24" s="851"/>
      <c r="D24" s="852">
        <f>'Bieu 03'!AC31</f>
        <v>13.7</v>
      </c>
      <c r="E24" s="845">
        <f>D24-C24</f>
        <v>13.7</v>
      </c>
    </row>
    <row r="25" spans="1:5" customFormat="1" ht="18" customHeight="1" x14ac:dyDescent="0.25">
      <c r="A25" s="842">
        <v>21</v>
      </c>
      <c r="B25" s="843" t="s">
        <v>1012</v>
      </c>
      <c r="C25" s="851"/>
      <c r="D25" s="852">
        <f>'Bieu 03'!AD31</f>
        <v>18.600000000000001</v>
      </c>
      <c r="E25" s="845">
        <f t="shared" si="0"/>
        <v>18.600000000000001</v>
      </c>
    </row>
    <row r="26" spans="1:5" customFormat="1" ht="18" customHeight="1" x14ac:dyDescent="0.25">
      <c r="A26" s="842">
        <v>22</v>
      </c>
      <c r="B26" s="843" t="s">
        <v>1013</v>
      </c>
      <c r="C26" s="851"/>
      <c r="D26" s="852"/>
      <c r="E26" s="845">
        <f t="shared" si="0"/>
        <v>0</v>
      </c>
    </row>
    <row r="27" spans="1:5" customFormat="1" ht="18" customHeight="1" x14ac:dyDescent="0.25">
      <c r="A27" s="842">
        <v>23</v>
      </c>
      <c r="B27" s="843" t="s">
        <v>1014</v>
      </c>
      <c r="C27" s="851"/>
      <c r="D27" s="852"/>
      <c r="E27" s="845">
        <f t="shared" si="0"/>
        <v>0</v>
      </c>
    </row>
    <row r="28" spans="1:5" s="844" customFormat="1" ht="18" customHeight="1" x14ac:dyDescent="0.3">
      <c r="A28" s="945" t="s">
        <v>1029</v>
      </c>
      <c r="B28" s="945"/>
      <c r="C28" s="847">
        <f>SUM(C5:C27)</f>
        <v>49.358085000000003</v>
      </c>
      <c r="D28" s="847">
        <f>SUM(D5:D27)</f>
        <v>112.05808500000001</v>
      </c>
      <c r="E28" s="847">
        <f t="shared" si="0"/>
        <v>62.7</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8" workbookViewId="0">
      <selection activeCell="E28" sqref="A3:E28"/>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1047</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53" t="s">
        <v>121</v>
      </c>
      <c r="E4" s="853" t="s">
        <v>1026</v>
      </c>
    </row>
    <row r="5" spans="1:5" customFormat="1" ht="18" customHeight="1" x14ac:dyDescent="0.25">
      <c r="A5" s="842">
        <v>1</v>
      </c>
      <c r="B5" s="843" t="s">
        <v>1027</v>
      </c>
      <c r="C5" s="851">
        <f>'Bieu 01'!F32</f>
        <v>261.267473</v>
      </c>
      <c r="D5" s="852">
        <f>'Bieu 03'!H32</f>
        <v>286.11747300000002</v>
      </c>
      <c r="E5" s="845">
        <f>D5-C5</f>
        <v>24.850000000000023</v>
      </c>
    </row>
    <row r="6" spans="1:5" customFormat="1" ht="18" customHeight="1" x14ac:dyDescent="0.25">
      <c r="A6" s="842">
        <v>2</v>
      </c>
      <c r="B6" s="843" t="s">
        <v>1028</v>
      </c>
      <c r="C6" s="851">
        <f>'Bieu 01'!G32</f>
        <v>183.07</v>
      </c>
      <c r="D6" s="852">
        <f>'Bieu 03'!I32</f>
        <v>403.74467999999996</v>
      </c>
      <c r="E6" s="845">
        <f t="shared" ref="E6:E28" si="0">D6-C6</f>
        <v>220.67467999999997</v>
      </c>
    </row>
    <row r="7" spans="1:5" customFormat="1" ht="18" customHeight="1" x14ac:dyDescent="0.25">
      <c r="A7" s="842">
        <v>3</v>
      </c>
      <c r="B7" s="843" t="s">
        <v>994</v>
      </c>
      <c r="C7" s="851">
        <f>'Bieu 01'!H32</f>
        <v>221.03512499999999</v>
      </c>
      <c r="D7" s="852">
        <f>'Bieu 03'!J32</f>
        <v>236.155125</v>
      </c>
      <c r="E7" s="845">
        <f t="shared" si="0"/>
        <v>15.120000000000005</v>
      </c>
    </row>
    <row r="8" spans="1:5" customFormat="1" ht="18" customHeight="1" x14ac:dyDescent="0.25">
      <c r="A8" s="842">
        <v>4</v>
      </c>
      <c r="B8" s="843" t="s">
        <v>995</v>
      </c>
      <c r="C8" s="851">
        <f>'Bieu 01'!I32</f>
        <v>210.87239800000003</v>
      </c>
      <c r="D8" s="852">
        <f>'Bieu 03'!K32</f>
        <v>305.01239800000002</v>
      </c>
      <c r="E8" s="845">
        <f t="shared" si="0"/>
        <v>94.139999999999986</v>
      </c>
    </row>
    <row r="9" spans="1:5" customFormat="1" ht="18" customHeight="1" x14ac:dyDescent="0.25">
      <c r="A9" s="842">
        <v>5</v>
      </c>
      <c r="B9" s="843" t="s">
        <v>996</v>
      </c>
      <c r="C9" s="851">
        <f>'Bieu 01'!K32</f>
        <v>215.02280199999998</v>
      </c>
      <c r="D9" s="852">
        <f>'Bieu 03'!M32</f>
        <v>303.42280199999988</v>
      </c>
      <c r="E9" s="845">
        <f t="shared" si="0"/>
        <v>88.399999999999892</v>
      </c>
    </row>
    <row r="10" spans="1:5" customFormat="1" ht="18" customHeight="1" x14ac:dyDescent="0.25">
      <c r="A10" s="842">
        <v>6</v>
      </c>
      <c r="B10" s="843" t="s">
        <v>997</v>
      </c>
      <c r="C10" s="851">
        <f>'Bieu 01'!L32</f>
        <v>89.243320000000011</v>
      </c>
      <c r="D10" s="852">
        <f>'Bieu 03'!N32</f>
        <v>107.50332</v>
      </c>
      <c r="E10" s="845">
        <f t="shared" si="0"/>
        <v>18.259999999999991</v>
      </c>
    </row>
    <row r="11" spans="1:5" customFormat="1" ht="18" customHeight="1" x14ac:dyDescent="0.25">
      <c r="A11" s="842">
        <v>7</v>
      </c>
      <c r="B11" s="843" t="s">
        <v>998</v>
      </c>
      <c r="C11" s="851">
        <f>'Bieu 01'!M32</f>
        <v>190.63835200000005</v>
      </c>
      <c r="D11" s="852">
        <f>'Bieu 03'!O32</f>
        <v>251.67835199999996</v>
      </c>
      <c r="E11" s="845">
        <f t="shared" si="0"/>
        <v>61.039999999999907</v>
      </c>
    </row>
    <row r="12" spans="1:5" customFormat="1" ht="18" customHeight="1" x14ac:dyDescent="0.25">
      <c r="A12" s="842">
        <v>8</v>
      </c>
      <c r="B12" s="843" t="s">
        <v>999</v>
      </c>
      <c r="C12" s="851">
        <f>'Bieu 01'!O32</f>
        <v>217.267989</v>
      </c>
      <c r="D12" s="852">
        <f>'Bieu 03'!Q32</f>
        <v>269.73798900000003</v>
      </c>
      <c r="E12" s="845">
        <f t="shared" si="0"/>
        <v>52.470000000000027</v>
      </c>
    </row>
    <row r="13" spans="1:5" customFormat="1" ht="18" customHeight="1" x14ac:dyDescent="0.25">
      <c r="A13" s="842">
        <v>9</v>
      </c>
      <c r="B13" s="843" t="s">
        <v>1000</v>
      </c>
      <c r="C13" s="851">
        <f>'Bieu 01'!P32</f>
        <v>84.936700000000002</v>
      </c>
      <c r="D13" s="852">
        <f>'Bieu 03'!R32</f>
        <v>158.41669999999996</v>
      </c>
      <c r="E13" s="845">
        <f t="shared" si="0"/>
        <v>73.479999999999961</v>
      </c>
    </row>
    <row r="14" spans="1:5" customFormat="1" ht="18" customHeight="1" x14ac:dyDescent="0.25">
      <c r="A14" s="842">
        <v>10</v>
      </c>
      <c r="B14" s="843" t="s">
        <v>1001</v>
      </c>
      <c r="C14" s="851">
        <f>'Bieu 01'!Q32</f>
        <v>69.733509999999995</v>
      </c>
      <c r="D14" s="852">
        <f>'Bieu 03'!S32</f>
        <v>78.073509999999999</v>
      </c>
      <c r="E14" s="845">
        <f t="shared" si="0"/>
        <v>8.3400000000000034</v>
      </c>
    </row>
    <row r="15" spans="1:5" customFormat="1" ht="18" customHeight="1" x14ac:dyDescent="0.25">
      <c r="A15" s="842">
        <v>11</v>
      </c>
      <c r="B15" s="843" t="s">
        <v>1002</v>
      </c>
      <c r="C15" s="851">
        <f>'Bieu 01'!R32</f>
        <v>133.02112</v>
      </c>
      <c r="D15" s="852">
        <f>'Bieu 03'!T32</f>
        <v>171.47111999999996</v>
      </c>
      <c r="E15" s="845">
        <f t="shared" si="0"/>
        <v>38.44999999999996</v>
      </c>
    </row>
    <row r="16" spans="1:5" customFormat="1" ht="18" customHeight="1" x14ac:dyDescent="0.25">
      <c r="A16" s="842">
        <v>12</v>
      </c>
      <c r="B16" s="843" t="s">
        <v>1003</v>
      </c>
      <c r="C16" s="851">
        <f>'Bieu 01'!S32</f>
        <v>206.7612</v>
      </c>
      <c r="D16" s="852">
        <f>'Bieu 03'!U32</f>
        <v>275.08120000000002</v>
      </c>
      <c r="E16" s="845">
        <f t="shared" si="0"/>
        <v>68.320000000000022</v>
      </c>
    </row>
    <row r="17" spans="1:5" customFormat="1" ht="18" customHeight="1" x14ac:dyDescent="0.25">
      <c r="A17" s="842">
        <v>13</v>
      </c>
      <c r="B17" s="843" t="s">
        <v>1004</v>
      </c>
      <c r="C17" s="852">
        <f>'Bieu 01'!T32</f>
        <v>62.39143</v>
      </c>
      <c r="D17" s="852">
        <f>'Bieu 03'!V32</f>
        <v>134.62143000000003</v>
      </c>
      <c r="E17" s="845">
        <f t="shared" si="0"/>
        <v>72.230000000000032</v>
      </c>
    </row>
    <row r="18" spans="1:5" customFormat="1" ht="18" customHeight="1" x14ac:dyDescent="0.25">
      <c r="A18" s="842">
        <v>14</v>
      </c>
      <c r="B18" s="843" t="s">
        <v>1005</v>
      </c>
      <c r="C18" s="851">
        <f>'Bieu 01'!U32</f>
        <v>371.08112</v>
      </c>
      <c r="D18" s="852">
        <f>'Bieu 03'!W32</f>
        <v>443.08112000000006</v>
      </c>
      <c r="E18" s="845">
        <f t="shared" si="0"/>
        <v>72.000000000000057</v>
      </c>
    </row>
    <row r="19" spans="1:5" customFormat="1" ht="18" customHeight="1" x14ac:dyDescent="0.25">
      <c r="A19" s="842">
        <v>15</v>
      </c>
      <c r="B19" s="843" t="s">
        <v>1006</v>
      </c>
      <c r="C19" s="851">
        <f>'Bieu 01'!V32</f>
        <v>199.21883000000003</v>
      </c>
      <c r="D19" s="852">
        <f>'Bieu 03'!X32</f>
        <v>209.70882999999998</v>
      </c>
      <c r="E19" s="845">
        <f t="shared" si="0"/>
        <v>10.489999999999952</v>
      </c>
    </row>
    <row r="20" spans="1:5" customFormat="1" ht="18" customHeight="1" x14ac:dyDescent="0.25">
      <c r="A20" s="842">
        <v>16</v>
      </c>
      <c r="B20" s="843" t="s">
        <v>1007</v>
      </c>
      <c r="C20" s="851">
        <f>'Bieu 01'!W32</f>
        <v>175.39541899999998</v>
      </c>
      <c r="D20" s="852">
        <f>'Bieu 03'!Y32</f>
        <v>224.38541900000001</v>
      </c>
      <c r="E20" s="845">
        <f t="shared" si="0"/>
        <v>48.990000000000038</v>
      </c>
    </row>
    <row r="21" spans="1:5" customFormat="1" ht="18" customHeight="1" x14ac:dyDescent="0.25">
      <c r="A21" s="842">
        <v>17</v>
      </c>
      <c r="B21" s="843" t="s">
        <v>1008</v>
      </c>
      <c r="C21" s="851">
        <f>'Bieu 01'!X32</f>
        <v>166.37975999999998</v>
      </c>
      <c r="D21" s="852">
        <f>'Bieu 03'!Z32</f>
        <v>216.97976000000003</v>
      </c>
      <c r="E21" s="845">
        <f t="shared" si="0"/>
        <v>50.600000000000051</v>
      </c>
    </row>
    <row r="22" spans="1:5" customFormat="1" ht="18" customHeight="1" x14ac:dyDescent="0.25">
      <c r="A22" s="842">
        <v>18</v>
      </c>
      <c r="B22" s="843" t="s">
        <v>1009</v>
      </c>
      <c r="C22" s="851">
        <f>'Bieu 01'!Y32</f>
        <v>445.03363000000002</v>
      </c>
      <c r="D22" s="852">
        <f>'Bieu 03'!AA32</f>
        <v>474.90362999999996</v>
      </c>
      <c r="E22" s="845">
        <f t="shared" si="0"/>
        <v>29.869999999999948</v>
      </c>
    </row>
    <row r="23" spans="1:5" customFormat="1" ht="18" customHeight="1" x14ac:dyDescent="0.25">
      <c r="A23" s="842">
        <v>19</v>
      </c>
      <c r="B23" s="843" t="s">
        <v>1010</v>
      </c>
      <c r="C23" s="851">
        <f>'Bieu 01'!Z32</f>
        <v>206.29928000000004</v>
      </c>
      <c r="D23" s="852">
        <f>'Bieu 03'!AB32</f>
        <v>219.43928000000002</v>
      </c>
      <c r="E23" s="845">
        <f t="shared" si="0"/>
        <v>13.139999999999986</v>
      </c>
    </row>
    <row r="24" spans="1:5" customFormat="1" ht="18" customHeight="1" x14ac:dyDescent="0.25">
      <c r="A24" s="842">
        <v>20</v>
      </c>
      <c r="B24" s="843" t="s">
        <v>1011</v>
      </c>
      <c r="C24" s="851">
        <f>'Bieu 01'!AA32</f>
        <v>221.86409999999998</v>
      </c>
      <c r="D24" s="852">
        <f>'Bieu 03'!AC32</f>
        <v>276.04409999999996</v>
      </c>
      <c r="E24" s="845">
        <f>D24-C24</f>
        <v>54.179999999999978</v>
      </c>
    </row>
    <row r="25" spans="1:5" customFormat="1" ht="18" customHeight="1" x14ac:dyDescent="0.25">
      <c r="A25" s="842">
        <v>21</v>
      </c>
      <c r="B25" s="843" t="s">
        <v>1012</v>
      </c>
      <c r="C25" s="851">
        <f>'Bieu 01'!AB32</f>
        <v>129.78563</v>
      </c>
      <c r="D25" s="852">
        <f>'Bieu 03'!AD32</f>
        <v>152.54562999999999</v>
      </c>
      <c r="E25" s="845">
        <f t="shared" si="0"/>
        <v>22.759999999999991</v>
      </c>
    </row>
    <row r="26" spans="1:5" customFormat="1" ht="18" customHeight="1" x14ac:dyDescent="0.25">
      <c r="A26" s="842">
        <v>22</v>
      </c>
      <c r="B26" s="843" t="s">
        <v>1013</v>
      </c>
      <c r="C26" s="851">
        <f>'Bieu 01'!AC32</f>
        <v>170.26062000000002</v>
      </c>
      <c r="D26" s="852">
        <f>'Bieu 03'!AE32</f>
        <v>191.99062000000004</v>
      </c>
      <c r="E26" s="845">
        <f t="shared" si="0"/>
        <v>21.730000000000018</v>
      </c>
    </row>
    <row r="27" spans="1:5" customFormat="1" ht="18" customHeight="1" x14ac:dyDescent="0.25">
      <c r="A27" s="842">
        <v>23</v>
      </c>
      <c r="B27" s="843" t="s">
        <v>1014</v>
      </c>
      <c r="C27" s="851">
        <f>'Bieu 01'!AD32</f>
        <v>401.28550999999999</v>
      </c>
      <c r="D27" s="852">
        <f>'Bieu 03'!AF32</f>
        <v>446.73551000000009</v>
      </c>
      <c r="E27" s="845">
        <f t="shared" si="0"/>
        <v>45.450000000000102</v>
      </c>
    </row>
    <row r="28" spans="1:5" s="844" customFormat="1" ht="18" customHeight="1" x14ac:dyDescent="0.3">
      <c r="A28" s="945" t="s">
        <v>1029</v>
      </c>
      <c r="B28" s="945"/>
      <c r="C28" s="847">
        <f>SUM(C5:C27)</f>
        <v>4631.8653179999992</v>
      </c>
      <c r="D28" s="847">
        <f>SUM(D5:D27)</f>
        <v>5836.8499980000015</v>
      </c>
      <c r="E28" s="847">
        <f t="shared" si="0"/>
        <v>1204.9846800000023</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22" workbookViewId="0">
      <selection activeCell="H30" sqref="H30"/>
    </sheetView>
  </sheetViews>
  <sheetFormatPr defaultColWidth="9.109375" defaultRowHeight="13.2" x14ac:dyDescent="0.25"/>
  <cols>
    <col min="1" max="1" width="7" style="2" customWidth="1"/>
    <col min="2" max="2" width="21.88671875" style="2" customWidth="1"/>
    <col min="3" max="3" width="13.33203125" style="2" customWidth="1"/>
    <col min="4" max="5" width="12.33203125" style="2" customWidth="1"/>
    <col min="6" max="16384" width="9.109375" style="2"/>
  </cols>
  <sheetData>
    <row r="1" spans="1:5" s="848" customFormat="1" ht="27" customHeight="1" x14ac:dyDescent="0.3">
      <c r="A1" s="944" t="s">
        <v>1031</v>
      </c>
      <c r="B1" s="944"/>
      <c r="C1" s="944"/>
      <c r="D1" s="944"/>
      <c r="E1" s="944"/>
    </row>
    <row r="3" spans="1:5" customFormat="1" ht="33" customHeight="1" x14ac:dyDescent="0.25">
      <c r="A3" s="945" t="s">
        <v>16</v>
      </c>
      <c r="B3" s="945" t="s">
        <v>1024</v>
      </c>
      <c r="C3" s="945" t="s">
        <v>295</v>
      </c>
      <c r="D3" s="945" t="s">
        <v>1025</v>
      </c>
      <c r="E3" s="945"/>
    </row>
    <row r="4" spans="1:5" customFormat="1" ht="33.6" x14ac:dyDescent="0.25">
      <c r="A4" s="945"/>
      <c r="B4" s="945"/>
      <c r="C4" s="945"/>
      <c r="D4" s="841" t="s">
        <v>121</v>
      </c>
      <c r="E4" s="841" t="s">
        <v>1026</v>
      </c>
    </row>
    <row r="5" spans="1:5" customFormat="1" ht="18" customHeight="1" x14ac:dyDescent="0.25">
      <c r="A5" s="842">
        <v>1</v>
      </c>
      <c r="B5" s="843" t="s">
        <v>1027</v>
      </c>
      <c r="C5" s="845">
        <f>'Bieu 01'!F10</f>
        <v>688.12388299999998</v>
      </c>
      <c r="D5" s="846">
        <f>'Bieu 03'!H10</f>
        <v>529.81388300000003</v>
      </c>
      <c r="E5" s="845">
        <f>D5-C5</f>
        <v>-158.30999999999995</v>
      </c>
    </row>
    <row r="6" spans="1:5" customFormat="1" ht="18" customHeight="1" x14ac:dyDescent="0.25">
      <c r="A6" s="842">
        <v>2</v>
      </c>
      <c r="B6" s="843" t="s">
        <v>1028</v>
      </c>
      <c r="C6" s="845">
        <f>'Bieu 01'!G10</f>
        <v>321.71512999999999</v>
      </c>
      <c r="D6" s="846">
        <f>'Bieu 03'!I10</f>
        <v>237.80512999999999</v>
      </c>
      <c r="E6" s="845">
        <f t="shared" ref="E6:E28" si="0">D6-C6</f>
        <v>-83.91</v>
      </c>
    </row>
    <row r="7" spans="1:5" customFormat="1" ht="18" customHeight="1" x14ac:dyDescent="0.25">
      <c r="A7" s="842">
        <v>3</v>
      </c>
      <c r="B7" s="843" t="s">
        <v>994</v>
      </c>
      <c r="C7" s="845">
        <f>'Bieu 01'!H10</f>
        <v>553.787015</v>
      </c>
      <c r="D7" s="846">
        <f>'Bieu 03'!J10</f>
        <v>516.62701500000003</v>
      </c>
      <c r="E7" s="845">
        <f t="shared" si="0"/>
        <v>-37.159999999999968</v>
      </c>
    </row>
    <row r="8" spans="1:5" customFormat="1" ht="18" customHeight="1" x14ac:dyDescent="0.25">
      <c r="A8" s="842">
        <v>4</v>
      </c>
      <c r="B8" s="843" t="s">
        <v>995</v>
      </c>
      <c r="C8" s="845">
        <f>'Bieu 01'!I10</f>
        <v>333.90664600000002</v>
      </c>
      <c r="D8" s="846">
        <f>'Bieu 03'!K10</f>
        <v>281.63664600000004</v>
      </c>
      <c r="E8" s="845">
        <f t="shared" si="0"/>
        <v>-52.269999999999982</v>
      </c>
    </row>
    <row r="9" spans="1:5" customFormat="1" ht="18" customHeight="1" x14ac:dyDescent="0.25">
      <c r="A9" s="842">
        <v>5</v>
      </c>
      <c r="B9" s="843" t="s">
        <v>996</v>
      </c>
      <c r="C9" s="845">
        <f>'Bieu 01'!K10</f>
        <v>491.757025</v>
      </c>
      <c r="D9" s="846">
        <f>'Bieu 03'!M10</f>
        <v>406.04702500000002</v>
      </c>
      <c r="E9" s="845">
        <f t="shared" si="0"/>
        <v>-85.70999999999998</v>
      </c>
    </row>
    <row r="10" spans="1:5" customFormat="1" ht="18" customHeight="1" x14ac:dyDescent="0.25">
      <c r="A10" s="842">
        <v>6</v>
      </c>
      <c r="B10" s="843" t="s">
        <v>997</v>
      </c>
      <c r="C10" s="845">
        <f>'Bieu 01'!L10</f>
        <v>317.65188000000001</v>
      </c>
      <c r="D10" s="846">
        <f>'Bieu 03'!N10</f>
        <v>280.26188000000002</v>
      </c>
      <c r="E10" s="845">
        <f t="shared" si="0"/>
        <v>-37.389999999999986</v>
      </c>
    </row>
    <row r="11" spans="1:5" customFormat="1" ht="18" customHeight="1" x14ac:dyDescent="0.25">
      <c r="A11" s="842">
        <v>7</v>
      </c>
      <c r="B11" s="843" t="s">
        <v>998</v>
      </c>
      <c r="C11" s="845">
        <f>'Bieu 01'!M10</f>
        <v>744.80134899999996</v>
      </c>
      <c r="D11" s="846">
        <f>'Bieu 03'!O10</f>
        <v>662.42134899999996</v>
      </c>
      <c r="E11" s="845">
        <f t="shared" si="0"/>
        <v>-82.38</v>
      </c>
    </row>
    <row r="12" spans="1:5" customFormat="1" ht="18" customHeight="1" x14ac:dyDescent="0.25">
      <c r="A12" s="842">
        <v>8</v>
      </c>
      <c r="B12" s="843" t="s">
        <v>999</v>
      </c>
      <c r="C12" s="845">
        <f>'Bieu 01'!O10</f>
        <v>643.41629999999998</v>
      </c>
      <c r="D12" s="846">
        <f>'Bieu 03'!Q10</f>
        <v>558.22629999999992</v>
      </c>
      <c r="E12" s="845">
        <f t="shared" si="0"/>
        <v>-85.190000000000055</v>
      </c>
    </row>
    <row r="13" spans="1:5" customFormat="1" ht="18" customHeight="1" x14ac:dyDescent="0.25">
      <c r="A13" s="842">
        <v>9</v>
      </c>
      <c r="B13" s="843" t="s">
        <v>1000</v>
      </c>
      <c r="C13" s="845">
        <f>'Bieu 01'!P10</f>
        <v>249.68200999999999</v>
      </c>
      <c r="D13" s="846">
        <f>'Bieu 03'!R10</f>
        <v>202.13200999999998</v>
      </c>
      <c r="E13" s="845">
        <f t="shared" si="0"/>
        <v>-47.550000000000011</v>
      </c>
    </row>
    <row r="14" spans="1:5" customFormat="1" ht="18" customHeight="1" x14ac:dyDescent="0.25">
      <c r="A14" s="842">
        <v>10</v>
      </c>
      <c r="B14" s="843" t="s">
        <v>1001</v>
      </c>
      <c r="C14" s="845">
        <f>'Bieu 01'!Q10</f>
        <v>242.26822999999999</v>
      </c>
      <c r="D14" s="846">
        <f>'Bieu 03'!S10</f>
        <v>219.55822999999998</v>
      </c>
      <c r="E14" s="845">
        <f t="shared" si="0"/>
        <v>-22.710000000000008</v>
      </c>
    </row>
    <row r="15" spans="1:5" customFormat="1" ht="18" customHeight="1" x14ac:dyDescent="0.25">
      <c r="A15" s="842">
        <v>11</v>
      </c>
      <c r="B15" s="843" t="s">
        <v>1002</v>
      </c>
      <c r="C15" s="845">
        <f>'Bieu 01'!R10</f>
        <v>383.04635000000002</v>
      </c>
      <c r="D15" s="846">
        <f>'Bieu 03'!T10</f>
        <v>337.62635</v>
      </c>
      <c r="E15" s="845">
        <f t="shared" si="0"/>
        <v>-45.420000000000016</v>
      </c>
    </row>
    <row r="16" spans="1:5" customFormat="1" ht="18" customHeight="1" x14ac:dyDescent="0.25">
      <c r="A16" s="842">
        <v>12</v>
      </c>
      <c r="B16" s="843" t="s">
        <v>1003</v>
      </c>
      <c r="C16" s="845">
        <f>'Bieu 01'!S10</f>
        <v>279.89017999999999</v>
      </c>
      <c r="D16" s="846">
        <f>'Bieu 03'!U10</f>
        <v>252.79017999999999</v>
      </c>
      <c r="E16" s="845">
        <f t="shared" si="0"/>
        <v>-27.099999999999994</v>
      </c>
    </row>
    <row r="17" spans="1:5" customFormat="1" ht="18" customHeight="1" x14ac:dyDescent="0.25">
      <c r="A17" s="842">
        <v>13</v>
      </c>
      <c r="B17" s="843" t="s">
        <v>1004</v>
      </c>
      <c r="C17" s="846"/>
      <c r="D17" s="846"/>
      <c r="E17" s="845"/>
    </row>
    <row r="18" spans="1:5" customFormat="1" ht="18" customHeight="1" x14ac:dyDescent="0.25">
      <c r="A18" s="842">
        <v>14</v>
      </c>
      <c r="B18" s="843" t="s">
        <v>1005</v>
      </c>
      <c r="C18" s="845">
        <f>'Bieu 01'!U10</f>
        <v>683.660429999999</v>
      </c>
      <c r="D18" s="846">
        <f>'Bieu 03'!W10</f>
        <v>610.18042999999898</v>
      </c>
      <c r="E18" s="845">
        <f t="shared" si="0"/>
        <v>-73.480000000000018</v>
      </c>
    </row>
    <row r="19" spans="1:5" customFormat="1" ht="18" customHeight="1" x14ac:dyDescent="0.25">
      <c r="A19" s="842">
        <v>15</v>
      </c>
      <c r="B19" s="843" t="s">
        <v>1006</v>
      </c>
      <c r="C19" s="845">
        <f>'Bieu 01'!V10</f>
        <v>483.31817000000001</v>
      </c>
      <c r="D19" s="846">
        <f>'Bieu 03'!X10</f>
        <v>448.16817000000003</v>
      </c>
      <c r="E19" s="845">
        <f t="shared" si="0"/>
        <v>-35.149999999999977</v>
      </c>
    </row>
    <row r="20" spans="1:5" customFormat="1" ht="18" customHeight="1" x14ac:dyDescent="0.25">
      <c r="A20" s="842">
        <v>16</v>
      </c>
      <c r="B20" s="843" t="s">
        <v>1007</v>
      </c>
      <c r="C20" s="845">
        <f>'Bieu 01'!W10</f>
        <v>577.26627900000005</v>
      </c>
      <c r="D20" s="846">
        <f>'Bieu 03'!Y10</f>
        <v>522.55627900000002</v>
      </c>
      <c r="E20" s="845">
        <f t="shared" si="0"/>
        <v>-54.710000000000036</v>
      </c>
    </row>
    <row r="21" spans="1:5" customFormat="1" ht="18" customHeight="1" x14ac:dyDescent="0.25">
      <c r="A21" s="842">
        <v>17</v>
      </c>
      <c r="B21" s="843" t="s">
        <v>1008</v>
      </c>
      <c r="C21" s="845">
        <f>'Bieu 01'!X10</f>
        <v>452.14717999999999</v>
      </c>
      <c r="D21" s="846">
        <f>'Bieu 03'!Z10</f>
        <v>408.69718</v>
      </c>
      <c r="E21" s="845">
        <f t="shared" si="0"/>
        <v>-43.449999999999989</v>
      </c>
    </row>
    <row r="22" spans="1:5" customFormat="1" ht="18" customHeight="1" x14ac:dyDescent="0.25">
      <c r="A22" s="842">
        <v>18</v>
      </c>
      <c r="B22" s="843" t="s">
        <v>1009</v>
      </c>
      <c r="C22" s="845">
        <f>'Bieu 01'!Y10</f>
        <v>1173.3304000000001</v>
      </c>
      <c r="D22" s="846">
        <f>'Bieu 03'!AA10</f>
        <v>978.6404</v>
      </c>
      <c r="E22" s="845">
        <f t="shared" si="0"/>
        <v>-194.69000000000005</v>
      </c>
    </row>
    <row r="23" spans="1:5" customFormat="1" ht="18" customHeight="1" x14ac:dyDescent="0.25">
      <c r="A23" s="842">
        <v>19</v>
      </c>
      <c r="B23" s="843" t="s">
        <v>1010</v>
      </c>
      <c r="C23" s="845">
        <f>'Bieu 01'!Z10</f>
        <v>583.371389999999</v>
      </c>
      <c r="D23" s="846">
        <f>'Bieu 03'!AB10</f>
        <v>562.70138999999904</v>
      </c>
      <c r="E23" s="845">
        <f t="shared" si="0"/>
        <v>-20.669999999999959</v>
      </c>
    </row>
    <row r="24" spans="1:5" customFormat="1" ht="18" customHeight="1" x14ac:dyDescent="0.25">
      <c r="A24" s="842">
        <v>20</v>
      </c>
      <c r="B24" s="843" t="s">
        <v>1011</v>
      </c>
      <c r="C24" s="845">
        <f>'Bieu 01'!AA10</f>
        <v>714.91087000000005</v>
      </c>
      <c r="D24" s="846">
        <f>'Bieu 03'!AC10</f>
        <v>652.36087000000009</v>
      </c>
      <c r="E24" s="845">
        <f t="shared" si="0"/>
        <v>-62.549999999999955</v>
      </c>
    </row>
    <row r="25" spans="1:5" customFormat="1" ht="18" customHeight="1" x14ac:dyDescent="0.25">
      <c r="A25" s="842">
        <v>21</v>
      </c>
      <c r="B25" s="843" t="s">
        <v>1012</v>
      </c>
      <c r="C25" s="845">
        <f>'Bieu 01'!AB10</f>
        <v>368.33699000000001</v>
      </c>
      <c r="D25" s="846">
        <f>'Bieu 03'!AD10</f>
        <v>207.84699000000003</v>
      </c>
      <c r="E25" s="845">
        <f t="shared" si="0"/>
        <v>-160.48999999999998</v>
      </c>
    </row>
    <row r="26" spans="1:5" customFormat="1" ht="18" customHeight="1" x14ac:dyDescent="0.25">
      <c r="A26" s="842">
        <v>22</v>
      </c>
      <c r="B26" s="843" t="s">
        <v>1013</v>
      </c>
      <c r="C26" s="845">
        <f>'Bieu 01'!AC10</f>
        <v>355.05275999999998</v>
      </c>
      <c r="D26" s="846">
        <f>'Bieu 03'!AE10</f>
        <v>113.80275999999998</v>
      </c>
      <c r="E26" s="845">
        <f t="shared" si="0"/>
        <v>-241.25</v>
      </c>
    </row>
    <row r="27" spans="1:5" customFormat="1" ht="18" customHeight="1" x14ac:dyDescent="0.25">
      <c r="A27" s="842">
        <v>23</v>
      </c>
      <c r="B27" s="843" t="s">
        <v>1014</v>
      </c>
      <c r="C27" s="845">
        <f>'Bieu 01'!AD10</f>
        <v>708.53389000000095</v>
      </c>
      <c r="D27" s="846">
        <f>'Bieu 03'!AF10</f>
        <v>678.26389000000097</v>
      </c>
      <c r="E27" s="845">
        <f t="shared" si="0"/>
        <v>-30.269999999999982</v>
      </c>
    </row>
    <row r="28" spans="1:5" s="844" customFormat="1" ht="18" customHeight="1" x14ac:dyDescent="0.3">
      <c r="A28" s="945" t="s">
        <v>1029</v>
      </c>
      <c r="B28" s="945"/>
      <c r="C28" s="847">
        <f>SUM(C5:C27)</f>
        <v>11349.974356999997</v>
      </c>
      <c r="D28" s="847">
        <f>SUM(D5:D27)</f>
        <v>9668.1643569999997</v>
      </c>
      <c r="E28" s="847">
        <f t="shared" si="0"/>
        <v>-1681.8099999999977</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3" workbookViewId="0">
      <selection activeCell="J14" sqref="J14"/>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1048</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53" t="s">
        <v>121</v>
      </c>
      <c r="E4" s="853" t="s">
        <v>1026</v>
      </c>
    </row>
    <row r="5" spans="1:5" customFormat="1" ht="18" customHeight="1" x14ac:dyDescent="0.25">
      <c r="A5" s="842">
        <v>1</v>
      </c>
      <c r="B5" s="843" t="s">
        <v>1027</v>
      </c>
      <c r="C5" s="851">
        <f>'Bieu 01'!F34</f>
        <v>91.479859000000005</v>
      </c>
      <c r="D5" s="852">
        <f>'Bieu 03'!H34</f>
        <v>104.479859</v>
      </c>
      <c r="E5" s="845">
        <f>D5-C5</f>
        <v>13</v>
      </c>
    </row>
    <row r="6" spans="1:5" customFormat="1" ht="18" customHeight="1" x14ac:dyDescent="0.25">
      <c r="A6" s="842">
        <v>2</v>
      </c>
      <c r="B6" s="843" t="s">
        <v>1028</v>
      </c>
      <c r="C6" s="851">
        <f>'Bieu 01'!G34</f>
        <v>101.84310000000001</v>
      </c>
      <c r="D6" s="852">
        <f>'Bieu 03'!I34</f>
        <v>149.3631</v>
      </c>
      <c r="E6" s="845">
        <f t="shared" ref="E6:E28" si="0">D6-C6</f>
        <v>47.519999999999996</v>
      </c>
    </row>
    <row r="7" spans="1:5" customFormat="1" ht="18" customHeight="1" x14ac:dyDescent="0.25">
      <c r="A7" s="842">
        <v>3</v>
      </c>
      <c r="B7" s="843" t="s">
        <v>994</v>
      </c>
      <c r="C7" s="851">
        <f>'Bieu 01'!H34</f>
        <v>112.578782</v>
      </c>
      <c r="D7" s="852">
        <f>'Bieu 03'!J34</f>
        <v>118.578782</v>
      </c>
      <c r="E7" s="845">
        <f t="shared" si="0"/>
        <v>6</v>
      </c>
    </row>
    <row r="8" spans="1:5" customFormat="1" ht="18" customHeight="1" x14ac:dyDescent="0.25">
      <c r="A8" s="842">
        <v>4</v>
      </c>
      <c r="B8" s="843" t="s">
        <v>995</v>
      </c>
      <c r="C8" s="851">
        <f>'Bieu 01'!I34</f>
        <v>97.216559000000004</v>
      </c>
      <c r="D8" s="852">
        <f>'Bieu 03'!K34</f>
        <v>150.606559</v>
      </c>
      <c r="E8" s="845">
        <f t="shared" si="0"/>
        <v>53.39</v>
      </c>
    </row>
    <row r="9" spans="1:5" customFormat="1" ht="18" customHeight="1" x14ac:dyDescent="0.25">
      <c r="A9" s="842">
        <v>5</v>
      </c>
      <c r="B9" s="843" t="s">
        <v>996</v>
      </c>
      <c r="C9" s="851">
        <f>'Bieu 01'!K34</f>
        <v>104.543144</v>
      </c>
      <c r="D9" s="852">
        <f>'Bieu 03'!M34</f>
        <v>170.243144</v>
      </c>
      <c r="E9" s="845">
        <f t="shared" si="0"/>
        <v>65.7</v>
      </c>
    </row>
    <row r="10" spans="1:5" customFormat="1" ht="18" customHeight="1" x14ac:dyDescent="0.25">
      <c r="A10" s="842">
        <v>6</v>
      </c>
      <c r="B10" s="843" t="s">
        <v>997</v>
      </c>
      <c r="C10" s="851">
        <f>'Bieu 01'!L34</f>
        <v>57.655529999999999</v>
      </c>
      <c r="D10" s="852">
        <f>'Bieu 03'!N34</f>
        <v>64.965530000000001</v>
      </c>
      <c r="E10" s="845">
        <f t="shared" si="0"/>
        <v>7.3100000000000023</v>
      </c>
    </row>
    <row r="11" spans="1:5" customFormat="1" ht="18" customHeight="1" x14ac:dyDescent="0.25">
      <c r="A11" s="842">
        <v>7</v>
      </c>
      <c r="B11" s="843" t="s">
        <v>998</v>
      </c>
      <c r="C11" s="851">
        <f>'Bieu 01'!M34</f>
        <v>102.259389</v>
      </c>
      <c r="D11" s="852">
        <f>'Bieu 03'!O34</f>
        <v>147.83938899999998</v>
      </c>
      <c r="E11" s="845">
        <f t="shared" si="0"/>
        <v>45.579999999999984</v>
      </c>
    </row>
    <row r="12" spans="1:5" customFormat="1" ht="18" customHeight="1" x14ac:dyDescent="0.25">
      <c r="A12" s="842">
        <v>8</v>
      </c>
      <c r="B12" s="843" t="s">
        <v>999</v>
      </c>
      <c r="C12" s="851">
        <f>'Bieu 01'!O34</f>
        <v>82.727541000000002</v>
      </c>
      <c r="D12" s="852">
        <f>'Bieu 03'!Q34</f>
        <v>130.90754099999998</v>
      </c>
      <c r="E12" s="845">
        <f t="shared" si="0"/>
        <v>48.179999999999978</v>
      </c>
    </row>
    <row r="13" spans="1:5" customFormat="1" ht="18" customHeight="1" x14ac:dyDescent="0.25">
      <c r="A13" s="842">
        <v>9</v>
      </c>
      <c r="B13" s="843" t="s">
        <v>1000</v>
      </c>
      <c r="C13" s="851">
        <f>'Bieu 01'!P34</f>
        <v>50.942779999999999</v>
      </c>
      <c r="D13" s="852">
        <f>'Bieu 03'!R34</f>
        <v>110.85278</v>
      </c>
      <c r="E13" s="845">
        <f t="shared" si="0"/>
        <v>59.91</v>
      </c>
    </row>
    <row r="14" spans="1:5" customFormat="1" ht="18" customHeight="1" x14ac:dyDescent="0.25">
      <c r="A14" s="842">
        <v>10</v>
      </c>
      <c r="B14" s="843" t="s">
        <v>1001</v>
      </c>
      <c r="C14" s="851">
        <f>'Bieu 01'!Q34</f>
        <v>33.863990000000001</v>
      </c>
      <c r="D14" s="852">
        <f>'Bieu 03'!S34</f>
        <v>42.023989999999998</v>
      </c>
      <c r="E14" s="845">
        <f t="shared" si="0"/>
        <v>8.1599999999999966</v>
      </c>
    </row>
    <row r="15" spans="1:5" customFormat="1" ht="18" customHeight="1" x14ac:dyDescent="0.25">
      <c r="A15" s="842">
        <v>11</v>
      </c>
      <c r="B15" s="843" t="s">
        <v>1002</v>
      </c>
      <c r="C15" s="851">
        <f>'Bieu 01'!R34</f>
        <v>78.094160000000002</v>
      </c>
      <c r="D15" s="852">
        <f>'Bieu 03'!T34</f>
        <v>115.89416</v>
      </c>
      <c r="E15" s="845">
        <f t="shared" si="0"/>
        <v>37.799999999999997</v>
      </c>
    </row>
    <row r="16" spans="1:5" customFormat="1" ht="18" customHeight="1" x14ac:dyDescent="0.25">
      <c r="A16" s="842">
        <v>12</v>
      </c>
      <c r="B16" s="843" t="s">
        <v>1003</v>
      </c>
      <c r="C16" s="851">
        <f>'Bieu 01'!S34</f>
        <v>125.29706</v>
      </c>
      <c r="D16" s="852">
        <f>'Bieu 03'!U34</f>
        <v>179.01706000000001</v>
      </c>
      <c r="E16" s="845">
        <f t="shared" si="0"/>
        <v>53.720000000000013</v>
      </c>
    </row>
    <row r="17" spans="1:5" customFormat="1" ht="18" customHeight="1" x14ac:dyDescent="0.25">
      <c r="A17" s="842">
        <v>13</v>
      </c>
      <c r="B17" s="843" t="s">
        <v>1004</v>
      </c>
      <c r="C17" s="852">
        <f>'Bieu 01'!T34</f>
        <v>33.929870000000001</v>
      </c>
      <c r="D17" s="852">
        <f>'Bieu 03'!V34</f>
        <v>105.22987000000001</v>
      </c>
      <c r="E17" s="845">
        <f t="shared" si="0"/>
        <v>71.300000000000011</v>
      </c>
    </row>
    <row r="18" spans="1:5" customFormat="1" ht="18" customHeight="1" x14ac:dyDescent="0.25">
      <c r="A18" s="842">
        <v>14</v>
      </c>
      <c r="B18" s="843" t="s">
        <v>1005</v>
      </c>
      <c r="C18" s="851">
        <f>'Bieu 01'!U34</f>
        <v>206.98482000000001</v>
      </c>
      <c r="D18" s="852">
        <f>'Bieu 03'!W34</f>
        <v>257.54482000000002</v>
      </c>
      <c r="E18" s="845">
        <f t="shared" si="0"/>
        <v>50.56</v>
      </c>
    </row>
    <row r="19" spans="1:5" customFormat="1" ht="18" customHeight="1" x14ac:dyDescent="0.25">
      <c r="A19" s="842">
        <v>15</v>
      </c>
      <c r="B19" s="843" t="s">
        <v>1006</v>
      </c>
      <c r="C19" s="851">
        <f>'Bieu 01'!V34</f>
        <v>43.522869999999998</v>
      </c>
      <c r="D19" s="852">
        <f>'Bieu 03'!X34</f>
        <v>51.522869999999998</v>
      </c>
      <c r="E19" s="845">
        <f t="shared" si="0"/>
        <v>8</v>
      </c>
    </row>
    <row r="20" spans="1:5" customFormat="1" ht="18" customHeight="1" x14ac:dyDescent="0.25">
      <c r="A20" s="842">
        <v>16</v>
      </c>
      <c r="B20" s="843" t="s">
        <v>1007</v>
      </c>
      <c r="C20" s="851">
        <f>'Bieu 01'!W34</f>
        <v>99.051456999999999</v>
      </c>
      <c r="D20" s="852">
        <f>'Bieu 03'!Y34</f>
        <v>143.76145700000001</v>
      </c>
      <c r="E20" s="845">
        <f t="shared" si="0"/>
        <v>44.710000000000008</v>
      </c>
    </row>
    <row r="21" spans="1:5" customFormat="1" ht="18" customHeight="1" x14ac:dyDescent="0.25">
      <c r="A21" s="842">
        <v>17</v>
      </c>
      <c r="B21" s="843" t="s">
        <v>1008</v>
      </c>
      <c r="C21" s="851">
        <f>'Bieu 01'!X34</f>
        <v>94.22269</v>
      </c>
      <c r="D21" s="852">
        <f>'Bieu 03'!Z34</f>
        <v>133.65269000000001</v>
      </c>
      <c r="E21" s="845">
        <f t="shared" si="0"/>
        <v>39.430000000000007</v>
      </c>
    </row>
    <row r="22" spans="1:5" customFormat="1" ht="18" customHeight="1" x14ac:dyDescent="0.25">
      <c r="A22" s="842">
        <v>18</v>
      </c>
      <c r="B22" s="843" t="s">
        <v>1009</v>
      </c>
      <c r="C22" s="851">
        <f>'Bieu 01'!Y34</f>
        <v>299.70242999999999</v>
      </c>
      <c r="D22" s="852">
        <f>'Bieu 03'!AA34</f>
        <v>318.07243</v>
      </c>
      <c r="E22" s="845">
        <f t="shared" si="0"/>
        <v>18.370000000000005</v>
      </c>
    </row>
    <row r="23" spans="1:5" customFormat="1" ht="18" customHeight="1" x14ac:dyDescent="0.25">
      <c r="A23" s="842">
        <v>19</v>
      </c>
      <c r="B23" s="843" t="s">
        <v>1010</v>
      </c>
      <c r="C23" s="851">
        <f>'Bieu 01'!Z34</f>
        <v>145.50548000000001</v>
      </c>
      <c r="D23" s="852">
        <f>'Bieu 03'!AB34</f>
        <v>151.65548000000001</v>
      </c>
      <c r="E23" s="845">
        <f t="shared" si="0"/>
        <v>6.1500000000000057</v>
      </c>
    </row>
    <row r="24" spans="1:5" customFormat="1" ht="18" customHeight="1" x14ac:dyDescent="0.25">
      <c r="A24" s="842">
        <v>20</v>
      </c>
      <c r="B24" s="843" t="s">
        <v>1011</v>
      </c>
      <c r="C24" s="851">
        <f>'Bieu 01'!AA34</f>
        <v>138.75828999999999</v>
      </c>
      <c r="D24" s="852">
        <f>'Bieu 03'!AC34</f>
        <v>186.29828999999998</v>
      </c>
      <c r="E24" s="845">
        <f>D24-C24</f>
        <v>47.539999999999992</v>
      </c>
    </row>
    <row r="25" spans="1:5" customFormat="1" ht="18" customHeight="1" x14ac:dyDescent="0.25">
      <c r="A25" s="842">
        <v>21</v>
      </c>
      <c r="B25" s="843" t="s">
        <v>1012</v>
      </c>
      <c r="C25" s="851">
        <f>'Bieu 01'!AB34</f>
        <v>86.70899</v>
      </c>
      <c r="D25" s="852">
        <f>'Bieu 03'!AD34</f>
        <v>89.058989999999994</v>
      </c>
      <c r="E25" s="845">
        <f t="shared" si="0"/>
        <v>2.3499999999999943</v>
      </c>
    </row>
    <row r="26" spans="1:5" customFormat="1" ht="18" customHeight="1" x14ac:dyDescent="0.25">
      <c r="A26" s="842">
        <v>22</v>
      </c>
      <c r="B26" s="843" t="s">
        <v>1013</v>
      </c>
      <c r="C26" s="851">
        <f>'Bieu 01'!AC34</f>
        <v>75.890979999999999</v>
      </c>
      <c r="D26" s="852">
        <f>'Bieu 03'!AE34</f>
        <v>87.390979999999999</v>
      </c>
      <c r="E26" s="845">
        <f t="shared" si="0"/>
        <v>11.5</v>
      </c>
    </row>
    <row r="27" spans="1:5" customFormat="1" ht="18" customHeight="1" x14ac:dyDescent="0.25">
      <c r="A27" s="842">
        <v>23</v>
      </c>
      <c r="B27" s="843" t="s">
        <v>1014</v>
      </c>
      <c r="C27" s="851">
        <f>'Bieu 01'!AD34</f>
        <v>176.70266000000001</v>
      </c>
      <c r="D27" s="852">
        <f>'Bieu 03'!AF34</f>
        <v>206.00266000000002</v>
      </c>
      <c r="E27" s="845">
        <f t="shared" si="0"/>
        <v>29.300000000000011</v>
      </c>
    </row>
    <row r="28" spans="1:5" s="844" customFormat="1" ht="18" customHeight="1" x14ac:dyDescent="0.3">
      <c r="A28" s="945" t="s">
        <v>1029</v>
      </c>
      <c r="B28" s="945"/>
      <c r="C28" s="847">
        <f>SUM(C5:C27)</f>
        <v>2439.4824310000004</v>
      </c>
      <c r="D28" s="847">
        <f>SUM(D5:D27)</f>
        <v>3214.9624310000008</v>
      </c>
      <c r="E28" s="847">
        <f t="shared" si="0"/>
        <v>775.48000000000047</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3" workbookViewId="0">
      <selection activeCell="J14" sqref="J14"/>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1049</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53" t="s">
        <v>121</v>
      </c>
      <c r="E4" s="853" t="s">
        <v>1026</v>
      </c>
    </row>
    <row r="5" spans="1:5" customFormat="1" ht="18" customHeight="1" x14ac:dyDescent="0.25">
      <c r="A5" s="842">
        <v>1</v>
      </c>
      <c r="B5" s="843" t="s">
        <v>1027</v>
      </c>
      <c r="C5" s="851">
        <f>'Bieu 01'!F35</f>
        <v>107.68804</v>
      </c>
      <c r="D5" s="852">
        <f>'Bieu 03'!H35</f>
        <v>111.82804</v>
      </c>
      <c r="E5" s="845">
        <f>D5-C5</f>
        <v>4.1400000000000006</v>
      </c>
    </row>
    <row r="6" spans="1:5" customFormat="1" ht="18" customHeight="1" x14ac:dyDescent="0.25">
      <c r="A6" s="842">
        <v>2</v>
      </c>
      <c r="B6" s="843" t="s">
        <v>1028</v>
      </c>
      <c r="C6" s="851">
        <f>'Bieu 01'!G35</f>
        <v>35.828429999999997</v>
      </c>
      <c r="D6" s="852">
        <f>'Bieu 03'!I35</f>
        <v>106.39843</v>
      </c>
      <c r="E6" s="845">
        <f t="shared" ref="E6:E28" si="0">D6-C6</f>
        <v>70.570000000000007</v>
      </c>
    </row>
    <row r="7" spans="1:5" customFormat="1" ht="18" customHeight="1" x14ac:dyDescent="0.25">
      <c r="A7" s="842">
        <v>3</v>
      </c>
      <c r="B7" s="843" t="s">
        <v>994</v>
      </c>
      <c r="C7" s="851">
        <f>'Bieu 01'!H35</f>
        <v>53.144340999999997</v>
      </c>
      <c r="D7" s="852">
        <f>'Bieu 03'!J35</f>
        <v>61.204340999999999</v>
      </c>
      <c r="E7" s="845">
        <f t="shared" si="0"/>
        <v>8.0600000000000023</v>
      </c>
    </row>
    <row r="8" spans="1:5" customFormat="1" ht="18" customHeight="1" x14ac:dyDescent="0.25">
      <c r="A8" s="842">
        <v>4</v>
      </c>
      <c r="B8" s="843" t="s">
        <v>995</v>
      </c>
      <c r="C8" s="851">
        <f>'Bieu 01'!I35</f>
        <v>20.305084999999998</v>
      </c>
      <c r="D8" s="852">
        <f>'Bieu 03'!K35</f>
        <v>60.785084999999995</v>
      </c>
      <c r="E8" s="845">
        <f t="shared" si="0"/>
        <v>40.479999999999997</v>
      </c>
    </row>
    <row r="9" spans="1:5" customFormat="1" ht="18" customHeight="1" x14ac:dyDescent="0.25">
      <c r="A9" s="842">
        <v>5</v>
      </c>
      <c r="B9" s="843" t="s">
        <v>996</v>
      </c>
      <c r="C9" s="851">
        <f>'Bieu 01'!K35</f>
        <v>68.623859999999993</v>
      </c>
      <c r="D9" s="852">
        <f>'Bieu 03'!M35</f>
        <v>85.483859999999993</v>
      </c>
      <c r="E9" s="845">
        <f t="shared" si="0"/>
        <v>16.86</v>
      </c>
    </row>
    <row r="10" spans="1:5" customFormat="1" ht="18" customHeight="1" x14ac:dyDescent="0.25">
      <c r="A10" s="842">
        <v>6</v>
      </c>
      <c r="B10" s="843" t="s">
        <v>997</v>
      </c>
      <c r="C10" s="851">
        <f>'Bieu 01'!L35</f>
        <v>12.08417</v>
      </c>
      <c r="D10" s="852">
        <f>'Bieu 03'!N35</f>
        <v>13.554170000000001</v>
      </c>
      <c r="E10" s="845">
        <f t="shared" si="0"/>
        <v>1.4700000000000006</v>
      </c>
    </row>
    <row r="11" spans="1:5" customFormat="1" ht="18" customHeight="1" x14ac:dyDescent="0.25">
      <c r="A11" s="842">
        <v>7</v>
      </c>
      <c r="B11" s="843" t="s">
        <v>998</v>
      </c>
      <c r="C11" s="851">
        <f>'Bieu 01'!M35</f>
        <v>44.557450000000003</v>
      </c>
      <c r="D11" s="852">
        <f>'Bieu 03'!O35</f>
        <v>44.557450000000003</v>
      </c>
      <c r="E11" s="845">
        <f t="shared" si="0"/>
        <v>0</v>
      </c>
    </row>
    <row r="12" spans="1:5" customFormat="1" ht="18" customHeight="1" x14ac:dyDescent="0.25">
      <c r="A12" s="842">
        <v>8</v>
      </c>
      <c r="B12" s="843" t="s">
        <v>999</v>
      </c>
      <c r="C12" s="851">
        <f>'Bieu 01'!O35</f>
        <v>75.852275000000006</v>
      </c>
      <c r="D12" s="852">
        <f>'Bieu 03'!Q35</f>
        <v>77.852275000000006</v>
      </c>
      <c r="E12" s="845">
        <f t="shared" si="0"/>
        <v>2</v>
      </c>
    </row>
    <row r="13" spans="1:5" customFormat="1" ht="18" customHeight="1" x14ac:dyDescent="0.25">
      <c r="A13" s="842">
        <v>9</v>
      </c>
      <c r="B13" s="843" t="s">
        <v>1000</v>
      </c>
      <c r="C13" s="851">
        <f>'Bieu 01'!P35</f>
        <v>14.74</v>
      </c>
      <c r="D13" s="852">
        <f>'Bieu 03'!R35</f>
        <v>28.700000000000003</v>
      </c>
      <c r="E13" s="845">
        <f t="shared" si="0"/>
        <v>13.960000000000003</v>
      </c>
    </row>
    <row r="14" spans="1:5" customFormat="1" ht="18" customHeight="1" x14ac:dyDescent="0.25">
      <c r="A14" s="842">
        <v>10</v>
      </c>
      <c r="B14" s="843" t="s">
        <v>1001</v>
      </c>
      <c r="C14" s="851">
        <f>'Bieu 01'!Q35</f>
        <v>15.637119999999999</v>
      </c>
      <c r="D14" s="852">
        <f>'Bieu 03'!S35</f>
        <v>15.93712</v>
      </c>
      <c r="E14" s="845">
        <f t="shared" si="0"/>
        <v>0.30000000000000071</v>
      </c>
    </row>
    <row r="15" spans="1:5" customFormat="1" ht="18" customHeight="1" x14ac:dyDescent="0.25">
      <c r="A15" s="842">
        <v>11</v>
      </c>
      <c r="B15" s="843" t="s">
        <v>1002</v>
      </c>
      <c r="C15" s="851">
        <f>'Bieu 01'!R35</f>
        <v>20.442460000000001</v>
      </c>
      <c r="D15" s="852">
        <f>'Bieu 03'!T35</f>
        <v>20.742460000000001</v>
      </c>
      <c r="E15" s="845">
        <f t="shared" si="0"/>
        <v>0.30000000000000071</v>
      </c>
    </row>
    <row r="16" spans="1:5" customFormat="1" ht="18" customHeight="1" x14ac:dyDescent="0.25">
      <c r="A16" s="842">
        <v>12</v>
      </c>
      <c r="B16" s="843" t="s">
        <v>1003</v>
      </c>
      <c r="C16" s="851">
        <f>'Bieu 01'!S35</f>
        <v>52.458620000000003</v>
      </c>
      <c r="D16" s="852">
        <f>'Bieu 03'!U35</f>
        <v>67.358620000000002</v>
      </c>
      <c r="E16" s="845">
        <f t="shared" si="0"/>
        <v>14.899999999999999</v>
      </c>
    </row>
    <row r="17" spans="1:5" customFormat="1" ht="18" customHeight="1" x14ac:dyDescent="0.25">
      <c r="A17" s="842">
        <v>13</v>
      </c>
      <c r="B17" s="843" t="s">
        <v>1004</v>
      </c>
      <c r="C17" s="852">
        <f>'Bieu 01'!T35</f>
        <v>6.5062800000000003</v>
      </c>
      <c r="D17" s="852">
        <f>'Bieu 03'!V35</f>
        <v>7.5062800000000003</v>
      </c>
      <c r="E17" s="845">
        <f t="shared" si="0"/>
        <v>1</v>
      </c>
    </row>
    <row r="18" spans="1:5" customFormat="1" ht="18" customHeight="1" x14ac:dyDescent="0.25">
      <c r="A18" s="842">
        <v>14</v>
      </c>
      <c r="B18" s="843" t="s">
        <v>1005</v>
      </c>
      <c r="C18" s="851">
        <f>'Bieu 01'!U35</f>
        <v>63.638269999999999</v>
      </c>
      <c r="D18" s="852">
        <f>'Bieu 03'!W35</f>
        <v>63.638269999999999</v>
      </c>
      <c r="E18" s="845">
        <f t="shared" si="0"/>
        <v>0</v>
      </c>
    </row>
    <row r="19" spans="1:5" customFormat="1" ht="18" customHeight="1" x14ac:dyDescent="0.25">
      <c r="A19" s="842">
        <v>15</v>
      </c>
      <c r="B19" s="843" t="s">
        <v>1006</v>
      </c>
      <c r="C19" s="851">
        <f>'Bieu 01'!V35</f>
        <v>119.49149</v>
      </c>
      <c r="D19" s="852">
        <f>'Bieu 03'!X35</f>
        <v>119.49149</v>
      </c>
      <c r="E19" s="845">
        <f t="shared" si="0"/>
        <v>0</v>
      </c>
    </row>
    <row r="20" spans="1:5" customFormat="1" ht="18" customHeight="1" x14ac:dyDescent="0.25">
      <c r="A20" s="842">
        <v>16</v>
      </c>
      <c r="B20" s="843" t="s">
        <v>1007</v>
      </c>
      <c r="C20" s="851">
        <f>'Bieu 01'!W35</f>
        <v>29.665955</v>
      </c>
      <c r="D20" s="852">
        <f>'Bieu 03'!Y35</f>
        <v>33.825955</v>
      </c>
      <c r="E20" s="845">
        <f t="shared" si="0"/>
        <v>4.16</v>
      </c>
    </row>
    <row r="21" spans="1:5" customFormat="1" ht="18" customHeight="1" x14ac:dyDescent="0.25">
      <c r="A21" s="842">
        <v>17</v>
      </c>
      <c r="B21" s="843" t="s">
        <v>1008</v>
      </c>
      <c r="C21" s="851">
        <f>'Bieu 01'!X35</f>
        <v>48.892699999999998</v>
      </c>
      <c r="D21" s="852">
        <f>'Bieu 03'!Z35</f>
        <v>58.792699999999996</v>
      </c>
      <c r="E21" s="845">
        <f t="shared" si="0"/>
        <v>9.8999999999999986</v>
      </c>
    </row>
    <row r="22" spans="1:5" customFormat="1" ht="18" customHeight="1" x14ac:dyDescent="0.25">
      <c r="A22" s="842">
        <v>18</v>
      </c>
      <c r="B22" s="843" t="s">
        <v>1009</v>
      </c>
      <c r="C22" s="851">
        <f>'Bieu 01'!Y35</f>
        <v>89.609160000000003</v>
      </c>
      <c r="D22" s="852">
        <f>'Bieu 03'!AA35</f>
        <v>90.419160000000005</v>
      </c>
      <c r="E22" s="845">
        <f t="shared" si="0"/>
        <v>0.81000000000000227</v>
      </c>
    </row>
    <row r="23" spans="1:5" customFormat="1" ht="18" customHeight="1" x14ac:dyDescent="0.25">
      <c r="A23" s="842">
        <v>19</v>
      </c>
      <c r="B23" s="843" t="s">
        <v>1010</v>
      </c>
      <c r="C23" s="851">
        <f>'Bieu 01'!Z35</f>
        <v>32.486049999999999</v>
      </c>
      <c r="D23" s="852">
        <f>'Bieu 03'!AB35</f>
        <v>39.886049999999997</v>
      </c>
      <c r="E23" s="845">
        <f t="shared" si="0"/>
        <v>7.3999999999999986</v>
      </c>
    </row>
    <row r="24" spans="1:5" customFormat="1" ht="18" customHeight="1" x14ac:dyDescent="0.25">
      <c r="A24" s="842">
        <v>20</v>
      </c>
      <c r="B24" s="843" t="s">
        <v>1011</v>
      </c>
      <c r="C24" s="851">
        <f>'Bieu 01'!AA35</f>
        <v>56.39123</v>
      </c>
      <c r="D24" s="852">
        <f>'Bieu 03'!AC35</f>
        <v>57.291229999999999</v>
      </c>
      <c r="E24" s="845">
        <f>D24-C24</f>
        <v>0.89999999999999858</v>
      </c>
    </row>
    <row r="25" spans="1:5" customFormat="1" ht="18" customHeight="1" x14ac:dyDescent="0.25">
      <c r="A25" s="842">
        <v>21</v>
      </c>
      <c r="B25" s="843" t="s">
        <v>1012</v>
      </c>
      <c r="C25" s="851">
        <f>'Bieu 01'!AB35</f>
        <v>18.855709999999998</v>
      </c>
      <c r="D25" s="852">
        <f>'Bieu 03'!AD35</f>
        <v>39.995709999999995</v>
      </c>
      <c r="E25" s="845">
        <f t="shared" si="0"/>
        <v>21.139999999999997</v>
      </c>
    </row>
    <row r="26" spans="1:5" customFormat="1" ht="18" customHeight="1" x14ac:dyDescent="0.25">
      <c r="A26" s="842">
        <v>22</v>
      </c>
      <c r="B26" s="843" t="s">
        <v>1013</v>
      </c>
      <c r="C26" s="851">
        <f>'Bieu 01'!AC35</f>
        <v>11.82633</v>
      </c>
      <c r="D26" s="852">
        <f>'Bieu 03'!AE35</f>
        <v>19.486330000000002</v>
      </c>
      <c r="E26" s="845">
        <f t="shared" si="0"/>
        <v>7.6600000000000019</v>
      </c>
    </row>
    <row r="27" spans="1:5" customFormat="1" ht="18" customHeight="1" x14ac:dyDescent="0.25">
      <c r="A27" s="842">
        <v>23</v>
      </c>
      <c r="B27" s="843" t="s">
        <v>1014</v>
      </c>
      <c r="C27" s="851">
        <f>'Bieu 01'!AD35</f>
        <v>71.309119999999993</v>
      </c>
      <c r="D27" s="852">
        <f>'Bieu 03'!AF35</f>
        <v>90.71911999999999</v>
      </c>
      <c r="E27" s="845">
        <f t="shared" si="0"/>
        <v>19.409999999999997</v>
      </c>
    </row>
    <row r="28" spans="1:5" s="844" customFormat="1" ht="18" customHeight="1" x14ac:dyDescent="0.3">
      <c r="A28" s="945" t="s">
        <v>1029</v>
      </c>
      <c r="B28" s="945"/>
      <c r="C28" s="847">
        <f>SUM(C5:C27)</f>
        <v>1070.034146</v>
      </c>
      <c r="D28" s="847">
        <f>SUM(D5:D27)</f>
        <v>1315.454146</v>
      </c>
      <c r="E28" s="847">
        <f t="shared" si="0"/>
        <v>245.42000000000007</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9" workbookViewId="0">
      <selection activeCell="H14" sqref="H14"/>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1050</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53" t="s">
        <v>121</v>
      </c>
      <c r="E4" s="853" t="s">
        <v>1026</v>
      </c>
    </row>
    <row r="5" spans="1:5" customFormat="1" ht="18" customHeight="1" x14ac:dyDescent="0.25">
      <c r="A5" s="842">
        <v>1</v>
      </c>
      <c r="B5" s="843" t="s">
        <v>1027</v>
      </c>
      <c r="C5" s="851">
        <f>'Bieu 01'!F36</f>
        <v>2.8984719999999999</v>
      </c>
      <c r="D5" s="852">
        <f>'Bieu 03'!H36</f>
        <v>2.8984719999999999</v>
      </c>
      <c r="E5" s="845">
        <f>D5-C5</f>
        <v>0</v>
      </c>
    </row>
    <row r="6" spans="1:5" customFormat="1" ht="18" customHeight="1" x14ac:dyDescent="0.25">
      <c r="A6" s="842">
        <v>2</v>
      </c>
      <c r="B6" s="843" t="s">
        <v>1028</v>
      </c>
      <c r="C6" s="851">
        <f>'Bieu 01'!G36</f>
        <v>0.85289999999999999</v>
      </c>
      <c r="D6" s="852">
        <f>'Bieu 03'!I36</f>
        <v>0.85289999999999999</v>
      </c>
      <c r="E6" s="845">
        <f t="shared" ref="E6:E28" si="0">D6-C6</f>
        <v>0</v>
      </c>
    </row>
    <row r="7" spans="1:5" customFormat="1" ht="18" customHeight="1" x14ac:dyDescent="0.25">
      <c r="A7" s="842">
        <v>3</v>
      </c>
      <c r="B7" s="843" t="s">
        <v>994</v>
      </c>
      <c r="C7" s="851">
        <f>'Bieu 01'!H36</f>
        <v>7.8108999999999998E-2</v>
      </c>
      <c r="D7" s="852">
        <f>'Bieu 03'!J36</f>
        <v>7.8108999999999998E-2</v>
      </c>
      <c r="E7" s="845">
        <f t="shared" si="0"/>
        <v>0</v>
      </c>
    </row>
    <row r="8" spans="1:5" customFormat="1" ht="18" customHeight="1" x14ac:dyDescent="0.25">
      <c r="A8" s="842">
        <v>4</v>
      </c>
      <c r="B8" s="843" t="s">
        <v>995</v>
      </c>
      <c r="C8" s="851">
        <f>'Bieu 01'!I36</f>
        <v>7.4346999999999996E-2</v>
      </c>
      <c r="D8" s="852">
        <f>'Bieu 03'!K36</f>
        <v>7.4346999999999996E-2</v>
      </c>
      <c r="E8" s="845">
        <f t="shared" si="0"/>
        <v>0</v>
      </c>
    </row>
    <row r="9" spans="1:5" customFormat="1" ht="18" customHeight="1" x14ac:dyDescent="0.25">
      <c r="A9" s="842">
        <v>5</v>
      </c>
      <c r="B9" s="843" t="s">
        <v>996</v>
      </c>
      <c r="C9" s="851">
        <f>'Bieu 01'!K36</f>
        <v>6.1106000000000001E-2</v>
      </c>
      <c r="D9" s="852">
        <f>'Bieu 03'!M36</f>
        <v>6.1106000000000001E-2</v>
      </c>
      <c r="E9" s="845">
        <f t="shared" si="0"/>
        <v>0</v>
      </c>
    </row>
    <row r="10" spans="1:5" customFormat="1" ht="18" customHeight="1" x14ac:dyDescent="0.25">
      <c r="A10" s="842">
        <v>6</v>
      </c>
      <c r="B10" s="843" t="s">
        <v>997</v>
      </c>
      <c r="C10" s="851">
        <f>'Bieu 01'!L36</f>
        <v>0.1055</v>
      </c>
      <c r="D10" s="852">
        <f>'Bieu 03'!N36</f>
        <v>0.1055</v>
      </c>
      <c r="E10" s="845">
        <f t="shared" si="0"/>
        <v>0</v>
      </c>
    </row>
    <row r="11" spans="1:5" customFormat="1" ht="18" customHeight="1" x14ac:dyDescent="0.25">
      <c r="A11" s="842">
        <v>7</v>
      </c>
      <c r="B11" s="843" t="s">
        <v>998</v>
      </c>
      <c r="C11" s="851">
        <f>'Bieu 01'!M36</f>
        <v>2.7487000000000001E-2</v>
      </c>
      <c r="D11" s="852">
        <f>'Bieu 03'!O36</f>
        <v>0.22748700000000002</v>
      </c>
      <c r="E11" s="845">
        <f>D11-C11</f>
        <v>0.2</v>
      </c>
    </row>
    <row r="12" spans="1:5" customFormat="1" ht="18" customHeight="1" x14ac:dyDescent="0.25">
      <c r="A12" s="842">
        <v>8</v>
      </c>
      <c r="B12" s="843" t="s">
        <v>999</v>
      </c>
      <c r="C12" s="851"/>
      <c r="D12" s="852">
        <f>'Bieu 03'!Q36</f>
        <v>0</v>
      </c>
      <c r="E12" s="845">
        <f t="shared" si="0"/>
        <v>0</v>
      </c>
    </row>
    <row r="13" spans="1:5" customFormat="1" ht="18" customHeight="1" x14ac:dyDescent="0.25">
      <c r="A13" s="842">
        <v>9</v>
      </c>
      <c r="B13" s="843" t="s">
        <v>1000</v>
      </c>
      <c r="C13" s="851">
        <f>'Bieu 01'!P36</f>
        <v>6.9709999999999994E-2</v>
      </c>
      <c r="D13" s="852">
        <f>'Bieu 03'!R36</f>
        <v>6.9709999999999994E-2</v>
      </c>
      <c r="E13" s="845">
        <f t="shared" si="0"/>
        <v>0</v>
      </c>
    </row>
    <row r="14" spans="1:5" customFormat="1" ht="18" customHeight="1" x14ac:dyDescent="0.25">
      <c r="A14" s="842">
        <v>10</v>
      </c>
      <c r="B14" s="843" t="s">
        <v>1001</v>
      </c>
      <c r="C14" s="851">
        <f>'Bieu 01'!Q36</f>
        <v>0.1411</v>
      </c>
      <c r="D14" s="852">
        <f>'Bieu 03'!S36</f>
        <v>0.1411</v>
      </c>
      <c r="E14" s="845">
        <f t="shared" si="0"/>
        <v>0</v>
      </c>
    </row>
    <row r="15" spans="1:5" customFormat="1" ht="18" customHeight="1" x14ac:dyDescent="0.25">
      <c r="A15" s="842">
        <v>11</v>
      </c>
      <c r="B15" s="843" t="s">
        <v>1002</v>
      </c>
      <c r="C15" s="851">
        <f>'Bieu 01'!R36</f>
        <v>4.6379999999999998E-2</v>
      </c>
      <c r="D15" s="852">
        <f>'Bieu 03'!T36</f>
        <v>4.6379999999999998E-2</v>
      </c>
      <c r="E15" s="845">
        <f t="shared" si="0"/>
        <v>0</v>
      </c>
    </row>
    <row r="16" spans="1:5" customFormat="1" ht="18" customHeight="1" x14ac:dyDescent="0.25">
      <c r="A16" s="842">
        <v>12</v>
      </c>
      <c r="B16" s="843" t="s">
        <v>1003</v>
      </c>
      <c r="C16" s="851">
        <f>'Bieu 01'!S36</f>
        <v>6.166E-2</v>
      </c>
      <c r="D16" s="852">
        <f>'Bieu 03'!U36</f>
        <v>6.166E-2</v>
      </c>
      <c r="E16" s="845">
        <f t="shared" si="0"/>
        <v>0</v>
      </c>
    </row>
    <row r="17" spans="1:5" customFormat="1" ht="18" customHeight="1" x14ac:dyDescent="0.25">
      <c r="A17" s="842">
        <v>13</v>
      </c>
      <c r="B17" s="843" t="s">
        <v>1004</v>
      </c>
      <c r="C17" s="852">
        <f>'Bieu 01'!T36</f>
        <v>7.2690000000000005E-2</v>
      </c>
      <c r="D17" s="852">
        <f>'Bieu 03'!V36</f>
        <v>7.2690000000000005E-2</v>
      </c>
      <c r="E17" s="845">
        <f t="shared" si="0"/>
        <v>0</v>
      </c>
    </row>
    <row r="18" spans="1:5" customFormat="1" ht="18" customHeight="1" x14ac:dyDescent="0.25">
      <c r="A18" s="842">
        <v>14</v>
      </c>
      <c r="B18" s="843" t="s">
        <v>1005</v>
      </c>
      <c r="C18" s="851">
        <f>'Bieu 01'!U36</f>
        <v>0.28071000000000002</v>
      </c>
      <c r="D18" s="852">
        <f>'Bieu 03'!W36</f>
        <v>0.48071000000000003</v>
      </c>
      <c r="E18" s="845">
        <f t="shared" si="0"/>
        <v>0.2</v>
      </c>
    </row>
    <row r="19" spans="1:5" customFormat="1" ht="18" customHeight="1" x14ac:dyDescent="0.25">
      <c r="A19" s="842">
        <v>15</v>
      </c>
      <c r="B19" s="843" t="s">
        <v>1006</v>
      </c>
      <c r="C19" s="851">
        <f>'Bieu 01'!V36</f>
        <v>5.3289999999999997E-2</v>
      </c>
      <c r="D19" s="852">
        <f>'Bieu 03'!X36</f>
        <v>0.15329000000000001</v>
      </c>
      <c r="E19" s="845">
        <f t="shared" si="0"/>
        <v>0.1</v>
      </c>
    </row>
    <row r="20" spans="1:5" customFormat="1" ht="18" customHeight="1" x14ac:dyDescent="0.25">
      <c r="A20" s="842">
        <v>16</v>
      </c>
      <c r="B20" s="843" t="s">
        <v>1007</v>
      </c>
      <c r="C20" s="851">
        <f>'Bieu 01'!W36</f>
        <v>2.9618999999999999E-2</v>
      </c>
      <c r="D20" s="852">
        <f>'Bieu 03'!Y36</f>
        <v>0.27961900000000001</v>
      </c>
      <c r="E20" s="845">
        <f t="shared" si="0"/>
        <v>0.25</v>
      </c>
    </row>
    <row r="21" spans="1:5" customFormat="1" ht="18" customHeight="1" x14ac:dyDescent="0.25">
      <c r="A21" s="842">
        <v>17</v>
      </c>
      <c r="B21" s="843" t="s">
        <v>1008</v>
      </c>
      <c r="C21" s="851">
        <f>'Bieu 01'!X36</f>
        <v>0.1157</v>
      </c>
      <c r="D21" s="852">
        <f>'Bieu 03'!Z36</f>
        <v>0.1157</v>
      </c>
      <c r="E21" s="845">
        <f t="shared" si="0"/>
        <v>0</v>
      </c>
    </row>
    <row r="22" spans="1:5" customFormat="1" ht="18" customHeight="1" x14ac:dyDescent="0.25">
      <c r="A22" s="842">
        <v>18</v>
      </c>
      <c r="B22" s="843" t="s">
        <v>1009</v>
      </c>
      <c r="C22" s="851">
        <f>'Bieu 01'!Y36</f>
        <v>5.6739999999999999E-2</v>
      </c>
      <c r="D22" s="852">
        <f>'Bieu 03'!AA36</f>
        <v>5.6739999999999999E-2</v>
      </c>
      <c r="E22" s="845">
        <f t="shared" si="0"/>
        <v>0</v>
      </c>
    </row>
    <row r="23" spans="1:5" customFormat="1" ht="18" customHeight="1" x14ac:dyDescent="0.25">
      <c r="A23" s="842">
        <v>19</v>
      </c>
      <c r="B23" s="843" t="s">
        <v>1010</v>
      </c>
      <c r="C23" s="851">
        <f>'Bieu 01'!Z36</f>
        <v>0.10224999999999999</v>
      </c>
      <c r="D23" s="852">
        <f>'Bieu 03'!AB36</f>
        <v>0.10224999999999999</v>
      </c>
      <c r="E23" s="845">
        <f t="shared" si="0"/>
        <v>0</v>
      </c>
    </row>
    <row r="24" spans="1:5" customFormat="1" ht="18" customHeight="1" x14ac:dyDescent="0.25">
      <c r="A24" s="842">
        <v>20</v>
      </c>
      <c r="B24" s="843" t="s">
        <v>1011</v>
      </c>
      <c r="C24" s="851">
        <f>'Bieu 01'!AA36</f>
        <v>0.16743</v>
      </c>
      <c r="D24" s="852">
        <f>'Bieu 03'!AC36</f>
        <v>0.16743</v>
      </c>
      <c r="E24" s="845">
        <f>D24-C24</f>
        <v>0</v>
      </c>
    </row>
    <row r="25" spans="1:5" customFormat="1" ht="18" customHeight="1" x14ac:dyDescent="0.25">
      <c r="A25" s="842">
        <v>21</v>
      </c>
      <c r="B25" s="843" t="s">
        <v>1012</v>
      </c>
      <c r="C25" s="851">
        <f>'Bieu 01'!AB36</f>
        <v>9.4289999999999999E-2</v>
      </c>
      <c r="D25" s="852">
        <f>'Bieu 03'!AD36</f>
        <v>9.4289999999999999E-2</v>
      </c>
      <c r="E25" s="845">
        <f t="shared" si="0"/>
        <v>0</v>
      </c>
    </row>
    <row r="26" spans="1:5" customFormat="1" ht="18" customHeight="1" x14ac:dyDescent="0.25">
      <c r="A26" s="842">
        <v>22</v>
      </c>
      <c r="B26" s="843" t="s">
        <v>1013</v>
      </c>
      <c r="C26" s="851">
        <f>'Bieu 01'!AC36</f>
        <v>7.8469999999999998E-2</v>
      </c>
      <c r="D26" s="852">
        <f>'Bieu 03'!AE36</f>
        <v>7.8469999999999998E-2</v>
      </c>
      <c r="E26" s="845">
        <f t="shared" si="0"/>
        <v>0</v>
      </c>
    </row>
    <row r="27" spans="1:5" customFormat="1" ht="18" customHeight="1" x14ac:dyDescent="0.25">
      <c r="A27" s="842">
        <v>23</v>
      </c>
      <c r="B27" s="843" t="s">
        <v>1014</v>
      </c>
      <c r="C27" s="851">
        <f>'Bieu 01'!AD36</f>
        <v>4.9739999999999999E-2</v>
      </c>
      <c r="D27" s="852">
        <f>'Bieu 03'!AF36</f>
        <v>4.9739999999999999E-2</v>
      </c>
      <c r="E27" s="845">
        <f t="shared" si="0"/>
        <v>0</v>
      </c>
    </row>
    <row r="28" spans="1:5" s="844" customFormat="1" ht="18" customHeight="1" x14ac:dyDescent="0.3">
      <c r="A28" s="945" t="s">
        <v>1029</v>
      </c>
      <c r="B28" s="945"/>
      <c r="C28" s="847">
        <f>SUM(C5:C27)</f>
        <v>5.5176999999999987</v>
      </c>
      <c r="D28" s="847">
        <f>SUM(D5:D27)</f>
        <v>6.2676999999999996</v>
      </c>
      <c r="E28" s="847">
        <f t="shared" si="0"/>
        <v>0.75000000000000089</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3" workbookViewId="0">
      <selection activeCell="J14" sqref="J14"/>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1051</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53" t="s">
        <v>121</v>
      </c>
      <c r="E4" s="853" t="s">
        <v>1026</v>
      </c>
    </row>
    <row r="5" spans="1:5" customFormat="1" ht="18" customHeight="1" x14ac:dyDescent="0.25">
      <c r="A5" s="842">
        <v>1</v>
      </c>
      <c r="B5" s="843" t="s">
        <v>1027</v>
      </c>
      <c r="C5" s="851">
        <f>'Bieu 01'!F37</f>
        <v>1.260051</v>
      </c>
      <c r="D5" s="852">
        <f>'Bieu 03'!H37</f>
        <v>1.1300509999999999</v>
      </c>
      <c r="E5" s="845">
        <f>D5-C5</f>
        <v>-0.13000000000000012</v>
      </c>
    </row>
    <row r="6" spans="1:5" customFormat="1" ht="18" customHeight="1" x14ac:dyDescent="0.25">
      <c r="A6" s="842">
        <v>2</v>
      </c>
      <c r="B6" s="843" t="s">
        <v>1028</v>
      </c>
      <c r="C6" s="851">
        <f>'Bieu 01'!G37</f>
        <v>0.32906999999999997</v>
      </c>
      <c r="D6" s="852">
        <f>'Bieu 03'!I37</f>
        <v>4.9290699999999994</v>
      </c>
      <c r="E6" s="845">
        <f t="shared" ref="E6:E28" si="0">D6-C6</f>
        <v>4.5999999999999996</v>
      </c>
    </row>
    <row r="7" spans="1:5" customFormat="1" ht="18" customHeight="1" x14ac:dyDescent="0.25">
      <c r="A7" s="842">
        <v>3</v>
      </c>
      <c r="B7" s="843" t="s">
        <v>994</v>
      </c>
      <c r="C7" s="851">
        <f>'Bieu 01'!H37</f>
        <v>0.41725000000000001</v>
      </c>
      <c r="D7" s="852">
        <f>'Bieu 03'!J37</f>
        <v>0.54725000000000001</v>
      </c>
      <c r="E7" s="845">
        <f t="shared" si="0"/>
        <v>0.13</v>
      </c>
    </row>
    <row r="8" spans="1:5" customFormat="1" ht="18" customHeight="1" x14ac:dyDescent="0.25">
      <c r="A8" s="842">
        <v>4</v>
      </c>
      <c r="B8" s="843" t="s">
        <v>995</v>
      </c>
      <c r="C8" s="851">
        <f>'Bieu 01'!I37</f>
        <v>0.22480600000000001</v>
      </c>
      <c r="D8" s="852">
        <f>'Bieu 03'!K37</f>
        <v>0.22480600000000001</v>
      </c>
      <c r="E8" s="845">
        <f t="shared" si="0"/>
        <v>0</v>
      </c>
    </row>
    <row r="9" spans="1:5" customFormat="1" ht="18" customHeight="1" x14ac:dyDescent="0.25">
      <c r="A9" s="842">
        <v>5</v>
      </c>
      <c r="B9" s="843" t="s">
        <v>996</v>
      </c>
      <c r="C9" s="851">
        <f>'Bieu 01'!K37</f>
        <v>0.13398299999999999</v>
      </c>
      <c r="D9" s="852">
        <f>'Bieu 03'!M37</f>
        <v>0.13398299999999999</v>
      </c>
      <c r="E9" s="845">
        <f t="shared" si="0"/>
        <v>0</v>
      </c>
    </row>
    <row r="10" spans="1:5" customFormat="1" ht="18" customHeight="1" x14ac:dyDescent="0.25">
      <c r="A10" s="842">
        <v>6</v>
      </c>
      <c r="B10" s="843" t="s">
        <v>997</v>
      </c>
      <c r="C10" s="851">
        <f>'Bieu 01'!L37</f>
        <v>0.29712</v>
      </c>
      <c r="D10" s="852">
        <f>'Bieu 03'!N37</f>
        <v>0.29712</v>
      </c>
      <c r="E10" s="845">
        <f t="shared" si="0"/>
        <v>0</v>
      </c>
    </row>
    <row r="11" spans="1:5" customFormat="1" ht="18" customHeight="1" x14ac:dyDescent="0.25">
      <c r="A11" s="842">
        <v>7</v>
      </c>
      <c r="B11" s="843" t="s">
        <v>998</v>
      </c>
      <c r="C11" s="851">
        <f>'Bieu 01'!M37</f>
        <v>0.541574</v>
      </c>
      <c r="D11" s="852">
        <f>'Bieu 03'!O37</f>
        <v>0.671574</v>
      </c>
      <c r="E11" s="845">
        <f t="shared" si="0"/>
        <v>0.13</v>
      </c>
    </row>
    <row r="12" spans="1:5" customFormat="1" ht="18" customHeight="1" x14ac:dyDescent="0.25">
      <c r="A12" s="842">
        <v>8</v>
      </c>
      <c r="B12" s="843" t="s">
        <v>999</v>
      </c>
      <c r="C12" s="851">
        <f>'Bieu 01'!O37</f>
        <v>0.135521</v>
      </c>
      <c r="D12" s="852">
        <f>'Bieu 03'!Q37</f>
        <v>0.135521</v>
      </c>
      <c r="E12" s="845">
        <f t="shared" si="0"/>
        <v>0</v>
      </c>
    </row>
    <row r="13" spans="1:5" customFormat="1" ht="18" customHeight="1" x14ac:dyDescent="0.25">
      <c r="A13" s="842">
        <v>9</v>
      </c>
      <c r="B13" s="843" t="s">
        <v>1000</v>
      </c>
      <c r="C13" s="851">
        <f>'Bieu 01'!P37</f>
        <v>0.20338999999999999</v>
      </c>
      <c r="D13" s="852">
        <f>'Bieu 03'!R37</f>
        <v>0.20338999999999999</v>
      </c>
      <c r="E13" s="845">
        <f t="shared" si="0"/>
        <v>0</v>
      </c>
    </row>
    <row r="14" spans="1:5" customFormat="1" ht="18" customHeight="1" x14ac:dyDescent="0.25">
      <c r="A14" s="842">
        <v>10</v>
      </c>
      <c r="B14" s="843" t="s">
        <v>1001</v>
      </c>
      <c r="C14" s="851">
        <f>'Bieu 01'!Q37</f>
        <v>0.13991999999999999</v>
      </c>
      <c r="D14" s="852">
        <f>'Bieu 03'!S37</f>
        <v>0.13991999999999999</v>
      </c>
      <c r="E14" s="845">
        <f t="shared" si="0"/>
        <v>0</v>
      </c>
    </row>
    <row r="15" spans="1:5" customFormat="1" ht="18" customHeight="1" x14ac:dyDescent="0.25">
      <c r="A15" s="842">
        <v>11</v>
      </c>
      <c r="B15" s="843" t="s">
        <v>1002</v>
      </c>
      <c r="C15" s="851">
        <f>'Bieu 01'!R37</f>
        <v>0.30037000000000003</v>
      </c>
      <c r="D15" s="852">
        <f>'Bieu 03'!T37</f>
        <v>0.30037000000000003</v>
      </c>
      <c r="E15" s="845">
        <f t="shared" si="0"/>
        <v>0</v>
      </c>
    </row>
    <row r="16" spans="1:5" customFormat="1" ht="18" customHeight="1" x14ac:dyDescent="0.25">
      <c r="A16" s="842">
        <v>12</v>
      </c>
      <c r="B16" s="843" t="s">
        <v>1003</v>
      </c>
      <c r="C16" s="851">
        <f>'Bieu 01'!S37</f>
        <v>0.19756000000000001</v>
      </c>
      <c r="D16" s="852">
        <f>'Bieu 03'!U37</f>
        <v>0.19756000000000001</v>
      </c>
      <c r="E16" s="845">
        <f t="shared" si="0"/>
        <v>0</v>
      </c>
    </row>
    <row r="17" spans="1:5" customFormat="1" ht="18" customHeight="1" x14ac:dyDescent="0.25">
      <c r="A17" s="842">
        <v>13</v>
      </c>
      <c r="B17" s="843" t="s">
        <v>1004</v>
      </c>
      <c r="C17" s="852">
        <f>'Bieu 01'!T37</f>
        <v>0.69008000000000003</v>
      </c>
      <c r="D17" s="852">
        <f>'Bieu 03'!V37</f>
        <v>0.57008000000000003</v>
      </c>
      <c r="E17" s="845">
        <f t="shared" si="0"/>
        <v>-0.12</v>
      </c>
    </row>
    <row r="18" spans="1:5" customFormat="1" ht="18" customHeight="1" x14ac:dyDescent="0.25">
      <c r="A18" s="842">
        <v>14</v>
      </c>
      <c r="B18" s="843" t="s">
        <v>1005</v>
      </c>
      <c r="C18" s="851">
        <f>'Bieu 01'!U37</f>
        <v>0.53761000000000003</v>
      </c>
      <c r="D18" s="852">
        <f>'Bieu 03'!W37</f>
        <v>0.48761000000000004</v>
      </c>
      <c r="E18" s="845">
        <f t="shared" si="0"/>
        <v>-4.9999999999999989E-2</v>
      </c>
    </row>
    <row r="19" spans="1:5" customFormat="1" ht="18" customHeight="1" x14ac:dyDescent="0.25">
      <c r="A19" s="842">
        <v>15</v>
      </c>
      <c r="B19" s="843" t="s">
        <v>1006</v>
      </c>
      <c r="C19" s="851">
        <f>'Bieu 01'!V37</f>
        <v>0.17327000000000001</v>
      </c>
      <c r="D19" s="852">
        <f>'Bieu 03'!X37</f>
        <v>0.17327000000000001</v>
      </c>
      <c r="E19" s="845">
        <f t="shared" si="0"/>
        <v>0</v>
      </c>
    </row>
    <row r="20" spans="1:5" customFormat="1" ht="18" customHeight="1" x14ac:dyDescent="0.25">
      <c r="A20" s="842">
        <v>16</v>
      </c>
      <c r="B20" s="843" t="s">
        <v>1007</v>
      </c>
      <c r="C20" s="851">
        <f>'Bieu 01'!W37</f>
        <v>0.51976699999999998</v>
      </c>
      <c r="D20" s="852">
        <f>'Bieu 03'!Y37</f>
        <v>0.26976699999999998</v>
      </c>
      <c r="E20" s="845">
        <f t="shared" si="0"/>
        <v>-0.25</v>
      </c>
    </row>
    <row r="21" spans="1:5" customFormat="1" ht="18" customHeight="1" x14ac:dyDescent="0.25">
      <c r="A21" s="842">
        <v>17</v>
      </c>
      <c r="B21" s="843" t="s">
        <v>1008</v>
      </c>
      <c r="C21" s="851">
        <f>'Bieu 01'!X37</f>
        <v>0.20041</v>
      </c>
      <c r="D21" s="852">
        <f>'Bieu 03'!Z37</f>
        <v>0.20041</v>
      </c>
      <c r="E21" s="845">
        <f t="shared" si="0"/>
        <v>0</v>
      </c>
    </row>
    <row r="22" spans="1:5" customFormat="1" ht="18" customHeight="1" x14ac:dyDescent="0.25">
      <c r="A22" s="842">
        <v>18</v>
      </c>
      <c r="B22" s="843" t="s">
        <v>1009</v>
      </c>
      <c r="C22" s="851">
        <f>'Bieu 01'!Y37</f>
        <v>0.81369000000000002</v>
      </c>
      <c r="D22" s="852">
        <f>'Bieu 03'!AA37</f>
        <v>1.368999999999998E-2</v>
      </c>
      <c r="E22" s="845">
        <f t="shared" si="0"/>
        <v>-0.8</v>
      </c>
    </row>
    <row r="23" spans="1:5" customFormat="1" ht="18" customHeight="1" x14ac:dyDescent="0.25">
      <c r="A23" s="842">
        <v>19</v>
      </c>
      <c r="B23" s="843" t="s">
        <v>1010</v>
      </c>
      <c r="C23" s="851">
        <f>'Bieu 01'!Z37</f>
        <v>0.13739000000000001</v>
      </c>
      <c r="D23" s="852">
        <f>'Bieu 03'!AB37</f>
        <v>0.13739000000000001</v>
      </c>
      <c r="E23" s="845">
        <f t="shared" si="0"/>
        <v>0</v>
      </c>
    </row>
    <row r="24" spans="1:5" customFormat="1" ht="18" customHeight="1" x14ac:dyDescent="0.25">
      <c r="A24" s="842">
        <v>20</v>
      </c>
      <c r="B24" s="843" t="s">
        <v>1011</v>
      </c>
      <c r="C24" s="851">
        <f>'Bieu 01'!AA37</f>
        <v>0.21065999999999999</v>
      </c>
      <c r="D24" s="852">
        <f>'Bieu 03'!AC37</f>
        <v>0.69065999999999994</v>
      </c>
      <c r="E24" s="845">
        <f>D24-C24</f>
        <v>0.48</v>
      </c>
    </row>
    <row r="25" spans="1:5" customFormat="1" ht="18" customHeight="1" x14ac:dyDescent="0.25">
      <c r="A25" s="842">
        <v>21</v>
      </c>
      <c r="B25" s="843" t="s">
        <v>1012</v>
      </c>
      <c r="C25" s="851">
        <f>'Bieu 01'!AB37</f>
        <v>0.42091000000000001</v>
      </c>
      <c r="D25" s="852">
        <f>'Bieu 03'!AD37</f>
        <v>0.12091000000000002</v>
      </c>
      <c r="E25" s="845">
        <f t="shared" si="0"/>
        <v>-0.3</v>
      </c>
    </row>
    <row r="26" spans="1:5" customFormat="1" ht="18" customHeight="1" x14ac:dyDescent="0.25">
      <c r="A26" s="842">
        <v>22</v>
      </c>
      <c r="B26" s="843" t="s">
        <v>1013</v>
      </c>
      <c r="C26" s="851">
        <f>'Bieu 01'!AC37</f>
        <v>2.12974</v>
      </c>
      <c r="D26" s="852">
        <f>'Bieu 03'!AE37</f>
        <v>0.32973999999999992</v>
      </c>
      <c r="E26" s="845">
        <f t="shared" si="0"/>
        <v>-1.8</v>
      </c>
    </row>
    <row r="27" spans="1:5" customFormat="1" ht="18" customHeight="1" x14ac:dyDescent="0.25">
      <c r="A27" s="842">
        <v>23</v>
      </c>
      <c r="B27" s="843" t="s">
        <v>1014</v>
      </c>
      <c r="C27" s="851">
        <f>'Bieu 01'!AD37</f>
        <v>0.56677999999999995</v>
      </c>
      <c r="D27" s="852">
        <f>'Bieu 03'!AF37</f>
        <v>0.56677999999999995</v>
      </c>
      <c r="E27" s="845">
        <f t="shared" si="0"/>
        <v>0</v>
      </c>
    </row>
    <row r="28" spans="1:5" s="844" customFormat="1" ht="18" customHeight="1" x14ac:dyDescent="0.3">
      <c r="A28" s="945" t="s">
        <v>1029</v>
      </c>
      <c r="B28" s="945"/>
      <c r="C28" s="847">
        <f>SUM(C5:C27)</f>
        <v>10.580921999999999</v>
      </c>
      <c r="D28" s="847">
        <f>SUM(D5:D27)</f>
        <v>12.470922</v>
      </c>
      <c r="E28" s="847">
        <f t="shared" si="0"/>
        <v>1.8900000000000006</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6" workbookViewId="0">
      <selection activeCell="D36" sqref="D36"/>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1052</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53" t="s">
        <v>121</v>
      </c>
      <c r="E4" s="853" t="s">
        <v>1026</v>
      </c>
    </row>
    <row r="5" spans="1:5" customFormat="1" ht="18" customHeight="1" x14ac:dyDescent="0.25">
      <c r="A5" s="842">
        <v>1</v>
      </c>
      <c r="B5" s="843" t="s">
        <v>1027</v>
      </c>
      <c r="C5" s="851">
        <f>'Bieu 01'!F38</f>
        <v>8.9256220000000006</v>
      </c>
      <c r="D5" s="852">
        <f>'Bieu 03'!H38</f>
        <v>9.9256220000000006</v>
      </c>
      <c r="E5" s="845">
        <f>D5-C5</f>
        <v>1</v>
      </c>
    </row>
    <row r="6" spans="1:5" customFormat="1" ht="18" customHeight="1" x14ac:dyDescent="0.25">
      <c r="A6" s="842">
        <v>2</v>
      </c>
      <c r="B6" s="843" t="s">
        <v>1028</v>
      </c>
      <c r="C6" s="851">
        <f>'Bieu 01'!G38</f>
        <v>2.2037399999999998</v>
      </c>
      <c r="D6" s="852">
        <f>'Bieu 03'!I38</f>
        <v>4.0037399999999996</v>
      </c>
      <c r="E6" s="845">
        <f t="shared" ref="E6:E28" si="0">D6-C6</f>
        <v>1.7999999999999998</v>
      </c>
    </row>
    <row r="7" spans="1:5" customFormat="1" ht="18" customHeight="1" x14ac:dyDescent="0.25">
      <c r="A7" s="842">
        <v>3</v>
      </c>
      <c r="B7" s="843" t="s">
        <v>994</v>
      </c>
      <c r="C7" s="851">
        <f>'Bieu 01'!H38</f>
        <v>28.484190000000002</v>
      </c>
      <c r="D7" s="852">
        <f>'Bieu 03'!J38</f>
        <v>30.184190000000001</v>
      </c>
      <c r="E7" s="845">
        <f t="shared" si="0"/>
        <v>1.6999999999999993</v>
      </c>
    </row>
    <row r="8" spans="1:5" customFormat="1" ht="18" customHeight="1" x14ac:dyDescent="0.25">
      <c r="A8" s="842">
        <v>4</v>
      </c>
      <c r="B8" s="843" t="s">
        <v>995</v>
      </c>
      <c r="C8" s="851">
        <f>'Bieu 01'!I38</f>
        <v>7.9913860000000003</v>
      </c>
      <c r="D8" s="852">
        <f>'Bieu 03'!K38</f>
        <v>7.8613860000000004</v>
      </c>
      <c r="E8" s="845">
        <f t="shared" si="0"/>
        <v>-0.12999999999999989</v>
      </c>
    </row>
    <row r="9" spans="1:5" customFormat="1" ht="18" customHeight="1" x14ac:dyDescent="0.25">
      <c r="A9" s="842">
        <v>5</v>
      </c>
      <c r="B9" s="843" t="s">
        <v>996</v>
      </c>
      <c r="C9" s="851">
        <f>'Bieu 01'!K38</f>
        <v>3.194115</v>
      </c>
      <c r="D9" s="852">
        <f>'Bieu 03'!M38</f>
        <v>2.444115</v>
      </c>
      <c r="E9" s="845">
        <f t="shared" si="0"/>
        <v>-0.75</v>
      </c>
    </row>
    <row r="10" spans="1:5" customFormat="1" ht="18" customHeight="1" x14ac:dyDescent="0.25">
      <c r="A10" s="842">
        <v>6</v>
      </c>
      <c r="B10" s="843" t="s">
        <v>997</v>
      </c>
      <c r="C10" s="851">
        <f>'Bieu 01'!L38</f>
        <v>2.66459</v>
      </c>
      <c r="D10" s="852">
        <f>'Bieu 03'!N38</f>
        <v>2.66459</v>
      </c>
      <c r="E10" s="845">
        <f t="shared" si="0"/>
        <v>0</v>
      </c>
    </row>
    <row r="11" spans="1:5" customFormat="1" ht="18" customHeight="1" x14ac:dyDescent="0.25">
      <c r="A11" s="842">
        <v>7</v>
      </c>
      <c r="B11" s="843" t="s">
        <v>998</v>
      </c>
      <c r="C11" s="851">
        <f>'Bieu 01'!M38</f>
        <v>3.394342</v>
      </c>
      <c r="D11" s="852">
        <f>'Bieu 03'!O38</f>
        <v>8.5143419999999992</v>
      </c>
      <c r="E11" s="845">
        <f t="shared" si="0"/>
        <v>5.1199999999999992</v>
      </c>
    </row>
    <row r="12" spans="1:5" customFormat="1" ht="18" customHeight="1" x14ac:dyDescent="0.25">
      <c r="A12" s="842">
        <v>8</v>
      </c>
      <c r="B12" s="843" t="s">
        <v>999</v>
      </c>
      <c r="C12" s="851">
        <f>'Bieu 01'!O38</f>
        <v>2.8282319999999999</v>
      </c>
      <c r="D12" s="852">
        <f>'Bieu 03'!Q38</f>
        <v>3.2282319999999998</v>
      </c>
      <c r="E12" s="845">
        <f t="shared" si="0"/>
        <v>0.39999999999999991</v>
      </c>
    </row>
    <row r="13" spans="1:5" customFormat="1" ht="18" customHeight="1" x14ac:dyDescent="0.25">
      <c r="A13" s="842">
        <v>9</v>
      </c>
      <c r="B13" s="843" t="s">
        <v>1000</v>
      </c>
      <c r="C13" s="851">
        <f>'Bieu 01'!P38</f>
        <v>2.2839999999999998</v>
      </c>
      <c r="D13" s="852">
        <f>'Bieu 03'!R38</f>
        <v>1.7539999999999998</v>
      </c>
      <c r="E13" s="845">
        <f t="shared" si="0"/>
        <v>-0.53</v>
      </c>
    </row>
    <row r="14" spans="1:5" customFormat="1" ht="18" customHeight="1" x14ac:dyDescent="0.25">
      <c r="A14" s="842">
        <v>10</v>
      </c>
      <c r="B14" s="843" t="s">
        <v>1001</v>
      </c>
      <c r="C14" s="851">
        <f>'Bieu 01'!Q38</f>
        <v>1.4288099999999999</v>
      </c>
      <c r="D14" s="852">
        <f>'Bieu 03'!S38</f>
        <v>1.27881</v>
      </c>
      <c r="E14" s="845">
        <f t="shared" si="0"/>
        <v>-0.14999999999999991</v>
      </c>
    </row>
    <row r="15" spans="1:5" customFormat="1" ht="18" customHeight="1" x14ac:dyDescent="0.25">
      <c r="A15" s="842">
        <v>11</v>
      </c>
      <c r="B15" s="843" t="s">
        <v>1002</v>
      </c>
      <c r="C15" s="851">
        <f>'Bieu 01'!R38</f>
        <v>2.6867800000000002</v>
      </c>
      <c r="D15" s="852">
        <f>'Bieu 03'!T38</f>
        <v>2.8867800000000003</v>
      </c>
      <c r="E15" s="845">
        <f t="shared" si="0"/>
        <v>0.20000000000000018</v>
      </c>
    </row>
    <row r="16" spans="1:5" customFormat="1" ht="18" customHeight="1" x14ac:dyDescent="0.25">
      <c r="A16" s="842">
        <v>12</v>
      </c>
      <c r="B16" s="843" t="s">
        <v>1003</v>
      </c>
      <c r="C16" s="851">
        <f>'Bieu 01'!S38</f>
        <v>2.8644799999999999</v>
      </c>
      <c r="D16" s="852">
        <f>'Bieu 03'!U38</f>
        <v>2.5644800000000001</v>
      </c>
      <c r="E16" s="845">
        <f t="shared" si="0"/>
        <v>-0.29999999999999982</v>
      </c>
    </row>
    <row r="17" spans="1:5" customFormat="1" ht="18" customHeight="1" x14ac:dyDescent="0.25">
      <c r="A17" s="842">
        <v>13</v>
      </c>
      <c r="B17" s="843" t="s">
        <v>1004</v>
      </c>
      <c r="C17" s="852">
        <f>'Bieu 01'!T38</f>
        <v>4.0696399999999997</v>
      </c>
      <c r="D17" s="852">
        <f>'Bieu 03'!V38</f>
        <v>4.0796399999999995</v>
      </c>
      <c r="E17" s="845">
        <f t="shared" si="0"/>
        <v>9.9999999999997868E-3</v>
      </c>
    </row>
    <row r="18" spans="1:5" customFormat="1" ht="18" customHeight="1" x14ac:dyDescent="0.25">
      <c r="A18" s="842">
        <v>14</v>
      </c>
      <c r="B18" s="843" t="s">
        <v>1005</v>
      </c>
      <c r="C18" s="851">
        <f>'Bieu 01'!U38</f>
        <v>6.3894500000000001</v>
      </c>
      <c r="D18" s="852">
        <f>'Bieu 03'!W38</f>
        <v>5.7194500000000001</v>
      </c>
      <c r="E18" s="845">
        <f t="shared" si="0"/>
        <v>-0.66999999999999993</v>
      </c>
    </row>
    <row r="19" spans="1:5" customFormat="1" ht="18" customHeight="1" x14ac:dyDescent="0.25">
      <c r="A19" s="842">
        <v>15</v>
      </c>
      <c r="B19" s="843" t="s">
        <v>1006</v>
      </c>
      <c r="C19" s="851">
        <f>'Bieu 01'!V38</f>
        <v>2.99254</v>
      </c>
      <c r="D19" s="852">
        <f>'Bieu 03'!X38</f>
        <v>2.8725399999999999</v>
      </c>
      <c r="E19" s="845">
        <f t="shared" si="0"/>
        <v>-0.12000000000000011</v>
      </c>
    </row>
    <row r="20" spans="1:5" customFormat="1" ht="18" customHeight="1" x14ac:dyDescent="0.25">
      <c r="A20" s="842">
        <v>16</v>
      </c>
      <c r="B20" s="843" t="s">
        <v>1007</v>
      </c>
      <c r="C20" s="851">
        <f>'Bieu 01'!W38</f>
        <v>5.6877329999999997</v>
      </c>
      <c r="D20" s="852">
        <f>'Bieu 03'!Y38</f>
        <v>5.6877329999999997</v>
      </c>
      <c r="E20" s="845">
        <f t="shared" si="0"/>
        <v>0</v>
      </c>
    </row>
    <row r="21" spans="1:5" customFormat="1" ht="18" customHeight="1" x14ac:dyDescent="0.25">
      <c r="A21" s="842">
        <v>17</v>
      </c>
      <c r="B21" s="843" t="s">
        <v>1008</v>
      </c>
      <c r="C21" s="851">
        <f>'Bieu 01'!X38</f>
        <v>2.71306</v>
      </c>
      <c r="D21" s="852">
        <f>'Bieu 03'!Z38</f>
        <v>2.3730600000000002</v>
      </c>
      <c r="E21" s="845">
        <f t="shared" si="0"/>
        <v>-0.33999999999999986</v>
      </c>
    </row>
    <row r="22" spans="1:5" customFormat="1" ht="18" customHeight="1" x14ac:dyDescent="0.25">
      <c r="A22" s="842">
        <v>18</v>
      </c>
      <c r="B22" s="843" t="s">
        <v>1009</v>
      </c>
      <c r="C22" s="851">
        <f>'Bieu 01'!Y38</f>
        <v>6.85623</v>
      </c>
      <c r="D22" s="852">
        <f>'Bieu 03'!AA38</f>
        <v>7.3362300000000005</v>
      </c>
      <c r="E22" s="845">
        <f t="shared" si="0"/>
        <v>0.48000000000000043</v>
      </c>
    </row>
    <row r="23" spans="1:5" customFormat="1" ht="18" customHeight="1" x14ac:dyDescent="0.25">
      <c r="A23" s="842">
        <v>19</v>
      </c>
      <c r="B23" s="843" t="s">
        <v>1010</v>
      </c>
      <c r="C23" s="851">
        <f>'Bieu 01'!Z38</f>
        <v>3.9773299999999998</v>
      </c>
      <c r="D23" s="852">
        <f>'Bieu 03'!AB38</f>
        <v>3.8773300000000002</v>
      </c>
      <c r="E23" s="845">
        <f t="shared" si="0"/>
        <v>-9.9999999999999645E-2</v>
      </c>
    </row>
    <row r="24" spans="1:5" customFormat="1" ht="18" customHeight="1" x14ac:dyDescent="0.25">
      <c r="A24" s="842">
        <v>20</v>
      </c>
      <c r="B24" s="843" t="s">
        <v>1011</v>
      </c>
      <c r="C24" s="851">
        <f>'Bieu 01'!AA38</f>
        <v>3.8232900000000001</v>
      </c>
      <c r="D24" s="852">
        <f>'Bieu 03'!AC38</f>
        <v>3.7332900000000002</v>
      </c>
      <c r="E24" s="845">
        <f>D24-C24</f>
        <v>-8.9999999999999858E-2</v>
      </c>
    </row>
    <row r="25" spans="1:5" customFormat="1" ht="18" customHeight="1" x14ac:dyDescent="0.25">
      <c r="A25" s="842">
        <v>21</v>
      </c>
      <c r="B25" s="843" t="s">
        <v>1012</v>
      </c>
      <c r="C25" s="851">
        <f>'Bieu 01'!AB38</f>
        <v>4.6414999999999997</v>
      </c>
      <c r="D25" s="852">
        <f>'Bieu 03'!AD38</f>
        <v>4.4314999999999998</v>
      </c>
      <c r="E25" s="845">
        <f t="shared" si="0"/>
        <v>-0.20999999999999996</v>
      </c>
    </row>
    <row r="26" spans="1:5" customFormat="1" ht="18" customHeight="1" x14ac:dyDescent="0.25">
      <c r="A26" s="842">
        <v>22</v>
      </c>
      <c r="B26" s="843" t="s">
        <v>1013</v>
      </c>
      <c r="C26" s="851">
        <f>'Bieu 01'!AC38</f>
        <v>59.48377</v>
      </c>
      <c r="D26" s="852">
        <f>'Bieu 03'!AE38</f>
        <v>59.583770000000001</v>
      </c>
      <c r="E26" s="845">
        <f t="shared" si="0"/>
        <v>0.10000000000000142</v>
      </c>
    </row>
    <row r="27" spans="1:5" customFormat="1" ht="18" customHeight="1" x14ac:dyDescent="0.25">
      <c r="A27" s="842">
        <v>23</v>
      </c>
      <c r="B27" s="843" t="s">
        <v>1014</v>
      </c>
      <c r="C27" s="851">
        <f>'Bieu 01'!AD38</f>
        <v>5.6396899999999999</v>
      </c>
      <c r="D27" s="852">
        <f>'Bieu 03'!AF38</f>
        <v>4.33969</v>
      </c>
      <c r="E27" s="845">
        <f t="shared" si="0"/>
        <v>-1.2999999999999998</v>
      </c>
    </row>
    <row r="28" spans="1:5" s="844" customFormat="1" ht="18" customHeight="1" x14ac:dyDescent="0.3">
      <c r="A28" s="945" t="s">
        <v>1029</v>
      </c>
      <c r="B28" s="945"/>
      <c r="C28" s="847">
        <f>SUM(C5:C27)</f>
        <v>175.22451999999998</v>
      </c>
      <c r="D28" s="847">
        <f>SUM(D5:D27)</f>
        <v>181.34451999999996</v>
      </c>
      <c r="E28" s="847">
        <f t="shared" si="0"/>
        <v>6.1199999999999761</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3" workbookViewId="0">
      <selection activeCell="D36" sqref="D36"/>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1053</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67" t="s">
        <v>121</v>
      </c>
      <c r="E4" s="867" t="s">
        <v>1026</v>
      </c>
    </row>
    <row r="5" spans="1:5" customFormat="1" ht="18" customHeight="1" x14ac:dyDescent="0.25">
      <c r="A5" s="842">
        <v>1</v>
      </c>
      <c r="B5" s="843" t="s">
        <v>1027</v>
      </c>
      <c r="C5" s="851">
        <f>'Bieu 01'!F39</f>
        <v>6.0394949999999996</v>
      </c>
      <c r="D5" s="852">
        <f>'Bieu 03'!H39</f>
        <v>5.5994949999999992</v>
      </c>
      <c r="E5" s="845">
        <f>D5-C5</f>
        <v>-0.44000000000000039</v>
      </c>
    </row>
    <row r="6" spans="1:5" customFormat="1" ht="18" customHeight="1" x14ac:dyDescent="0.25">
      <c r="A6" s="842">
        <v>2</v>
      </c>
      <c r="B6" s="843" t="s">
        <v>1028</v>
      </c>
      <c r="C6" s="851">
        <f>'Bieu 01'!G39</f>
        <v>2.0189499999999998</v>
      </c>
      <c r="D6" s="852">
        <f>'Bieu 03'!I39</f>
        <v>88.268950000000004</v>
      </c>
      <c r="E6" s="845">
        <f t="shared" ref="E6:E28" si="0">D6-C6</f>
        <v>86.25</v>
      </c>
    </row>
    <row r="7" spans="1:5" customFormat="1" ht="18" customHeight="1" x14ac:dyDescent="0.25">
      <c r="A7" s="842">
        <v>3</v>
      </c>
      <c r="B7" s="843" t="s">
        <v>994</v>
      </c>
      <c r="C7" s="851">
        <f>'Bieu 01'!H39</f>
        <v>4.7828889999999999</v>
      </c>
      <c r="D7" s="852">
        <f>'Bieu 03'!J39</f>
        <v>3.7928889999999997</v>
      </c>
      <c r="E7" s="845">
        <f t="shared" si="0"/>
        <v>-0.99000000000000021</v>
      </c>
    </row>
    <row r="8" spans="1:5" customFormat="1" ht="18" customHeight="1" x14ac:dyDescent="0.25">
      <c r="A8" s="842">
        <v>4</v>
      </c>
      <c r="B8" s="843" t="s">
        <v>995</v>
      </c>
      <c r="C8" s="851">
        <f>'Bieu 01'!I39</f>
        <v>1.3360540000000001</v>
      </c>
      <c r="D8" s="852">
        <f>'Bieu 03'!K39</f>
        <v>1.3360540000000001</v>
      </c>
      <c r="E8" s="845">
        <f t="shared" si="0"/>
        <v>0</v>
      </c>
    </row>
    <row r="9" spans="1:5" customFormat="1" ht="18" customHeight="1" x14ac:dyDescent="0.25">
      <c r="A9" s="842">
        <v>5</v>
      </c>
      <c r="B9" s="843" t="s">
        <v>996</v>
      </c>
      <c r="C9" s="851">
        <f>'Bieu 01'!K39</f>
        <v>5.6776600000000004</v>
      </c>
      <c r="D9" s="852">
        <f>'Bieu 03'!M39</f>
        <v>5.1476600000000001</v>
      </c>
      <c r="E9" s="845">
        <f t="shared" si="0"/>
        <v>-0.53000000000000025</v>
      </c>
    </row>
    <row r="10" spans="1:5" customFormat="1" ht="18" customHeight="1" x14ac:dyDescent="0.25">
      <c r="A10" s="842">
        <v>6</v>
      </c>
      <c r="B10" s="843" t="s">
        <v>997</v>
      </c>
      <c r="C10" s="851">
        <f>'Bieu 01'!L39</f>
        <v>0.86580999999999997</v>
      </c>
      <c r="D10" s="852">
        <f>'Bieu 03'!N39</f>
        <v>0.86580999999999997</v>
      </c>
      <c r="E10" s="845">
        <f t="shared" si="0"/>
        <v>0</v>
      </c>
    </row>
    <row r="11" spans="1:5" customFormat="1" ht="18" customHeight="1" x14ac:dyDescent="0.25">
      <c r="A11" s="842">
        <v>7</v>
      </c>
      <c r="B11" s="843" t="s">
        <v>998</v>
      </c>
      <c r="C11" s="851">
        <f>'Bieu 01'!M39</f>
        <v>3.1808869999999998</v>
      </c>
      <c r="D11" s="852">
        <f>'Bieu 03'!O39</f>
        <v>3.1808869999999998</v>
      </c>
      <c r="E11" s="845">
        <f t="shared" si="0"/>
        <v>0</v>
      </c>
    </row>
    <row r="12" spans="1:5" customFormat="1" ht="18" customHeight="1" x14ac:dyDescent="0.25">
      <c r="A12" s="842">
        <v>8</v>
      </c>
      <c r="B12" s="843" t="s">
        <v>999</v>
      </c>
      <c r="C12" s="851">
        <f>'Bieu 01'!O39</f>
        <v>4.2454970000000003</v>
      </c>
      <c r="D12" s="852">
        <f>'Bieu 03'!Q39</f>
        <v>4.2454970000000003</v>
      </c>
      <c r="E12" s="845">
        <f t="shared" si="0"/>
        <v>0</v>
      </c>
    </row>
    <row r="13" spans="1:5" customFormat="1" ht="18" customHeight="1" x14ac:dyDescent="0.25">
      <c r="A13" s="842">
        <v>9</v>
      </c>
      <c r="B13" s="843" t="s">
        <v>1000</v>
      </c>
      <c r="C13" s="851">
        <f>'Bieu 01'!P39</f>
        <v>0.72496000000000005</v>
      </c>
      <c r="D13" s="852">
        <f>'Bieu 03'!R39</f>
        <v>0.72496000000000005</v>
      </c>
      <c r="E13" s="845">
        <f t="shared" si="0"/>
        <v>0</v>
      </c>
    </row>
    <row r="14" spans="1:5" customFormat="1" ht="18" customHeight="1" x14ac:dyDescent="0.25">
      <c r="A14" s="842">
        <v>10</v>
      </c>
      <c r="B14" s="843" t="s">
        <v>1001</v>
      </c>
      <c r="C14" s="851">
        <f>'Bieu 01'!Q39</f>
        <v>3.0190399999999999</v>
      </c>
      <c r="D14" s="852">
        <f>'Bieu 03'!S39</f>
        <v>2.07904</v>
      </c>
      <c r="E14" s="845">
        <f t="shared" si="0"/>
        <v>-0.94</v>
      </c>
    </row>
    <row r="15" spans="1:5" customFormat="1" ht="18" customHeight="1" x14ac:dyDescent="0.25">
      <c r="A15" s="842">
        <v>11</v>
      </c>
      <c r="B15" s="843" t="s">
        <v>1002</v>
      </c>
      <c r="C15" s="851">
        <f>'Bieu 01'!R39</f>
        <v>4.2923200000000001</v>
      </c>
      <c r="D15" s="852">
        <f>'Bieu 03'!T39</f>
        <v>4.2523200000000001</v>
      </c>
      <c r="E15" s="845">
        <f t="shared" si="0"/>
        <v>-4.0000000000000036E-2</v>
      </c>
    </row>
    <row r="16" spans="1:5" customFormat="1" ht="18" customHeight="1" x14ac:dyDescent="0.25">
      <c r="A16" s="842">
        <v>12</v>
      </c>
      <c r="B16" s="843" t="s">
        <v>1003</v>
      </c>
      <c r="C16" s="851">
        <f>'Bieu 01'!S39</f>
        <v>3.0664500000000001</v>
      </c>
      <c r="D16" s="852">
        <f>'Bieu 03'!U39</f>
        <v>3.0664500000000001</v>
      </c>
      <c r="E16" s="845">
        <f t="shared" si="0"/>
        <v>0</v>
      </c>
    </row>
    <row r="17" spans="1:5" customFormat="1" ht="18" customHeight="1" x14ac:dyDescent="0.25">
      <c r="A17" s="842">
        <v>13</v>
      </c>
      <c r="B17" s="843" t="s">
        <v>1004</v>
      </c>
      <c r="C17" s="852">
        <f>'Bieu 01'!T39</f>
        <v>0.71533000000000002</v>
      </c>
      <c r="D17" s="852">
        <f>'Bieu 03'!V39</f>
        <v>0.71533000000000002</v>
      </c>
      <c r="E17" s="845">
        <f t="shared" si="0"/>
        <v>0</v>
      </c>
    </row>
    <row r="18" spans="1:5" customFormat="1" ht="18" customHeight="1" x14ac:dyDescent="0.25">
      <c r="A18" s="842">
        <v>14</v>
      </c>
      <c r="B18" s="843" t="s">
        <v>1005</v>
      </c>
      <c r="C18" s="851">
        <f>'Bieu 01'!U39</f>
        <v>4.3888400000000001</v>
      </c>
      <c r="D18" s="852">
        <f>'Bieu 03'!W39</f>
        <v>6.6888399999999999</v>
      </c>
      <c r="E18" s="845">
        <f t="shared" si="0"/>
        <v>2.2999999999999998</v>
      </c>
    </row>
    <row r="19" spans="1:5" customFormat="1" ht="18" customHeight="1" x14ac:dyDescent="0.25">
      <c r="A19" s="842">
        <v>15</v>
      </c>
      <c r="B19" s="843" t="s">
        <v>1006</v>
      </c>
      <c r="C19" s="851">
        <f>'Bieu 01'!V39</f>
        <v>3.2890000000000001</v>
      </c>
      <c r="D19" s="852">
        <f>'Bieu 03'!X39</f>
        <v>3.7890000000000001</v>
      </c>
      <c r="E19" s="845">
        <f t="shared" si="0"/>
        <v>0.5</v>
      </c>
    </row>
    <row r="20" spans="1:5" customFormat="1" ht="18" customHeight="1" x14ac:dyDescent="0.25">
      <c r="A20" s="842">
        <v>16</v>
      </c>
      <c r="B20" s="843" t="s">
        <v>1007</v>
      </c>
      <c r="C20" s="851">
        <f>'Bieu 01'!W39</f>
        <v>4.8522569999999998</v>
      </c>
      <c r="D20" s="852">
        <f>'Bieu 03'!Y39</f>
        <v>4.8522569999999998</v>
      </c>
      <c r="E20" s="845">
        <f t="shared" si="0"/>
        <v>0</v>
      </c>
    </row>
    <row r="21" spans="1:5" customFormat="1" ht="18" customHeight="1" x14ac:dyDescent="0.25">
      <c r="A21" s="842">
        <v>17</v>
      </c>
      <c r="B21" s="843" t="s">
        <v>1008</v>
      </c>
      <c r="C21" s="851">
        <f>'Bieu 01'!X39</f>
        <v>3.8304800000000001</v>
      </c>
      <c r="D21" s="852">
        <f>'Bieu 03'!Z39</f>
        <v>5.4104799999999997</v>
      </c>
      <c r="E21" s="845">
        <f t="shared" si="0"/>
        <v>1.5799999999999996</v>
      </c>
    </row>
    <row r="22" spans="1:5" customFormat="1" ht="18" customHeight="1" x14ac:dyDescent="0.25">
      <c r="A22" s="842">
        <v>18</v>
      </c>
      <c r="B22" s="843" t="s">
        <v>1009</v>
      </c>
      <c r="C22" s="851">
        <f>'Bieu 01'!Y39</f>
        <v>9.9473400000000005</v>
      </c>
      <c r="D22" s="852">
        <f>'Bieu 03'!AA39</f>
        <v>9.7473400000000012</v>
      </c>
      <c r="E22" s="845">
        <f t="shared" si="0"/>
        <v>-0.19999999999999929</v>
      </c>
    </row>
    <row r="23" spans="1:5" customFormat="1" ht="18" customHeight="1" x14ac:dyDescent="0.25">
      <c r="A23" s="842">
        <v>19</v>
      </c>
      <c r="B23" s="843" t="s">
        <v>1010</v>
      </c>
      <c r="C23" s="851">
        <f>'Bieu 01'!Z39</f>
        <v>6.5638699999999996</v>
      </c>
      <c r="D23" s="852">
        <f>'Bieu 03'!AB39</f>
        <v>5.9538699999999993</v>
      </c>
      <c r="E23" s="845">
        <f t="shared" si="0"/>
        <v>-0.61000000000000032</v>
      </c>
    </row>
    <row r="24" spans="1:5" customFormat="1" ht="18" customHeight="1" x14ac:dyDescent="0.25">
      <c r="A24" s="842">
        <v>20</v>
      </c>
      <c r="B24" s="843" t="s">
        <v>1011</v>
      </c>
      <c r="C24" s="851">
        <f>'Bieu 01'!AA39</f>
        <v>1.63218</v>
      </c>
      <c r="D24" s="852">
        <f>'Bieu 03'!AC39</f>
        <v>2.8321800000000001</v>
      </c>
      <c r="E24" s="845">
        <f>D24-C24</f>
        <v>1.2000000000000002</v>
      </c>
    </row>
    <row r="25" spans="1:5" customFormat="1" ht="18" customHeight="1" x14ac:dyDescent="0.25">
      <c r="A25" s="842">
        <v>21</v>
      </c>
      <c r="B25" s="843" t="s">
        <v>1012</v>
      </c>
      <c r="C25" s="851">
        <f>'Bieu 01'!AB39</f>
        <v>2.6003799999999999</v>
      </c>
      <c r="D25" s="852">
        <f>'Bieu 03'!AD39</f>
        <v>1.3703799999999999</v>
      </c>
      <c r="E25" s="845">
        <f t="shared" si="0"/>
        <v>-1.23</v>
      </c>
    </row>
    <row r="26" spans="1:5" customFormat="1" ht="18" customHeight="1" x14ac:dyDescent="0.25">
      <c r="A26" s="842">
        <v>22</v>
      </c>
      <c r="B26" s="843" t="s">
        <v>1013</v>
      </c>
      <c r="C26" s="851">
        <f>'Bieu 01'!AC39</f>
        <v>1.13113</v>
      </c>
      <c r="D26" s="852">
        <f>'Bieu 03'!AE39</f>
        <v>1.13113</v>
      </c>
      <c r="E26" s="845">
        <f t="shared" si="0"/>
        <v>0</v>
      </c>
    </row>
    <row r="27" spans="1:5" customFormat="1" ht="18" customHeight="1" x14ac:dyDescent="0.25">
      <c r="A27" s="842">
        <v>23</v>
      </c>
      <c r="B27" s="843" t="s">
        <v>1014</v>
      </c>
      <c r="C27" s="851">
        <f>'Bieu 01'!AD39</f>
        <v>8.6979500000000005</v>
      </c>
      <c r="D27" s="852">
        <f>'Bieu 03'!AF39</f>
        <v>10.997949999999999</v>
      </c>
      <c r="E27" s="845">
        <f t="shared" si="0"/>
        <v>2.2999999999999989</v>
      </c>
    </row>
    <row r="28" spans="1:5" s="844" customFormat="1" ht="18" customHeight="1" x14ac:dyDescent="0.3">
      <c r="A28" s="945" t="s">
        <v>1029</v>
      </c>
      <c r="B28" s="945"/>
      <c r="C28" s="847">
        <f>SUM(C5:C27)</f>
        <v>86.898769000000016</v>
      </c>
      <c r="D28" s="847">
        <f>SUM(D5:D27)</f>
        <v>176.04876900000005</v>
      </c>
      <c r="E28" s="847">
        <f t="shared" si="0"/>
        <v>89.150000000000034</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3" workbookViewId="0">
      <selection activeCell="D36" sqref="D36"/>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1062</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67" t="s">
        <v>121</v>
      </c>
      <c r="E4" s="867" t="s">
        <v>1026</v>
      </c>
    </row>
    <row r="5" spans="1:5" customFormat="1" ht="18" customHeight="1" x14ac:dyDescent="0.25">
      <c r="A5" s="842">
        <v>1</v>
      </c>
      <c r="B5" s="843" t="s">
        <v>1027</v>
      </c>
      <c r="C5" s="851">
        <f>'Bieu 01'!F40</f>
        <v>2.3564999999999999E-2</v>
      </c>
      <c r="D5" s="852">
        <f>'Bieu 03'!H40</f>
        <v>0.16356499999999999</v>
      </c>
      <c r="E5" s="845">
        <f>D5-C5</f>
        <v>0.13999999999999999</v>
      </c>
    </row>
    <row r="6" spans="1:5" customFormat="1" ht="18" customHeight="1" x14ac:dyDescent="0.25">
      <c r="A6" s="842">
        <v>2</v>
      </c>
      <c r="B6" s="843" t="s">
        <v>1028</v>
      </c>
      <c r="C6" s="851">
        <f>'Bieu 01'!G40</f>
        <v>3.6560000000000002E-2</v>
      </c>
      <c r="D6" s="852">
        <f>'Bieu 03'!I40</f>
        <v>7.6560000000000003E-2</v>
      </c>
      <c r="E6" s="845">
        <f t="shared" ref="E6:E28" si="0">D6-C6</f>
        <v>0.04</v>
      </c>
    </row>
    <row r="7" spans="1:5" customFormat="1" ht="18" customHeight="1" x14ac:dyDescent="0.25">
      <c r="A7" s="842">
        <v>3</v>
      </c>
      <c r="B7" s="843" t="s">
        <v>994</v>
      </c>
      <c r="C7" s="851">
        <f>'Bieu 01'!H40</f>
        <v>0.105935</v>
      </c>
      <c r="D7" s="852">
        <f>'Bieu 03'!J40</f>
        <v>0.18593499999999999</v>
      </c>
      <c r="E7" s="845">
        <f t="shared" si="0"/>
        <v>7.9999999999999988E-2</v>
      </c>
    </row>
    <row r="8" spans="1:5" customFormat="1" ht="18" customHeight="1" x14ac:dyDescent="0.25">
      <c r="A8" s="842">
        <v>4</v>
      </c>
      <c r="B8" s="843" t="s">
        <v>995</v>
      </c>
      <c r="C8" s="851">
        <f>'Bieu 01'!I40</f>
        <v>1.6249E-2</v>
      </c>
      <c r="D8" s="852">
        <f>'Bieu 03'!K40</f>
        <v>0.11624900000000001</v>
      </c>
      <c r="E8" s="845">
        <f t="shared" si="0"/>
        <v>0.1</v>
      </c>
    </row>
    <row r="9" spans="1:5" customFormat="1" ht="18" customHeight="1" x14ac:dyDescent="0.25">
      <c r="A9" s="842">
        <v>5</v>
      </c>
      <c r="B9" s="843" t="s">
        <v>996</v>
      </c>
      <c r="C9" s="851">
        <f>'Bieu 01'!K40</f>
        <v>0.11606</v>
      </c>
      <c r="D9" s="852">
        <f>'Bieu 03'!M40</f>
        <v>0.11606</v>
      </c>
      <c r="E9" s="845">
        <f t="shared" si="0"/>
        <v>0</v>
      </c>
    </row>
    <row r="10" spans="1:5" customFormat="1" ht="18" customHeight="1" x14ac:dyDescent="0.25">
      <c r="A10" s="842">
        <v>6</v>
      </c>
      <c r="B10" s="843" t="s">
        <v>997</v>
      </c>
      <c r="C10" s="851">
        <f>'Bieu 01'!L40</f>
        <v>1.7780000000000001E-2</v>
      </c>
      <c r="D10" s="852">
        <f>'Bieu 03'!N40</f>
        <v>0.12778</v>
      </c>
      <c r="E10" s="845">
        <f t="shared" si="0"/>
        <v>0.11</v>
      </c>
    </row>
    <row r="11" spans="1:5" customFormat="1" ht="18" customHeight="1" x14ac:dyDescent="0.25">
      <c r="A11" s="842">
        <v>7</v>
      </c>
      <c r="B11" s="843" t="s">
        <v>998</v>
      </c>
      <c r="C11" s="851">
        <f>'Bieu 01'!M40</f>
        <v>0.87605299999999997</v>
      </c>
      <c r="D11" s="852">
        <f>'Bieu 03'!O40</f>
        <v>1.2160530000000001</v>
      </c>
      <c r="E11" s="845">
        <f t="shared" si="0"/>
        <v>0.34000000000000008</v>
      </c>
    </row>
    <row r="12" spans="1:5" customFormat="1" ht="18" customHeight="1" x14ac:dyDescent="0.25">
      <c r="A12" s="842">
        <v>8</v>
      </c>
      <c r="B12" s="843" t="s">
        <v>999</v>
      </c>
      <c r="C12" s="851">
        <f>'Bieu 01'!O40</f>
        <v>0.26251400000000003</v>
      </c>
      <c r="D12" s="852">
        <f>'Bieu 03'!Q40</f>
        <v>0.48251400000000005</v>
      </c>
      <c r="E12" s="845">
        <f t="shared" si="0"/>
        <v>0.22000000000000003</v>
      </c>
    </row>
    <row r="13" spans="1:5" customFormat="1" ht="18" customHeight="1" x14ac:dyDescent="0.25">
      <c r="A13" s="842">
        <v>9</v>
      </c>
      <c r="B13" s="843" t="s">
        <v>1000</v>
      </c>
      <c r="C13" s="851">
        <f>'Bieu 01'!P40</f>
        <v>3.5069999999999997E-2</v>
      </c>
      <c r="D13" s="852">
        <f>'Bieu 03'!R40</f>
        <v>5.5069999999999994E-2</v>
      </c>
      <c r="E13" s="845">
        <f t="shared" si="0"/>
        <v>1.9999999999999997E-2</v>
      </c>
    </row>
    <row r="14" spans="1:5" customFormat="1" ht="18" customHeight="1" x14ac:dyDescent="0.25">
      <c r="A14" s="842">
        <v>10</v>
      </c>
      <c r="B14" s="843" t="s">
        <v>1001</v>
      </c>
      <c r="C14" s="851">
        <f>'Bieu 01'!Q40</f>
        <v>8.9010000000000006E-2</v>
      </c>
      <c r="D14" s="852">
        <f>'Bieu 03'!S40</f>
        <v>0.14901</v>
      </c>
      <c r="E14" s="845">
        <f t="shared" si="0"/>
        <v>0.06</v>
      </c>
    </row>
    <row r="15" spans="1:5" customFormat="1" ht="18" customHeight="1" x14ac:dyDescent="0.25">
      <c r="A15" s="842">
        <v>11</v>
      </c>
      <c r="B15" s="843" t="s">
        <v>1002</v>
      </c>
      <c r="C15" s="851">
        <f>'Bieu 01'!R40</f>
        <v>6.3600000000000004E-2</v>
      </c>
      <c r="D15" s="852">
        <f>'Bieu 03'!T40</f>
        <v>0.17360000000000003</v>
      </c>
      <c r="E15" s="845">
        <f t="shared" si="0"/>
        <v>0.11000000000000003</v>
      </c>
    </row>
    <row r="16" spans="1:5" customFormat="1" ht="18" customHeight="1" x14ac:dyDescent="0.25">
      <c r="A16" s="842">
        <v>12</v>
      </c>
      <c r="B16" s="843" t="s">
        <v>1003</v>
      </c>
      <c r="C16" s="851">
        <f>'Bieu 01'!S40</f>
        <v>0.12442</v>
      </c>
      <c r="D16" s="852">
        <f>'Bieu 03'!U40</f>
        <v>0.26441999999999999</v>
      </c>
      <c r="E16" s="845">
        <f t="shared" si="0"/>
        <v>0.13999999999999999</v>
      </c>
    </row>
    <row r="17" spans="1:5" customFormat="1" ht="18" customHeight="1" x14ac:dyDescent="0.25">
      <c r="A17" s="842">
        <v>13</v>
      </c>
      <c r="B17" s="843" t="s">
        <v>1004</v>
      </c>
      <c r="C17" s="852">
        <f>'Bieu 01'!T40</f>
        <v>3.7560000000000003E-2</v>
      </c>
      <c r="D17" s="852">
        <f>'Bieu 03'!V40</f>
        <v>3.7560000000000003E-2</v>
      </c>
      <c r="E17" s="845">
        <f t="shared" si="0"/>
        <v>0</v>
      </c>
    </row>
    <row r="18" spans="1:5" customFormat="1" ht="18" customHeight="1" x14ac:dyDescent="0.25">
      <c r="A18" s="842">
        <v>14</v>
      </c>
      <c r="B18" s="843" t="s">
        <v>1005</v>
      </c>
      <c r="C18" s="851">
        <f>'Bieu 01'!U40</f>
        <v>0.53347999999999995</v>
      </c>
      <c r="D18" s="852">
        <f>'Bieu 03'!W40</f>
        <v>0.65347999999999995</v>
      </c>
      <c r="E18" s="845">
        <f t="shared" si="0"/>
        <v>0.12</v>
      </c>
    </row>
    <row r="19" spans="1:5" customFormat="1" ht="18" customHeight="1" x14ac:dyDescent="0.25">
      <c r="A19" s="842">
        <v>15</v>
      </c>
      <c r="B19" s="843" t="s">
        <v>1006</v>
      </c>
      <c r="C19" s="851">
        <f>'Bieu 01'!V40</f>
        <v>5.5539999999999999E-2</v>
      </c>
      <c r="D19" s="852">
        <f>'Bieu 03'!X40</f>
        <v>9.554E-2</v>
      </c>
      <c r="E19" s="845">
        <f t="shared" si="0"/>
        <v>0.04</v>
      </c>
    </row>
    <row r="20" spans="1:5" customFormat="1" ht="18" customHeight="1" x14ac:dyDescent="0.25">
      <c r="A20" s="842">
        <v>16</v>
      </c>
      <c r="B20" s="843" t="s">
        <v>1007</v>
      </c>
      <c r="C20" s="851">
        <f>'Bieu 01'!W40</f>
        <v>0.15811900000000001</v>
      </c>
      <c r="D20" s="852">
        <f>'Bieu 03'!Y40</f>
        <v>0.18811900000000001</v>
      </c>
      <c r="E20" s="845">
        <f t="shared" si="0"/>
        <v>0.03</v>
      </c>
    </row>
    <row r="21" spans="1:5" customFormat="1" ht="18" customHeight="1" x14ac:dyDescent="0.25">
      <c r="A21" s="842">
        <v>17</v>
      </c>
      <c r="B21" s="843" t="s">
        <v>1008</v>
      </c>
      <c r="C21" s="851">
        <f>'Bieu 01'!X40</f>
        <v>0.40659000000000001</v>
      </c>
      <c r="D21" s="852">
        <f>'Bieu 03'!Z40</f>
        <v>0.46659</v>
      </c>
      <c r="E21" s="845">
        <f t="shared" si="0"/>
        <v>0.06</v>
      </c>
    </row>
    <row r="22" spans="1:5" customFormat="1" ht="18" customHeight="1" x14ac:dyDescent="0.25">
      <c r="A22" s="842">
        <v>18</v>
      </c>
      <c r="B22" s="843" t="s">
        <v>1009</v>
      </c>
      <c r="C22" s="851">
        <f>'Bieu 01'!Y40</f>
        <v>0.11942</v>
      </c>
      <c r="D22" s="852">
        <f>'Bieu 03'!AA40</f>
        <v>0.16942000000000002</v>
      </c>
      <c r="E22" s="845">
        <f t="shared" si="0"/>
        <v>5.0000000000000017E-2</v>
      </c>
    </row>
    <row r="23" spans="1:5" customFormat="1" ht="18" customHeight="1" x14ac:dyDescent="0.25">
      <c r="A23" s="842">
        <v>19</v>
      </c>
      <c r="B23" s="843" t="s">
        <v>1010</v>
      </c>
      <c r="C23" s="851">
        <f>'Bieu 01'!Z40</f>
        <v>0.64785000000000004</v>
      </c>
      <c r="D23" s="852">
        <f>'Bieu 03'!AB40</f>
        <v>0.67785000000000006</v>
      </c>
      <c r="E23" s="845">
        <f t="shared" si="0"/>
        <v>3.0000000000000027E-2</v>
      </c>
    </row>
    <row r="24" spans="1:5" customFormat="1" ht="18" customHeight="1" x14ac:dyDescent="0.25">
      <c r="A24" s="842">
        <v>20</v>
      </c>
      <c r="B24" s="843" t="s">
        <v>1011</v>
      </c>
      <c r="C24" s="851">
        <f>'Bieu 01'!AA40</f>
        <v>0.22459000000000001</v>
      </c>
      <c r="D24" s="852">
        <f>'Bieu 03'!AC40</f>
        <v>0.26458999999999999</v>
      </c>
      <c r="E24" s="845">
        <f>D24-C24</f>
        <v>3.999999999999998E-2</v>
      </c>
    </row>
    <row r="25" spans="1:5" customFormat="1" ht="18" customHeight="1" x14ac:dyDescent="0.25">
      <c r="A25" s="842">
        <v>21</v>
      </c>
      <c r="B25" s="843" t="s">
        <v>1012</v>
      </c>
      <c r="C25" s="851">
        <f>'Bieu 01'!AB40</f>
        <v>3.0849999999999999E-2</v>
      </c>
      <c r="D25" s="852">
        <f>'Bieu 03'!AD40</f>
        <v>0.12085</v>
      </c>
      <c r="E25" s="845">
        <f t="shared" si="0"/>
        <v>0.09</v>
      </c>
    </row>
    <row r="26" spans="1:5" customFormat="1" ht="18" customHeight="1" x14ac:dyDescent="0.25">
      <c r="A26" s="842">
        <v>22</v>
      </c>
      <c r="B26" s="843" t="s">
        <v>1013</v>
      </c>
      <c r="C26" s="851">
        <f>'Bieu 01'!AC40</f>
        <v>6.7159999999999997E-2</v>
      </c>
      <c r="D26" s="852">
        <f>'Bieu 03'!AE40</f>
        <v>8.7160000000000001E-2</v>
      </c>
      <c r="E26" s="845">
        <f t="shared" si="0"/>
        <v>2.0000000000000004E-2</v>
      </c>
    </row>
    <row r="27" spans="1:5" customFormat="1" ht="18" customHeight="1" x14ac:dyDescent="0.25">
      <c r="A27" s="842">
        <v>23</v>
      </c>
      <c r="B27" s="843" t="s">
        <v>1014</v>
      </c>
      <c r="C27" s="851">
        <f>'Bieu 01'!AD40</f>
        <v>56.980580000000003</v>
      </c>
      <c r="D27" s="852">
        <f>'Bieu 03'!AF40</f>
        <v>60.050580000000004</v>
      </c>
      <c r="E27" s="845">
        <f t="shared" si="0"/>
        <v>3.0700000000000003</v>
      </c>
    </row>
    <row r="28" spans="1:5" s="844" customFormat="1" ht="18" customHeight="1" x14ac:dyDescent="0.3">
      <c r="A28" s="945" t="s">
        <v>1029</v>
      </c>
      <c r="B28" s="945"/>
      <c r="C28" s="847">
        <f>SUM(C5:C27)</f>
        <v>61.028555000000004</v>
      </c>
      <c r="D28" s="847">
        <f>SUM(D5:D27)</f>
        <v>65.938555000000008</v>
      </c>
      <c r="E28" s="847">
        <f t="shared" si="0"/>
        <v>4.9100000000000037</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6" workbookViewId="0">
      <selection activeCell="D36" sqref="D36"/>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1063</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67" t="s">
        <v>121</v>
      </c>
      <c r="E4" s="867" t="s">
        <v>1026</v>
      </c>
    </row>
    <row r="5" spans="1:5" customFormat="1" ht="18" customHeight="1" x14ac:dyDescent="0.25">
      <c r="A5" s="842">
        <v>1</v>
      </c>
      <c r="B5" s="843" t="s">
        <v>1027</v>
      </c>
      <c r="C5" s="851">
        <f>'Bieu 01'!F41</f>
        <v>0.247363</v>
      </c>
      <c r="D5" s="852">
        <f>'Bieu 03'!H41</f>
        <v>0.497363</v>
      </c>
      <c r="E5" s="845">
        <f>D5-C5</f>
        <v>0.25</v>
      </c>
    </row>
    <row r="6" spans="1:5" customFormat="1" ht="18" customHeight="1" x14ac:dyDescent="0.25">
      <c r="A6" s="842">
        <v>2</v>
      </c>
      <c r="B6" s="843" t="s">
        <v>1028</v>
      </c>
      <c r="C6" s="851"/>
      <c r="D6" s="852">
        <f>'Bieu 03'!I41</f>
        <v>0.21000000000000002</v>
      </c>
      <c r="E6" s="845">
        <f t="shared" ref="E6:E28" si="0">D6-C6</f>
        <v>0.21000000000000002</v>
      </c>
    </row>
    <row r="7" spans="1:5" customFormat="1" ht="18" customHeight="1" x14ac:dyDescent="0.25">
      <c r="A7" s="842">
        <v>3</v>
      </c>
      <c r="B7" s="843" t="s">
        <v>994</v>
      </c>
      <c r="C7" s="851">
        <f>'Bieu 01'!H41</f>
        <v>7.1994000000000002E-2</v>
      </c>
      <c r="D7" s="852">
        <f>'Bieu 03'!J41</f>
        <v>0.21199400000000002</v>
      </c>
      <c r="E7" s="845">
        <f t="shared" si="0"/>
        <v>0.14000000000000001</v>
      </c>
    </row>
    <row r="8" spans="1:5" customFormat="1" ht="18" customHeight="1" x14ac:dyDescent="0.25">
      <c r="A8" s="842">
        <v>4</v>
      </c>
      <c r="B8" s="843" t="s">
        <v>995</v>
      </c>
      <c r="C8" s="851">
        <f>'Bieu 01'!I41</f>
        <v>8.0319999999999992E-3</v>
      </c>
      <c r="D8" s="852">
        <f>'Bieu 03'!K41</f>
        <v>0.16803200000000001</v>
      </c>
      <c r="E8" s="845">
        <f t="shared" si="0"/>
        <v>0.16</v>
      </c>
    </row>
    <row r="9" spans="1:5" customFormat="1" ht="18" customHeight="1" x14ac:dyDescent="0.25">
      <c r="A9" s="842">
        <v>5</v>
      </c>
      <c r="B9" s="843" t="s">
        <v>996</v>
      </c>
      <c r="C9" s="851">
        <f>'Bieu 01'!K41</f>
        <v>1.3032999999999999E-2</v>
      </c>
      <c r="D9" s="852">
        <f>'Bieu 03'!M41</f>
        <v>0.103033</v>
      </c>
      <c r="E9" s="845">
        <f t="shared" si="0"/>
        <v>0.09</v>
      </c>
    </row>
    <row r="10" spans="1:5" customFormat="1" ht="18" customHeight="1" x14ac:dyDescent="0.25">
      <c r="A10" s="842">
        <v>6</v>
      </c>
      <c r="B10" s="843" t="s">
        <v>997</v>
      </c>
      <c r="C10" s="851">
        <f>'Bieu 01'!L41</f>
        <v>1.226E-2</v>
      </c>
      <c r="D10" s="852">
        <f>'Bieu 03'!N41</f>
        <v>9.2260000000000009E-2</v>
      </c>
      <c r="E10" s="845">
        <f t="shared" si="0"/>
        <v>8.0000000000000016E-2</v>
      </c>
    </row>
    <row r="11" spans="1:5" customFormat="1" ht="18" customHeight="1" x14ac:dyDescent="0.25">
      <c r="A11" s="842">
        <v>7</v>
      </c>
      <c r="B11" s="843" t="s">
        <v>998</v>
      </c>
      <c r="C11" s="851"/>
      <c r="D11" s="852">
        <f>'Bieu 03'!O41</f>
        <v>0.2</v>
      </c>
      <c r="E11" s="845">
        <f t="shared" si="0"/>
        <v>0.2</v>
      </c>
    </row>
    <row r="12" spans="1:5" customFormat="1" ht="18" customHeight="1" x14ac:dyDescent="0.25">
      <c r="A12" s="842">
        <v>8</v>
      </c>
      <c r="B12" s="843" t="s">
        <v>999</v>
      </c>
      <c r="C12" s="851">
        <f>'Bieu 01'!O41</f>
        <v>2.4405E-2</v>
      </c>
      <c r="D12" s="852">
        <f>'Bieu 03'!Q41</f>
        <v>0.92440500000000003</v>
      </c>
      <c r="E12" s="845">
        <f t="shared" si="0"/>
        <v>0.9</v>
      </c>
    </row>
    <row r="13" spans="1:5" customFormat="1" ht="18" customHeight="1" x14ac:dyDescent="0.25">
      <c r="A13" s="842">
        <v>9</v>
      </c>
      <c r="B13" s="843" t="s">
        <v>1000</v>
      </c>
      <c r="C13" s="851">
        <f>'Bieu 01'!P41</f>
        <v>1.652E-2</v>
      </c>
      <c r="D13" s="852">
        <f>'Bieu 03'!R41</f>
        <v>0.13652</v>
      </c>
      <c r="E13" s="845">
        <f t="shared" si="0"/>
        <v>0.12</v>
      </c>
    </row>
    <row r="14" spans="1:5" customFormat="1" ht="18" customHeight="1" x14ac:dyDescent="0.25">
      <c r="A14" s="842">
        <v>10</v>
      </c>
      <c r="B14" s="843" t="s">
        <v>1001</v>
      </c>
      <c r="C14" s="851">
        <f>'Bieu 01'!Q41</f>
        <v>2.613E-2</v>
      </c>
      <c r="D14" s="852">
        <f>'Bieu 03'!S41</f>
        <v>0.14612999999999998</v>
      </c>
      <c r="E14" s="845">
        <f t="shared" si="0"/>
        <v>0.11999999999999998</v>
      </c>
    </row>
    <row r="15" spans="1:5" customFormat="1" ht="18" customHeight="1" x14ac:dyDescent="0.25">
      <c r="A15" s="842">
        <v>11</v>
      </c>
      <c r="B15" s="843" t="s">
        <v>1002</v>
      </c>
      <c r="C15" s="851">
        <f>'Bieu 01'!R41</f>
        <v>2.027E-2</v>
      </c>
      <c r="D15" s="852">
        <f>'Bieu 03'!T41</f>
        <v>0.10027</v>
      </c>
      <c r="E15" s="845">
        <f t="shared" si="0"/>
        <v>0.08</v>
      </c>
    </row>
    <row r="16" spans="1:5" customFormat="1" ht="18" customHeight="1" x14ac:dyDescent="0.25">
      <c r="A16" s="842">
        <v>12</v>
      </c>
      <c r="B16" s="843" t="s">
        <v>1003</v>
      </c>
      <c r="C16" s="851"/>
      <c r="D16" s="852">
        <f>'Bieu 03'!U41</f>
        <v>0.25</v>
      </c>
      <c r="E16" s="845">
        <f t="shared" si="0"/>
        <v>0.25</v>
      </c>
    </row>
    <row r="17" spans="1:5" customFormat="1" ht="18" customHeight="1" x14ac:dyDescent="0.25">
      <c r="A17" s="842">
        <v>13</v>
      </c>
      <c r="B17" s="843" t="s">
        <v>1004</v>
      </c>
      <c r="C17" s="852">
        <f>'Bieu 01'!T41</f>
        <v>5.3769999999999998E-2</v>
      </c>
      <c r="D17" s="852">
        <f>'Bieu 03'!V41</f>
        <v>9.3769999999999992E-2</v>
      </c>
      <c r="E17" s="845">
        <f t="shared" si="0"/>
        <v>3.9999999999999994E-2</v>
      </c>
    </row>
    <row r="18" spans="1:5" customFormat="1" ht="18" customHeight="1" x14ac:dyDescent="0.25">
      <c r="A18" s="842">
        <v>14</v>
      </c>
      <c r="B18" s="843" t="s">
        <v>1005</v>
      </c>
      <c r="C18" s="851"/>
      <c r="D18" s="852">
        <f>'Bieu 03'!W41</f>
        <v>0.24000000000000002</v>
      </c>
      <c r="E18" s="845">
        <f t="shared" si="0"/>
        <v>0.24000000000000002</v>
      </c>
    </row>
    <row r="19" spans="1:5" customFormat="1" ht="18" customHeight="1" x14ac:dyDescent="0.25">
      <c r="A19" s="842">
        <v>15</v>
      </c>
      <c r="B19" s="843" t="s">
        <v>1006</v>
      </c>
      <c r="C19" s="851">
        <f>'Bieu 01'!V41</f>
        <v>1.264E-2</v>
      </c>
      <c r="D19" s="852">
        <f>'Bieu 03'!X41</f>
        <v>0.18264000000000002</v>
      </c>
      <c r="E19" s="845">
        <f t="shared" si="0"/>
        <v>0.17</v>
      </c>
    </row>
    <row r="20" spans="1:5" customFormat="1" ht="18" customHeight="1" x14ac:dyDescent="0.25">
      <c r="A20" s="842">
        <v>16</v>
      </c>
      <c r="B20" s="843" t="s">
        <v>1007</v>
      </c>
      <c r="C20" s="851">
        <f>'Bieu 01'!W41</f>
        <v>1.7586000000000001E-2</v>
      </c>
      <c r="D20" s="852">
        <f>'Bieu 03'!Y41</f>
        <v>0.407586</v>
      </c>
      <c r="E20" s="845">
        <f t="shared" si="0"/>
        <v>0.39</v>
      </c>
    </row>
    <row r="21" spans="1:5" customFormat="1" ht="18" customHeight="1" x14ac:dyDescent="0.25">
      <c r="A21" s="842">
        <v>17</v>
      </c>
      <c r="B21" s="843" t="s">
        <v>1008</v>
      </c>
      <c r="C21" s="851"/>
      <c r="D21" s="852">
        <f>'Bieu 03'!Z41</f>
        <v>0.15000000000000002</v>
      </c>
      <c r="E21" s="845">
        <f t="shared" si="0"/>
        <v>0.15000000000000002</v>
      </c>
    </row>
    <row r="22" spans="1:5" customFormat="1" ht="18" customHeight="1" x14ac:dyDescent="0.25">
      <c r="A22" s="842">
        <v>18</v>
      </c>
      <c r="B22" s="843" t="s">
        <v>1009</v>
      </c>
      <c r="C22" s="851">
        <f>'Bieu 01'!Y41</f>
        <v>7.7850000000000003E-2</v>
      </c>
      <c r="D22" s="852">
        <f>'Bieu 03'!AA41</f>
        <v>0.26785000000000003</v>
      </c>
      <c r="E22" s="845">
        <f t="shared" si="0"/>
        <v>0.19000000000000003</v>
      </c>
    </row>
    <row r="23" spans="1:5" customFormat="1" ht="18" customHeight="1" x14ac:dyDescent="0.25">
      <c r="A23" s="842">
        <v>19</v>
      </c>
      <c r="B23" s="843" t="s">
        <v>1010</v>
      </c>
      <c r="C23" s="851">
        <f>'Bieu 01'!Z41</f>
        <v>3.3599999999999998E-2</v>
      </c>
      <c r="D23" s="852">
        <f>'Bieu 03'!AB41</f>
        <v>0.30360000000000004</v>
      </c>
      <c r="E23" s="845">
        <f t="shared" si="0"/>
        <v>0.27</v>
      </c>
    </row>
    <row r="24" spans="1:5" customFormat="1" ht="18" customHeight="1" x14ac:dyDescent="0.25">
      <c r="A24" s="842">
        <v>20</v>
      </c>
      <c r="B24" s="843" t="s">
        <v>1011</v>
      </c>
      <c r="C24" s="851">
        <f>'Bieu 01'!AA41</f>
        <v>2.2169999999999999E-2</v>
      </c>
      <c r="D24" s="852">
        <f>'Bieu 03'!AC41</f>
        <v>0.21217</v>
      </c>
      <c r="E24" s="845">
        <f>D24-C24</f>
        <v>0.19</v>
      </c>
    </row>
    <row r="25" spans="1:5" customFormat="1" ht="18" customHeight="1" x14ac:dyDescent="0.25">
      <c r="A25" s="842">
        <v>21</v>
      </c>
      <c r="B25" s="843" t="s">
        <v>1012</v>
      </c>
      <c r="C25" s="851">
        <f>'Bieu 01'!AB41</f>
        <v>0.10926</v>
      </c>
      <c r="D25" s="852">
        <f>'Bieu 03'!AD41</f>
        <v>0.26926</v>
      </c>
      <c r="E25" s="845">
        <f t="shared" si="0"/>
        <v>0.16</v>
      </c>
    </row>
    <row r="26" spans="1:5" customFormat="1" ht="18" customHeight="1" x14ac:dyDescent="0.25">
      <c r="A26" s="842">
        <v>22</v>
      </c>
      <c r="B26" s="843" t="s">
        <v>1013</v>
      </c>
      <c r="C26" s="851"/>
      <c r="D26" s="852">
        <f>'Bieu 03'!AE41</f>
        <v>0.08</v>
      </c>
      <c r="E26" s="845">
        <f t="shared" si="0"/>
        <v>0.08</v>
      </c>
    </row>
    <row r="27" spans="1:5" customFormat="1" ht="18" customHeight="1" x14ac:dyDescent="0.25">
      <c r="A27" s="842">
        <v>23</v>
      </c>
      <c r="B27" s="843" t="s">
        <v>1014</v>
      </c>
      <c r="C27" s="851"/>
      <c r="D27" s="852">
        <f>'Bieu 03'!AF41</f>
        <v>0.17</v>
      </c>
      <c r="E27" s="845">
        <f t="shared" si="0"/>
        <v>0.17</v>
      </c>
    </row>
    <row r="28" spans="1:5" s="844" customFormat="1" ht="18" customHeight="1" x14ac:dyDescent="0.3">
      <c r="A28" s="945" t="s">
        <v>1029</v>
      </c>
      <c r="B28" s="945"/>
      <c r="C28" s="847">
        <f>SUM(C5:C27)</f>
        <v>0.76688299999999998</v>
      </c>
      <c r="D28" s="847">
        <f>SUM(D5:D27)</f>
        <v>5.4168830000000012</v>
      </c>
      <c r="E28" s="847">
        <f t="shared" si="0"/>
        <v>4.6500000000000012</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3" workbookViewId="0">
      <selection activeCell="D36" sqref="D36"/>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1064</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67" t="s">
        <v>121</v>
      </c>
      <c r="E4" s="867" t="s">
        <v>1026</v>
      </c>
    </row>
    <row r="5" spans="1:5" customFormat="1" ht="18" customHeight="1" x14ac:dyDescent="0.25">
      <c r="A5" s="842">
        <v>1</v>
      </c>
      <c r="B5" s="843" t="s">
        <v>1027</v>
      </c>
      <c r="C5" s="851"/>
      <c r="D5" s="852"/>
      <c r="E5" s="845">
        <f>D5-C5</f>
        <v>0</v>
      </c>
    </row>
    <row r="6" spans="1:5" customFormat="1" ht="18" customHeight="1" x14ac:dyDescent="0.25">
      <c r="A6" s="842">
        <v>2</v>
      </c>
      <c r="B6" s="843" t="s">
        <v>1028</v>
      </c>
      <c r="C6" s="851"/>
      <c r="D6" s="852">
        <f>'Bieu 03'!I43</f>
        <v>0.66</v>
      </c>
      <c r="E6" s="845">
        <f t="shared" ref="E6:E28" si="0">D6-C6</f>
        <v>0.66</v>
      </c>
    </row>
    <row r="7" spans="1:5" customFormat="1" ht="18" customHeight="1" x14ac:dyDescent="0.25">
      <c r="A7" s="842">
        <v>3</v>
      </c>
      <c r="B7" s="843" t="s">
        <v>994</v>
      </c>
      <c r="C7" s="851"/>
      <c r="D7" s="852"/>
      <c r="E7" s="845">
        <f t="shared" si="0"/>
        <v>0</v>
      </c>
    </row>
    <row r="8" spans="1:5" customFormat="1" ht="18" customHeight="1" x14ac:dyDescent="0.25">
      <c r="A8" s="842">
        <v>4</v>
      </c>
      <c r="B8" s="843" t="s">
        <v>995</v>
      </c>
      <c r="C8" s="851"/>
      <c r="D8" s="852">
        <f>'Bieu 03'!K43</f>
        <v>1.04</v>
      </c>
      <c r="E8" s="845">
        <f t="shared" si="0"/>
        <v>1.04</v>
      </c>
    </row>
    <row r="9" spans="1:5" customFormat="1" ht="18" customHeight="1" x14ac:dyDescent="0.25">
      <c r="A9" s="842">
        <v>5</v>
      </c>
      <c r="B9" s="843" t="s">
        <v>996</v>
      </c>
      <c r="C9" s="851"/>
      <c r="D9" s="852"/>
      <c r="E9" s="845">
        <f t="shared" si="0"/>
        <v>0</v>
      </c>
    </row>
    <row r="10" spans="1:5" customFormat="1" ht="18" customHeight="1" x14ac:dyDescent="0.25">
      <c r="A10" s="842">
        <v>6</v>
      </c>
      <c r="B10" s="843" t="s">
        <v>997</v>
      </c>
      <c r="C10" s="851"/>
      <c r="D10" s="852"/>
      <c r="E10" s="845">
        <f t="shared" si="0"/>
        <v>0</v>
      </c>
    </row>
    <row r="11" spans="1:5" customFormat="1" ht="18" customHeight="1" x14ac:dyDescent="0.25">
      <c r="A11" s="842">
        <v>7</v>
      </c>
      <c r="B11" s="843" t="s">
        <v>998</v>
      </c>
      <c r="C11" s="851">
        <f>'Bieu 01'!M43</f>
        <v>1.5216940000000001</v>
      </c>
      <c r="D11" s="852">
        <f>'Bieu 03'!O43</f>
        <v>1.5216940000000001</v>
      </c>
      <c r="E11" s="845">
        <f t="shared" si="0"/>
        <v>0</v>
      </c>
    </row>
    <row r="12" spans="1:5" customFormat="1" ht="18" customHeight="1" x14ac:dyDescent="0.25">
      <c r="A12" s="842">
        <v>8</v>
      </c>
      <c r="B12" s="843" t="s">
        <v>999</v>
      </c>
      <c r="C12" s="851"/>
      <c r="D12" s="852">
        <f>'Bieu 03'!Q43</f>
        <v>0.30000000000000004</v>
      </c>
      <c r="E12" s="845">
        <f t="shared" si="0"/>
        <v>0.30000000000000004</v>
      </c>
    </row>
    <row r="13" spans="1:5" customFormat="1" ht="18" customHeight="1" x14ac:dyDescent="0.25">
      <c r="A13" s="842">
        <v>9</v>
      </c>
      <c r="B13" s="843" t="s">
        <v>1000</v>
      </c>
      <c r="C13" s="851"/>
      <c r="D13" s="852"/>
      <c r="E13" s="845">
        <f t="shared" si="0"/>
        <v>0</v>
      </c>
    </row>
    <row r="14" spans="1:5" customFormat="1" ht="18" customHeight="1" x14ac:dyDescent="0.25">
      <c r="A14" s="842">
        <v>10</v>
      </c>
      <c r="B14" s="843" t="s">
        <v>1001</v>
      </c>
      <c r="C14" s="851"/>
      <c r="D14" s="852"/>
      <c r="E14" s="845">
        <f t="shared" si="0"/>
        <v>0</v>
      </c>
    </row>
    <row r="15" spans="1:5" customFormat="1" ht="18" customHeight="1" x14ac:dyDescent="0.25">
      <c r="A15" s="842">
        <v>11</v>
      </c>
      <c r="B15" s="843" t="s">
        <v>1002</v>
      </c>
      <c r="C15" s="851"/>
      <c r="D15" s="852"/>
      <c r="E15" s="845">
        <f t="shared" si="0"/>
        <v>0</v>
      </c>
    </row>
    <row r="16" spans="1:5" customFormat="1" ht="18" customHeight="1" x14ac:dyDescent="0.25">
      <c r="A16" s="842">
        <v>12</v>
      </c>
      <c r="B16" s="843" t="s">
        <v>1003</v>
      </c>
      <c r="C16" s="851"/>
      <c r="D16" s="852"/>
      <c r="E16" s="845">
        <f t="shared" si="0"/>
        <v>0</v>
      </c>
    </row>
    <row r="17" spans="1:5" customFormat="1" ht="18" customHeight="1" x14ac:dyDescent="0.25">
      <c r="A17" s="842">
        <v>13</v>
      </c>
      <c r="B17" s="843" t="s">
        <v>1004</v>
      </c>
      <c r="C17" s="852"/>
      <c r="D17" s="852">
        <f>'Bieu 03'!V43</f>
        <v>0.04</v>
      </c>
      <c r="E17" s="845">
        <f t="shared" si="0"/>
        <v>0.04</v>
      </c>
    </row>
    <row r="18" spans="1:5" customFormat="1" ht="18" customHeight="1" x14ac:dyDescent="0.25">
      <c r="A18" s="842">
        <v>14</v>
      </c>
      <c r="B18" s="843" t="s">
        <v>1005</v>
      </c>
      <c r="C18" s="851"/>
      <c r="D18" s="852"/>
      <c r="E18" s="845">
        <f t="shared" si="0"/>
        <v>0</v>
      </c>
    </row>
    <row r="19" spans="1:5" customFormat="1" ht="18" customHeight="1" x14ac:dyDescent="0.25">
      <c r="A19" s="842">
        <v>15</v>
      </c>
      <c r="B19" s="843" t="s">
        <v>1006</v>
      </c>
      <c r="C19" s="851"/>
      <c r="D19" s="852">
        <f>'Bieu 03'!X43</f>
        <v>0.1</v>
      </c>
      <c r="E19" s="845">
        <f t="shared" si="0"/>
        <v>0.1</v>
      </c>
    </row>
    <row r="20" spans="1:5" customFormat="1" ht="18" customHeight="1" x14ac:dyDescent="0.25">
      <c r="A20" s="842">
        <v>16</v>
      </c>
      <c r="B20" s="843" t="s">
        <v>1007</v>
      </c>
      <c r="C20" s="851"/>
      <c r="D20" s="852"/>
      <c r="E20" s="845">
        <f t="shared" si="0"/>
        <v>0</v>
      </c>
    </row>
    <row r="21" spans="1:5" customFormat="1" ht="18" customHeight="1" x14ac:dyDescent="0.25">
      <c r="A21" s="842">
        <v>17</v>
      </c>
      <c r="B21" s="843" t="s">
        <v>1008</v>
      </c>
      <c r="C21" s="851"/>
      <c r="D21" s="852"/>
      <c r="E21" s="845">
        <f t="shared" si="0"/>
        <v>0</v>
      </c>
    </row>
    <row r="22" spans="1:5" customFormat="1" ht="18" customHeight="1" x14ac:dyDescent="0.25">
      <c r="A22" s="842">
        <v>18</v>
      </c>
      <c r="B22" s="843" t="s">
        <v>1009</v>
      </c>
      <c r="C22" s="851"/>
      <c r="D22" s="852"/>
      <c r="E22" s="845">
        <f t="shared" si="0"/>
        <v>0</v>
      </c>
    </row>
    <row r="23" spans="1:5" customFormat="1" ht="18" customHeight="1" x14ac:dyDescent="0.25">
      <c r="A23" s="842">
        <v>19</v>
      </c>
      <c r="B23" s="843" t="s">
        <v>1010</v>
      </c>
      <c r="C23" s="851">
        <f>'Bieu 01'!Z43</f>
        <v>1.2277</v>
      </c>
      <c r="D23" s="852">
        <f>'Bieu 03'!AB43</f>
        <v>1.2277</v>
      </c>
      <c r="E23" s="845">
        <f t="shared" si="0"/>
        <v>0</v>
      </c>
    </row>
    <row r="24" spans="1:5" customFormat="1" ht="18" customHeight="1" x14ac:dyDescent="0.25">
      <c r="A24" s="842">
        <v>20</v>
      </c>
      <c r="B24" s="843" t="s">
        <v>1011</v>
      </c>
      <c r="C24" s="851"/>
      <c r="D24" s="852"/>
      <c r="E24" s="845">
        <f>D24-C24</f>
        <v>0</v>
      </c>
    </row>
    <row r="25" spans="1:5" customFormat="1" ht="18" customHeight="1" x14ac:dyDescent="0.25">
      <c r="A25" s="842">
        <v>21</v>
      </c>
      <c r="B25" s="843" t="s">
        <v>1012</v>
      </c>
      <c r="C25" s="851"/>
      <c r="D25" s="852"/>
      <c r="E25" s="845">
        <f t="shared" si="0"/>
        <v>0</v>
      </c>
    </row>
    <row r="26" spans="1:5" customFormat="1" ht="18" customHeight="1" x14ac:dyDescent="0.25">
      <c r="A26" s="842">
        <v>22</v>
      </c>
      <c r="B26" s="843" t="s">
        <v>1013</v>
      </c>
      <c r="C26" s="851">
        <f>'Bieu 01'!AC43</f>
        <v>0.37594</v>
      </c>
      <c r="D26" s="852">
        <f>'Bieu 03'!AE43</f>
        <v>0.37594</v>
      </c>
      <c r="E26" s="845">
        <f t="shared" si="0"/>
        <v>0</v>
      </c>
    </row>
    <row r="27" spans="1:5" customFormat="1" ht="18" customHeight="1" x14ac:dyDescent="0.25">
      <c r="A27" s="842">
        <v>23</v>
      </c>
      <c r="B27" s="843" t="s">
        <v>1014</v>
      </c>
      <c r="C27" s="851"/>
      <c r="D27" s="852"/>
      <c r="E27" s="845">
        <f t="shared" si="0"/>
        <v>0</v>
      </c>
    </row>
    <row r="28" spans="1:5" s="844" customFormat="1" ht="18" customHeight="1" x14ac:dyDescent="0.3">
      <c r="A28" s="945" t="s">
        <v>1029</v>
      </c>
      <c r="B28" s="945"/>
      <c r="C28" s="847">
        <f>SUM(C5:C27)</f>
        <v>3.1253340000000001</v>
      </c>
      <c r="D28" s="847">
        <f>SUM(D5:D27)</f>
        <v>5.2653340000000002</v>
      </c>
      <c r="E28" s="847">
        <f t="shared" si="0"/>
        <v>2.14</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6" workbookViewId="0">
      <selection activeCell="D36" sqref="D36"/>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1065</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67" t="s">
        <v>121</v>
      </c>
      <c r="E4" s="867" t="s">
        <v>1026</v>
      </c>
    </row>
    <row r="5" spans="1:5" customFormat="1" ht="18" customHeight="1" x14ac:dyDescent="0.25">
      <c r="A5" s="842">
        <v>1</v>
      </c>
      <c r="B5" s="843" t="s">
        <v>1027</v>
      </c>
      <c r="C5" s="851"/>
      <c r="D5" s="852"/>
      <c r="E5" s="845">
        <f>D5-C5</f>
        <v>0</v>
      </c>
    </row>
    <row r="6" spans="1:5" customFormat="1" ht="18" customHeight="1" x14ac:dyDescent="0.25">
      <c r="A6" s="842">
        <v>2</v>
      </c>
      <c r="B6" s="843" t="s">
        <v>1028</v>
      </c>
      <c r="C6" s="851">
        <f>'Bieu 03'!I44</f>
        <v>2.2982</v>
      </c>
      <c r="D6" s="852">
        <f>'Bieu 03'!I44</f>
        <v>2.2982</v>
      </c>
      <c r="E6" s="845">
        <f t="shared" ref="E6:E28" si="0">D6-C6</f>
        <v>0</v>
      </c>
    </row>
    <row r="7" spans="1:5" customFormat="1" ht="18" customHeight="1" x14ac:dyDescent="0.25">
      <c r="A7" s="842">
        <v>3</v>
      </c>
      <c r="B7" s="843" t="s">
        <v>994</v>
      </c>
      <c r="C7" s="851"/>
      <c r="D7" s="852"/>
      <c r="E7" s="845">
        <f t="shared" si="0"/>
        <v>0</v>
      </c>
    </row>
    <row r="8" spans="1:5" customFormat="1" ht="18" customHeight="1" x14ac:dyDescent="0.25">
      <c r="A8" s="842">
        <v>4</v>
      </c>
      <c r="B8" s="843" t="s">
        <v>995</v>
      </c>
      <c r="C8" s="851"/>
      <c r="D8" s="852"/>
      <c r="E8" s="845">
        <f t="shared" si="0"/>
        <v>0</v>
      </c>
    </row>
    <row r="9" spans="1:5" customFormat="1" ht="18" customHeight="1" x14ac:dyDescent="0.25">
      <c r="A9" s="842">
        <v>5</v>
      </c>
      <c r="B9" s="843" t="s">
        <v>996</v>
      </c>
      <c r="C9" s="851">
        <f>'Bieu 01'!K44</f>
        <v>0.216256</v>
      </c>
      <c r="D9" s="852">
        <f>'Bieu 03'!M44</f>
        <v>0.82625599999999999</v>
      </c>
      <c r="E9" s="845">
        <f t="shared" si="0"/>
        <v>0.61</v>
      </c>
    </row>
    <row r="10" spans="1:5" customFormat="1" ht="18" customHeight="1" x14ac:dyDescent="0.25">
      <c r="A10" s="842">
        <v>6</v>
      </c>
      <c r="B10" s="843" t="s">
        <v>997</v>
      </c>
      <c r="C10" s="851"/>
      <c r="D10" s="852"/>
      <c r="E10" s="845">
        <f t="shared" si="0"/>
        <v>0</v>
      </c>
    </row>
    <row r="11" spans="1:5" customFormat="1" ht="18" customHeight="1" x14ac:dyDescent="0.25">
      <c r="A11" s="842">
        <v>7</v>
      </c>
      <c r="B11" s="843" t="s">
        <v>998</v>
      </c>
      <c r="C11" s="851"/>
      <c r="D11" s="852"/>
      <c r="E11" s="845">
        <f t="shared" si="0"/>
        <v>0</v>
      </c>
    </row>
    <row r="12" spans="1:5" customFormat="1" ht="18" customHeight="1" x14ac:dyDescent="0.25">
      <c r="A12" s="842">
        <v>8</v>
      </c>
      <c r="B12" s="843" t="s">
        <v>999</v>
      </c>
      <c r="C12" s="851">
        <f>'Bieu 01'!O44</f>
        <v>0.46651700000000002</v>
      </c>
      <c r="D12" s="852">
        <f>'Bieu 03'!Q44</f>
        <v>0.93651700000000004</v>
      </c>
      <c r="E12" s="845">
        <f t="shared" si="0"/>
        <v>0.47000000000000003</v>
      </c>
    </row>
    <row r="13" spans="1:5" customFormat="1" ht="18" customHeight="1" x14ac:dyDescent="0.25">
      <c r="A13" s="842">
        <v>9</v>
      </c>
      <c r="B13" s="843" t="s">
        <v>1000</v>
      </c>
      <c r="C13" s="851"/>
      <c r="D13" s="852"/>
      <c r="E13" s="845">
        <f t="shared" si="0"/>
        <v>0</v>
      </c>
    </row>
    <row r="14" spans="1:5" customFormat="1" ht="18" customHeight="1" x14ac:dyDescent="0.25">
      <c r="A14" s="842">
        <v>10</v>
      </c>
      <c r="B14" s="843" t="s">
        <v>1001</v>
      </c>
      <c r="C14" s="851"/>
      <c r="D14" s="852">
        <f>'Bieu 03'!S44</f>
        <v>0.04</v>
      </c>
      <c r="E14" s="845">
        <f t="shared" si="0"/>
        <v>0.04</v>
      </c>
    </row>
    <row r="15" spans="1:5" customFormat="1" ht="18" customHeight="1" x14ac:dyDescent="0.25">
      <c r="A15" s="842">
        <v>11</v>
      </c>
      <c r="B15" s="843" t="s">
        <v>1002</v>
      </c>
      <c r="C15" s="851"/>
      <c r="D15" s="852"/>
      <c r="E15" s="845">
        <f t="shared" si="0"/>
        <v>0</v>
      </c>
    </row>
    <row r="16" spans="1:5" customFormat="1" ht="18" customHeight="1" x14ac:dyDescent="0.25">
      <c r="A16" s="842">
        <v>12</v>
      </c>
      <c r="B16" s="843" t="s">
        <v>1003</v>
      </c>
      <c r="C16" s="851"/>
      <c r="D16" s="852"/>
      <c r="E16" s="845">
        <f t="shared" si="0"/>
        <v>0</v>
      </c>
    </row>
    <row r="17" spans="1:5" customFormat="1" ht="18" customHeight="1" x14ac:dyDescent="0.25">
      <c r="A17" s="842">
        <v>13</v>
      </c>
      <c r="B17" s="843" t="s">
        <v>1004</v>
      </c>
      <c r="C17" s="852"/>
      <c r="D17" s="852"/>
      <c r="E17" s="845">
        <f t="shared" si="0"/>
        <v>0</v>
      </c>
    </row>
    <row r="18" spans="1:5" customFormat="1" ht="18" customHeight="1" x14ac:dyDescent="0.25">
      <c r="A18" s="842">
        <v>14</v>
      </c>
      <c r="B18" s="843" t="s">
        <v>1005</v>
      </c>
      <c r="C18" s="851">
        <f>'Bieu 01'!U44</f>
        <v>12.85469</v>
      </c>
      <c r="D18" s="852">
        <f>'Bieu 03'!W44</f>
        <v>29.854689999999998</v>
      </c>
      <c r="E18" s="845">
        <f t="shared" si="0"/>
        <v>17</v>
      </c>
    </row>
    <row r="19" spans="1:5" customFormat="1" ht="18" customHeight="1" x14ac:dyDescent="0.25">
      <c r="A19" s="842">
        <v>15</v>
      </c>
      <c r="B19" s="843" t="s">
        <v>1006</v>
      </c>
      <c r="C19" s="851"/>
      <c r="D19" s="852"/>
      <c r="E19" s="845">
        <f t="shared" si="0"/>
        <v>0</v>
      </c>
    </row>
    <row r="20" spans="1:5" customFormat="1" ht="18" customHeight="1" x14ac:dyDescent="0.25">
      <c r="A20" s="842">
        <v>16</v>
      </c>
      <c r="B20" s="843" t="s">
        <v>1007</v>
      </c>
      <c r="C20" s="851"/>
      <c r="D20" s="852"/>
      <c r="E20" s="845">
        <f t="shared" si="0"/>
        <v>0</v>
      </c>
    </row>
    <row r="21" spans="1:5" customFormat="1" ht="18" customHeight="1" x14ac:dyDescent="0.25">
      <c r="A21" s="842">
        <v>17</v>
      </c>
      <c r="B21" s="843" t="s">
        <v>1008</v>
      </c>
      <c r="C21" s="851"/>
      <c r="D21" s="852"/>
      <c r="E21" s="845">
        <f t="shared" si="0"/>
        <v>0</v>
      </c>
    </row>
    <row r="22" spans="1:5" customFormat="1" ht="18" customHeight="1" x14ac:dyDescent="0.25">
      <c r="A22" s="842">
        <v>18</v>
      </c>
      <c r="B22" s="843" t="s">
        <v>1009</v>
      </c>
      <c r="C22" s="851"/>
      <c r="D22" s="852"/>
      <c r="E22" s="845">
        <f t="shared" si="0"/>
        <v>0</v>
      </c>
    </row>
    <row r="23" spans="1:5" customFormat="1" ht="18" customHeight="1" x14ac:dyDescent="0.25">
      <c r="A23" s="842">
        <v>19</v>
      </c>
      <c r="B23" s="843" t="s">
        <v>1010</v>
      </c>
      <c r="C23" s="851">
        <f>'Bieu 01'!Z44</f>
        <v>3.517E-2</v>
      </c>
      <c r="D23" s="852">
        <f>'Bieu 03'!AB44</f>
        <v>3.517E-2</v>
      </c>
      <c r="E23" s="845">
        <f t="shared" si="0"/>
        <v>0</v>
      </c>
    </row>
    <row r="24" spans="1:5" customFormat="1" ht="18" customHeight="1" x14ac:dyDescent="0.25">
      <c r="A24" s="842">
        <v>20</v>
      </c>
      <c r="B24" s="843" t="s">
        <v>1011</v>
      </c>
      <c r="C24" s="851"/>
      <c r="D24" s="852"/>
      <c r="E24" s="845">
        <f>D24-C24</f>
        <v>0</v>
      </c>
    </row>
    <row r="25" spans="1:5" customFormat="1" ht="18" customHeight="1" x14ac:dyDescent="0.25">
      <c r="A25" s="842">
        <v>21</v>
      </c>
      <c r="B25" s="843" t="s">
        <v>1012</v>
      </c>
      <c r="C25" s="851"/>
      <c r="D25" s="852"/>
      <c r="E25" s="845">
        <f t="shared" si="0"/>
        <v>0</v>
      </c>
    </row>
    <row r="26" spans="1:5" customFormat="1" ht="18" customHeight="1" x14ac:dyDescent="0.25">
      <c r="A26" s="842">
        <v>22</v>
      </c>
      <c r="B26" s="843" t="s">
        <v>1013</v>
      </c>
      <c r="C26" s="851"/>
      <c r="D26" s="852"/>
      <c r="E26" s="845">
        <f t="shared" si="0"/>
        <v>0</v>
      </c>
    </row>
    <row r="27" spans="1:5" customFormat="1" ht="18" customHeight="1" x14ac:dyDescent="0.25">
      <c r="A27" s="842">
        <v>23</v>
      </c>
      <c r="B27" s="843" t="s">
        <v>1014</v>
      </c>
      <c r="C27" s="851"/>
      <c r="D27" s="852"/>
      <c r="E27" s="845">
        <f t="shared" si="0"/>
        <v>0</v>
      </c>
    </row>
    <row r="28" spans="1:5" s="844" customFormat="1" ht="18" customHeight="1" x14ac:dyDescent="0.3">
      <c r="A28" s="945" t="s">
        <v>1029</v>
      </c>
      <c r="B28" s="945"/>
      <c r="C28" s="847">
        <f>SUM(C5:C27)</f>
        <v>15.870833000000001</v>
      </c>
      <c r="D28" s="847">
        <f>SUM(D5:D27)</f>
        <v>33.990833000000002</v>
      </c>
      <c r="E28" s="847">
        <f t="shared" si="0"/>
        <v>18.12</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8" workbookViewId="0">
      <selection activeCell="E34" sqref="E34"/>
    </sheetView>
  </sheetViews>
  <sheetFormatPr defaultColWidth="9.109375" defaultRowHeight="13.2" x14ac:dyDescent="0.25"/>
  <cols>
    <col min="1" max="1" width="7" style="2" customWidth="1"/>
    <col min="2" max="2" width="21.88671875" style="2" customWidth="1"/>
    <col min="3" max="3" width="13.33203125" style="2" customWidth="1"/>
    <col min="4" max="4" width="12.33203125" style="2" customWidth="1"/>
    <col min="5" max="5" width="13.109375" style="2" customWidth="1"/>
    <col min="6" max="16384" width="9.109375" style="2"/>
  </cols>
  <sheetData>
    <row r="1" spans="1:5" s="848" customFormat="1" ht="27" customHeight="1" x14ac:dyDescent="0.3">
      <c r="A1" s="944" t="s">
        <v>1032</v>
      </c>
      <c r="B1" s="944"/>
      <c r="C1" s="944"/>
      <c r="D1" s="944"/>
      <c r="E1" s="944"/>
    </row>
    <row r="3" spans="1:5" customFormat="1" ht="33" customHeight="1" x14ac:dyDescent="0.25">
      <c r="A3" s="945" t="s">
        <v>16</v>
      </c>
      <c r="B3" s="945" t="s">
        <v>1024</v>
      </c>
      <c r="C3" s="945" t="s">
        <v>295</v>
      </c>
      <c r="D3" s="945" t="s">
        <v>1025</v>
      </c>
      <c r="E3" s="945"/>
    </row>
    <row r="4" spans="1:5" customFormat="1" ht="33.6" x14ac:dyDescent="0.25">
      <c r="A4" s="945"/>
      <c r="B4" s="945"/>
      <c r="C4" s="945"/>
      <c r="D4" s="841" t="s">
        <v>121</v>
      </c>
      <c r="E4" s="841" t="s">
        <v>1026</v>
      </c>
    </row>
    <row r="5" spans="1:5" customFormat="1" ht="18" customHeight="1" x14ac:dyDescent="0.25">
      <c r="A5" s="842">
        <v>1</v>
      </c>
      <c r="B5" s="843" t="s">
        <v>1027</v>
      </c>
      <c r="C5" s="845">
        <f>'Bieu 01'!F13</f>
        <v>30.378097</v>
      </c>
      <c r="D5" s="846">
        <f>'Bieu 03'!H13</f>
        <v>16.348096999999999</v>
      </c>
      <c r="E5" s="845">
        <f>D5-C5</f>
        <v>-14.030000000000001</v>
      </c>
    </row>
    <row r="6" spans="1:5" customFormat="1" ht="18" customHeight="1" x14ac:dyDescent="0.25">
      <c r="A6" s="842">
        <v>2</v>
      </c>
      <c r="B6" s="843" t="s">
        <v>1028</v>
      </c>
      <c r="C6" s="845">
        <f>'Bieu 01'!G13</f>
        <v>46.142180000000003</v>
      </c>
      <c r="D6" s="852">
        <f>'Bieu 03'!I13</f>
        <v>15.702180000000006</v>
      </c>
      <c r="E6" s="845">
        <f t="shared" ref="E6:E27" si="0">D6-C6</f>
        <v>-30.439999999999998</v>
      </c>
    </row>
    <row r="7" spans="1:5" customFormat="1" ht="18" customHeight="1" x14ac:dyDescent="0.25">
      <c r="A7" s="842">
        <v>3</v>
      </c>
      <c r="B7" s="843" t="s">
        <v>994</v>
      </c>
      <c r="C7" s="845">
        <f>'Bieu 01'!H13</f>
        <v>4.7573720000000002</v>
      </c>
      <c r="D7" s="846">
        <f>'Bieu 03'!J13</f>
        <v>2.057372</v>
      </c>
      <c r="E7" s="845">
        <f t="shared" si="0"/>
        <v>-2.7</v>
      </c>
    </row>
    <row r="8" spans="1:5" customFormat="1" ht="18" customHeight="1" x14ac:dyDescent="0.25">
      <c r="A8" s="842">
        <v>4</v>
      </c>
      <c r="B8" s="843" t="s">
        <v>995</v>
      </c>
      <c r="C8" s="845">
        <f>'Bieu 01'!I13</f>
        <v>95.591925000000003</v>
      </c>
      <c r="D8" s="846">
        <f>'Bieu 03'!K13</f>
        <v>75.011925000000005</v>
      </c>
      <c r="E8" s="845">
        <f t="shared" si="0"/>
        <v>-20.58</v>
      </c>
    </row>
    <row r="9" spans="1:5" customFormat="1" ht="18" customHeight="1" x14ac:dyDescent="0.25">
      <c r="A9" s="842">
        <v>5</v>
      </c>
      <c r="B9" s="843" t="s">
        <v>996</v>
      </c>
      <c r="C9" s="845">
        <f>'Bieu 01'!K13</f>
        <v>39.861984999999997</v>
      </c>
      <c r="D9" s="846">
        <f>'Bieu 03'!M13</f>
        <v>31.171984999999999</v>
      </c>
      <c r="E9" s="845">
        <f t="shared" si="0"/>
        <v>-8.6899999999999977</v>
      </c>
    </row>
    <row r="10" spans="1:5" customFormat="1" ht="18" customHeight="1" x14ac:dyDescent="0.25">
      <c r="A10" s="842">
        <v>6</v>
      </c>
      <c r="B10" s="843" t="s">
        <v>997</v>
      </c>
      <c r="C10" s="845">
        <f>'Bieu 01'!L13</f>
        <v>6.4125399999999999</v>
      </c>
      <c r="D10" s="846">
        <f>'Bieu 03'!N13</f>
        <v>4.1225399999999999</v>
      </c>
      <c r="E10" s="845">
        <f t="shared" si="0"/>
        <v>-2.29</v>
      </c>
    </row>
    <row r="11" spans="1:5" customFormat="1" ht="18" customHeight="1" x14ac:dyDescent="0.25">
      <c r="A11" s="842">
        <v>7</v>
      </c>
      <c r="B11" s="843" t="s">
        <v>998</v>
      </c>
      <c r="C11" s="845">
        <f>'Bieu 01'!M13</f>
        <v>37.784320000000001</v>
      </c>
      <c r="D11" s="846">
        <f>'Bieu 03'!O13</f>
        <v>32.584319999999998</v>
      </c>
      <c r="E11" s="845">
        <f t="shared" si="0"/>
        <v>-5.2000000000000028</v>
      </c>
    </row>
    <row r="12" spans="1:5" customFormat="1" ht="18" customHeight="1" x14ac:dyDescent="0.25">
      <c r="A12" s="842">
        <v>8</v>
      </c>
      <c r="B12" s="843" t="s">
        <v>999</v>
      </c>
      <c r="C12" s="845">
        <f>'Bieu 01'!O13</f>
        <v>132.68052499999999</v>
      </c>
      <c r="D12" s="846">
        <f>'Bieu 03'!Q13</f>
        <v>114.60052499999999</v>
      </c>
      <c r="E12" s="845">
        <f t="shared" si="0"/>
        <v>-18.079999999999998</v>
      </c>
    </row>
    <row r="13" spans="1:5" customFormat="1" ht="18" customHeight="1" x14ac:dyDescent="0.25">
      <c r="A13" s="842">
        <v>9</v>
      </c>
      <c r="B13" s="843" t="s">
        <v>1000</v>
      </c>
      <c r="C13" s="845">
        <f>'Bieu 01'!P13</f>
        <v>38.206800000000001</v>
      </c>
      <c r="D13" s="846">
        <f>'Bieu 03'!R13</f>
        <v>31.616800000000001</v>
      </c>
      <c r="E13" s="845">
        <f t="shared" si="0"/>
        <v>-6.59</v>
      </c>
    </row>
    <row r="14" spans="1:5" customFormat="1" ht="18" customHeight="1" x14ac:dyDescent="0.25">
      <c r="A14" s="842">
        <v>10</v>
      </c>
      <c r="B14" s="843" t="s">
        <v>1001</v>
      </c>
      <c r="C14" s="845">
        <f>'Bieu 01'!Q13</f>
        <v>3.8511299999999999</v>
      </c>
      <c r="D14" s="846">
        <f>'Bieu 03'!S13</f>
        <v>3.7511299999999999</v>
      </c>
      <c r="E14" s="845">
        <f t="shared" si="0"/>
        <v>-0.10000000000000009</v>
      </c>
    </row>
    <row r="15" spans="1:5" customFormat="1" ht="18" customHeight="1" x14ac:dyDescent="0.25">
      <c r="A15" s="842">
        <v>11</v>
      </c>
      <c r="B15" s="843" t="s">
        <v>1002</v>
      </c>
      <c r="C15" s="845">
        <f>'Bieu 01'!R13</f>
        <v>40.000599999999999</v>
      </c>
      <c r="D15" s="846">
        <f>'Bieu 03'!T13</f>
        <v>33.400599999999997</v>
      </c>
      <c r="E15" s="845">
        <f t="shared" si="0"/>
        <v>-6.6000000000000014</v>
      </c>
    </row>
    <row r="16" spans="1:5" customFormat="1" ht="18" customHeight="1" x14ac:dyDescent="0.25">
      <c r="A16" s="842">
        <v>12</v>
      </c>
      <c r="B16" s="843" t="s">
        <v>1003</v>
      </c>
      <c r="C16" s="845">
        <f>'Bieu 01'!S13</f>
        <v>236.06818000000001</v>
      </c>
      <c r="D16" s="846">
        <f>'Bieu 03'!U13</f>
        <v>207.15818000000002</v>
      </c>
      <c r="E16" s="845">
        <f t="shared" si="0"/>
        <v>-28.909999999999997</v>
      </c>
    </row>
    <row r="17" spans="1:5" customFormat="1" ht="18" customHeight="1" x14ac:dyDescent="0.25">
      <c r="A17" s="842">
        <v>13</v>
      </c>
      <c r="B17" s="843" t="s">
        <v>1004</v>
      </c>
      <c r="C17" s="846"/>
      <c r="D17" s="846"/>
      <c r="E17" s="845"/>
    </row>
    <row r="18" spans="1:5" customFormat="1" ht="18" customHeight="1" x14ac:dyDescent="0.25">
      <c r="A18" s="842">
        <v>14</v>
      </c>
      <c r="B18" s="843" t="s">
        <v>1005</v>
      </c>
      <c r="C18" s="845">
        <f>'Bieu 01'!U13</f>
        <v>16.250769999999999</v>
      </c>
      <c r="D18" s="846">
        <f>'Bieu 03'!W13</f>
        <v>4.7807699999999986</v>
      </c>
      <c r="E18" s="845">
        <f t="shared" si="0"/>
        <v>-11.47</v>
      </c>
    </row>
    <row r="19" spans="1:5" customFormat="1" ht="18" customHeight="1" x14ac:dyDescent="0.25">
      <c r="A19" s="842">
        <v>15</v>
      </c>
      <c r="B19" s="843" t="s">
        <v>1006</v>
      </c>
      <c r="C19" s="845">
        <f>'Bieu 01'!V13</f>
        <v>4.5241100000000003</v>
      </c>
      <c r="D19" s="846">
        <f>'Bieu 03'!X13</f>
        <v>4.4041100000000002</v>
      </c>
      <c r="E19" s="845">
        <f t="shared" si="0"/>
        <v>-0.12000000000000011</v>
      </c>
    </row>
    <row r="20" spans="1:5" customFormat="1" ht="18" customHeight="1" x14ac:dyDescent="0.25">
      <c r="A20" s="842">
        <v>16</v>
      </c>
      <c r="B20" s="843" t="s">
        <v>1007</v>
      </c>
      <c r="C20" s="845">
        <f>'Bieu 01'!W13</f>
        <v>142.80680000000001</v>
      </c>
      <c r="D20" s="846">
        <f>'Bieu 03'!Y13</f>
        <v>127.18680000000001</v>
      </c>
      <c r="E20" s="845">
        <f t="shared" si="0"/>
        <v>-15.620000000000005</v>
      </c>
    </row>
    <row r="21" spans="1:5" customFormat="1" ht="18" customHeight="1" x14ac:dyDescent="0.25">
      <c r="A21" s="842">
        <v>17</v>
      </c>
      <c r="B21" s="843" t="s">
        <v>1008</v>
      </c>
      <c r="C21" s="845">
        <f>'Bieu 01'!X13</f>
        <v>19.875869999999999</v>
      </c>
      <c r="D21" s="846">
        <f>'Bieu 03'!Z13</f>
        <v>7.6458700000000004</v>
      </c>
      <c r="E21" s="845">
        <f t="shared" si="0"/>
        <v>-12.229999999999999</v>
      </c>
    </row>
    <row r="22" spans="1:5" customFormat="1" ht="18" customHeight="1" x14ac:dyDescent="0.25">
      <c r="A22" s="842">
        <v>18</v>
      </c>
      <c r="B22" s="843" t="s">
        <v>1009</v>
      </c>
      <c r="C22" s="845">
        <f>'Bieu 01'!Y13</f>
        <v>12.70947</v>
      </c>
      <c r="D22" s="846">
        <f>'Bieu 03'!AA13</f>
        <v>56.729469999999999</v>
      </c>
      <c r="E22" s="845">
        <f t="shared" si="0"/>
        <v>44.019999999999996</v>
      </c>
    </row>
    <row r="23" spans="1:5" customFormat="1" ht="18" customHeight="1" x14ac:dyDescent="0.25">
      <c r="A23" s="842">
        <v>19</v>
      </c>
      <c r="B23" s="843" t="s">
        <v>1010</v>
      </c>
      <c r="C23" s="845">
        <f>'Bieu 01'!Z13</f>
        <v>18.561589999999999</v>
      </c>
      <c r="D23" s="846">
        <f>'Bieu 03'!AB13</f>
        <v>10.171589999999998</v>
      </c>
      <c r="E23" s="845">
        <f t="shared" si="0"/>
        <v>-8.39</v>
      </c>
    </row>
    <row r="24" spans="1:5" customFormat="1" ht="18" customHeight="1" x14ac:dyDescent="0.25">
      <c r="A24" s="842">
        <v>20</v>
      </c>
      <c r="B24" s="843" t="s">
        <v>1011</v>
      </c>
      <c r="C24" s="845">
        <f>'Bieu 01'!AA13</f>
        <v>64.604650000000007</v>
      </c>
      <c r="D24" s="846">
        <f>'Bieu 03'!AC13</f>
        <v>69.524650000000008</v>
      </c>
      <c r="E24" s="845">
        <f t="shared" si="0"/>
        <v>4.9200000000000017</v>
      </c>
    </row>
    <row r="25" spans="1:5" customFormat="1" ht="18" customHeight="1" x14ac:dyDescent="0.25">
      <c r="A25" s="842">
        <v>21</v>
      </c>
      <c r="B25" s="843" t="s">
        <v>1012</v>
      </c>
      <c r="C25" s="845">
        <f>'Bieu 01'!AB13</f>
        <v>20.016729999999999</v>
      </c>
      <c r="D25" s="852">
        <f>'Bieu 03'!AD13</f>
        <v>5.2067300000000003</v>
      </c>
      <c r="E25" s="845">
        <f t="shared" si="0"/>
        <v>-14.809999999999999</v>
      </c>
    </row>
    <row r="26" spans="1:5" customFormat="1" ht="18" customHeight="1" x14ac:dyDescent="0.25">
      <c r="A26" s="842">
        <v>22</v>
      </c>
      <c r="B26" s="843" t="s">
        <v>1013</v>
      </c>
      <c r="C26" s="845">
        <f>'Bieu 01'!AC13</f>
        <v>9.7122799999999998</v>
      </c>
      <c r="D26" s="852">
        <f>'Bieu 03'!AE13</f>
        <v>3.8222800000000001</v>
      </c>
      <c r="E26" s="845">
        <f t="shared" si="0"/>
        <v>-5.89</v>
      </c>
    </row>
    <row r="27" spans="1:5" customFormat="1" ht="18" customHeight="1" x14ac:dyDescent="0.25">
      <c r="A27" s="842">
        <v>23</v>
      </c>
      <c r="B27" s="843" t="s">
        <v>1014</v>
      </c>
      <c r="C27" s="845">
        <f>'Bieu 01'!AD13</f>
        <v>184.13160999999999</v>
      </c>
      <c r="D27" s="846">
        <f>'Bieu 03'!AF13</f>
        <v>142.10160999999999</v>
      </c>
      <c r="E27" s="845">
        <f t="shared" si="0"/>
        <v>-42.03</v>
      </c>
    </row>
    <row r="28" spans="1:5" s="844" customFormat="1" ht="18" customHeight="1" x14ac:dyDescent="0.3">
      <c r="A28" s="945" t="s">
        <v>1029</v>
      </c>
      <c r="B28" s="945"/>
      <c r="C28" s="847">
        <f>SUM(C5:C27)</f>
        <v>1204.9295340000001</v>
      </c>
      <c r="D28" s="847">
        <f>SUM(D5:D27)</f>
        <v>999.09953399999995</v>
      </c>
      <c r="E28" s="847">
        <f>D28-C28</f>
        <v>-205.83000000000015</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6" workbookViewId="0">
      <selection activeCell="D36" sqref="D36"/>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1066</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67" t="s">
        <v>121</v>
      </c>
      <c r="E4" s="867" t="s">
        <v>1026</v>
      </c>
    </row>
    <row r="5" spans="1:5" customFormat="1" ht="18" customHeight="1" x14ac:dyDescent="0.25">
      <c r="A5" s="842">
        <v>1</v>
      </c>
      <c r="B5" s="843" t="s">
        <v>1027</v>
      </c>
      <c r="C5" s="851">
        <f>'Bieu 01'!F45</f>
        <v>0.282779</v>
      </c>
      <c r="D5" s="852">
        <f>'Bieu 03'!H45</f>
        <v>0.282779</v>
      </c>
      <c r="E5" s="845">
        <f>D5-C5</f>
        <v>0</v>
      </c>
    </row>
    <row r="6" spans="1:5" customFormat="1" ht="18" customHeight="1" x14ac:dyDescent="0.25">
      <c r="A6" s="842">
        <v>2</v>
      </c>
      <c r="B6" s="843" t="s">
        <v>1028</v>
      </c>
      <c r="C6" s="851">
        <f>'Bieu 01'!G45</f>
        <v>1.3274900000000001</v>
      </c>
      <c r="D6" s="852">
        <f>'Bieu 03'!I45</f>
        <v>1.72749</v>
      </c>
      <c r="E6" s="845">
        <f t="shared" ref="E6:E28" si="0">D6-C6</f>
        <v>0.39999999999999991</v>
      </c>
    </row>
    <row r="7" spans="1:5" customFormat="1" ht="18" customHeight="1" x14ac:dyDescent="0.25">
      <c r="A7" s="842">
        <v>3</v>
      </c>
      <c r="B7" s="843" t="s">
        <v>994</v>
      </c>
      <c r="C7" s="851"/>
      <c r="D7" s="852"/>
      <c r="E7" s="845">
        <f t="shared" si="0"/>
        <v>0</v>
      </c>
    </row>
    <row r="8" spans="1:5" customFormat="1" ht="18" customHeight="1" x14ac:dyDescent="0.25">
      <c r="A8" s="842">
        <v>4</v>
      </c>
      <c r="B8" s="843" t="s">
        <v>995</v>
      </c>
      <c r="C8" s="851"/>
      <c r="D8" s="852"/>
      <c r="E8" s="845">
        <f t="shared" si="0"/>
        <v>0</v>
      </c>
    </row>
    <row r="9" spans="1:5" customFormat="1" ht="18" customHeight="1" x14ac:dyDescent="0.25">
      <c r="A9" s="842">
        <v>5</v>
      </c>
      <c r="B9" s="843" t="s">
        <v>996</v>
      </c>
      <c r="C9" s="851">
        <f>'Bieu 01'!K45</f>
        <v>5.14</v>
      </c>
      <c r="D9" s="852">
        <f>'Bieu 03'!M45</f>
        <v>5.14</v>
      </c>
      <c r="E9" s="845">
        <f t="shared" si="0"/>
        <v>0</v>
      </c>
    </row>
    <row r="10" spans="1:5" customFormat="1" ht="18" customHeight="1" x14ac:dyDescent="0.25">
      <c r="A10" s="842">
        <v>6</v>
      </c>
      <c r="B10" s="843" t="s">
        <v>997</v>
      </c>
      <c r="C10" s="851">
        <f>'Bieu 01'!L45</f>
        <v>5.067E-2</v>
      </c>
      <c r="D10" s="852">
        <f>'Bieu 03'!N45</f>
        <v>5.067E-2</v>
      </c>
      <c r="E10" s="845">
        <f t="shared" si="0"/>
        <v>0</v>
      </c>
    </row>
    <row r="11" spans="1:5" customFormat="1" ht="18" customHeight="1" x14ac:dyDescent="0.25">
      <c r="A11" s="842">
        <v>7</v>
      </c>
      <c r="B11" s="843" t="s">
        <v>998</v>
      </c>
      <c r="C11" s="851">
        <f>'Bieu 01'!M45</f>
        <v>0.64271800000000001</v>
      </c>
      <c r="D11" s="852">
        <f>'Bieu 03'!O45</f>
        <v>0.64271800000000001</v>
      </c>
      <c r="E11" s="845">
        <f t="shared" si="0"/>
        <v>0</v>
      </c>
    </row>
    <row r="12" spans="1:5" customFormat="1" ht="18" customHeight="1" x14ac:dyDescent="0.25">
      <c r="A12" s="842">
        <v>8</v>
      </c>
      <c r="B12" s="843" t="s">
        <v>999</v>
      </c>
      <c r="C12" s="851"/>
      <c r="D12" s="852"/>
      <c r="E12" s="845">
        <f t="shared" si="0"/>
        <v>0</v>
      </c>
    </row>
    <row r="13" spans="1:5" customFormat="1" ht="18" customHeight="1" x14ac:dyDescent="0.25">
      <c r="A13" s="842">
        <v>9</v>
      </c>
      <c r="B13" s="843" t="s">
        <v>1000</v>
      </c>
      <c r="C13" s="851"/>
      <c r="D13" s="852"/>
      <c r="E13" s="845">
        <f t="shared" si="0"/>
        <v>0</v>
      </c>
    </row>
    <row r="14" spans="1:5" customFormat="1" ht="18" customHeight="1" x14ac:dyDescent="0.25">
      <c r="A14" s="842">
        <v>10</v>
      </c>
      <c r="B14" s="843" t="s">
        <v>1001</v>
      </c>
      <c r="C14" s="851">
        <f>'Bieu 01'!Q45</f>
        <v>0.94843999999999995</v>
      </c>
      <c r="D14" s="852">
        <f>'Bieu 03'!S45</f>
        <v>0.94843999999999995</v>
      </c>
      <c r="E14" s="845">
        <f t="shared" si="0"/>
        <v>0</v>
      </c>
    </row>
    <row r="15" spans="1:5" customFormat="1" ht="18" customHeight="1" x14ac:dyDescent="0.25">
      <c r="A15" s="842">
        <v>11</v>
      </c>
      <c r="B15" s="843" t="s">
        <v>1002</v>
      </c>
      <c r="C15" s="851">
        <f>'Bieu 01'!R45</f>
        <v>0.51905999999999997</v>
      </c>
      <c r="D15" s="852">
        <f>'Bieu 03'!T45</f>
        <v>0.51905999999999997</v>
      </c>
      <c r="E15" s="845">
        <f t="shared" si="0"/>
        <v>0</v>
      </c>
    </row>
    <row r="16" spans="1:5" customFormat="1" ht="18" customHeight="1" x14ac:dyDescent="0.25">
      <c r="A16" s="842">
        <v>12</v>
      </c>
      <c r="B16" s="843" t="s">
        <v>1003</v>
      </c>
      <c r="C16" s="851">
        <f>'Bieu 01'!S45</f>
        <v>0.14445</v>
      </c>
      <c r="D16" s="852">
        <f>'Bieu 03'!U45</f>
        <v>0.14445</v>
      </c>
      <c r="E16" s="845">
        <f t="shared" si="0"/>
        <v>0</v>
      </c>
    </row>
    <row r="17" spans="1:5" customFormat="1" ht="18" customHeight="1" x14ac:dyDescent="0.25">
      <c r="A17" s="842">
        <v>13</v>
      </c>
      <c r="B17" s="843" t="s">
        <v>1004</v>
      </c>
      <c r="C17" s="852">
        <f>'Bieu 01'!T45</f>
        <v>0.44109999999999999</v>
      </c>
      <c r="D17" s="852">
        <f>'Bieu 03'!V45</f>
        <v>0.44109999999999999</v>
      </c>
      <c r="E17" s="845">
        <f t="shared" si="0"/>
        <v>0</v>
      </c>
    </row>
    <row r="18" spans="1:5" customFormat="1" ht="18" customHeight="1" x14ac:dyDescent="0.25">
      <c r="A18" s="842">
        <v>14</v>
      </c>
      <c r="B18" s="843" t="s">
        <v>1005</v>
      </c>
      <c r="C18" s="851">
        <f>'Bieu 01'!U45</f>
        <v>0.21299000000000001</v>
      </c>
      <c r="D18" s="852">
        <f>'Bieu 03'!W45</f>
        <v>0.21299000000000001</v>
      </c>
      <c r="E18" s="845">
        <f t="shared" si="0"/>
        <v>0</v>
      </c>
    </row>
    <row r="19" spans="1:5" customFormat="1" ht="18" customHeight="1" x14ac:dyDescent="0.25">
      <c r="A19" s="842">
        <v>15</v>
      </c>
      <c r="B19" s="843" t="s">
        <v>1006</v>
      </c>
      <c r="C19" s="851">
        <f>'Bieu 01'!V45</f>
        <v>1.3759300000000001</v>
      </c>
      <c r="D19" s="852">
        <f>'Bieu 03'!X45</f>
        <v>1.4159300000000001</v>
      </c>
      <c r="E19" s="845">
        <f t="shared" si="0"/>
        <v>4.0000000000000036E-2</v>
      </c>
    </row>
    <row r="20" spans="1:5" customFormat="1" ht="18" customHeight="1" x14ac:dyDescent="0.25">
      <c r="A20" s="842">
        <v>16</v>
      </c>
      <c r="B20" s="843" t="s">
        <v>1007</v>
      </c>
      <c r="C20" s="851">
        <f>'Bieu 01'!W45</f>
        <v>0.12772600000000001</v>
      </c>
      <c r="D20" s="852">
        <f>'Bieu 03'!Y45</f>
        <v>0.12772600000000001</v>
      </c>
      <c r="E20" s="845">
        <f t="shared" si="0"/>
        <v>0</v>
      </c>
    </row>
    <row r="21" spans="1:5" customFormat="1" ht="18" customHeight="1" x14ac:dyDescent="0.25">
      <c r="A21" s="842">
        <v>17</v>
      </c>
      <c r="B21" s="843" t="s">
        <v>1008</v>
      </c>
      <c r="C21" s="851">
        <f>'Bieu 01'!X45</f>
        <v>0.69572000000000001</v>
      </c>
      <c r="D21" s="852">
        <f>'Bieu 03'!Z45</f>
        <v>0.93572</v>
      </c>
      <c r="E21" s="845">
        <f t="shared" si="0"/>
        <v>0.24</v>
      </c>
    </row>
    <row r="22" spans="1:5" customFormat="1" ht="18" customHeight="1" x14ac:dyDescent="0.25">
      <c r="A22" s="842">
        <v>18</v>
      </c>
      <c r="B22" s="843" t="s">
        <v>1009</v>
      </c>
      <c r="C22" s="851">
        <f>'Bieu 01'!Y45</f>
        <v>3.0955699999999999</v>
      </c>
      <c r="D22" s="852">
        <f>'Bieu 03'!AA45</f>
        <v>3.2955700000000001</v>
      </c>
      <c r="E22" s="845">
        <f t="shared" si="0"/>
        <v>0.20000000000000018</v>
      </c>
    </row>
    <row r="23" spans="1:5" customFormat="1" ht="18" customHeight="1" x14ac:dyDescent="0.25">
      <c r="A23" s="842">
        <v>19</v>
      </c>
      <c r="B23" s="843" t="s">
        <v>1010</v>
      </c>
      <c r="C23" s="851">
        <f>'Bieu 01'!Z45</f>
        <v>0.12392</v>
      </c>
      <c r="D23" s="852">
        <f>'Bieu 03'!AB45</f>
        <v>0.12392</v>
      </c>
      <c r="E23" s="845">
        <f t="shared" si="0"/>
        <v>0</v>
      </c>
    </row>
    <row r="24" spans="1:5" customFormat="1" ht="18" customHeight="1" x14ac:dyDescent="0.25">
      <c r="A24" s="842">
        <v>20</v>
      </c>
      <c r="B24" s="843" t="s">
        <v>1011</v>
      </c>
      <c r="C24" s="851"/>
      <c r="D24" s="852"/>
      <c r="E24" s="845">
        <f>D24-C24</f>
        <v>0</v>
      </c>
    </row>
    <row r="25" spans="1:5" customFormat="1" ht="18" customHeight="1" x14ac:dyDescent="0.25">
      <c r="A25" s="842">
        <v>21</v>
      </c>
      <c r="B25" s="843" t="s">
        <v>1012</v>
      </c>
      <c r="C25" s="851">
        <f>'Bieu 01'!AB45</f>
        <v>0.32357000000000002</v>
      </c>
      <c r="D25" s="852">
        <f>'Bieu 03'!AD45</f>
        <v>0.32357000000000002</v>
      </c>
      <c r="E25" s="845">
        <f t="shared" si="0"/>
        <v>0</v>
      </c>
    </row>
    <row r="26" spans="1:5" customFormat="1" ht="18" customHeight="1" x14ac:dyDescent="0.25">
      <c r="A26" s="842">
        <v>22</v>
      </c>
      <c r="B26" s="843" t="s">
        <v>1013</v>
      </c>
      <c r="C26" s="851"/>
      <c r="D26" s="852"/>
      <c r="E26" s="845">
        <f t="shared" si="0"/>
        <v>0</v>
      </c>
    </row>
    <row r="27" spans="1:5" customFormat="1" ht="18" customHeight="1" x14ac:dyDescent="0.25">
      <c r="A27" s="842">
        <v>23</v>
      </c>
      <c r="B27" s="843" t="s">
        <v>1014</v>
      </c>
      <c r="C27" s="851">
        <f>'Bieu 01'!AD45</f>
        <v>1.1354200000000001</v>
      </c>
      <c r="D27" s="852">
        <f>'Bieu 03'!AF45</f>
        <v>1.1854200000000001</v>
      </c>
      <c r="E27" s="845">
        <f t="shared" si="0"/>
        <v>5.0000000000000044E-2</v>
      </c>
    </row>
    <row r="28" spans="1:5" s="844" customFormat="1" ht="18" customHeight="1" x14ac:dyDescent="0.3">
      <c r="A28" s="945" t="s">
        <v>1029</v>
      </c>
      <c r="B28" s="945"/>
      <c r="C28" s="847">
        <f>SUM(C5:C27)</f>
        <v>16.587553000000003</v>
      </c>
      <c r="D28" s="847">
        <f>SUM(D5:D27)</f>
        <v>17.517552999999999</v>
      </c>
      <c r="E28" s="847">
        <f t="shared" si="0"/>
        <v>0.92999999999999616</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3" workbookViewId="0">
      <selection activeCell="D36" sqref="D36"/>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1067</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67" t="s">
        <v>121</v>
      </c>
      <c r="E4" s="867" t="s">
        <v>1026</v>
      </c>
    </row>
    <row r="5" spans="1:5" customFormat="1" ht="18" customHeight="1" x14ac:dyDescent="0.25">
      <c r="A5" s="842">
        <v>1</v>
      </c>
      <c r="B5" s="843" t="s">
        <v>1027</v>
      </c>
      <c r="C5" s="851">
        <f>'Bieu 01'!F46</f>
        <v>37.530022000000002</v>
      </c>
      <c r="D5" s="852">
        <f>'Bieu 03'!H46</f>
        <v>44.090022000000005</v>
      </c>
      <c r="E5" s="845">
        <f>D5-C5</f>
        <v>6.5600000000000023</v>
      </c>
    </row>
    <row r="6" spans="1:5" customFormat="1" ht="18" customHeight="1" x14ac:dyDescent="0.25">
      <c r="A6" s="842">
        <v>2</v>
      </c>
      <c r="B6" s="843" t="s">
        <v>1028</v>
      </c>
      <c r="C6" s="851">
        <f>'Bieu 01'!G46</f>
        <v>36.326239999999999</v>
      </c>
      <c r="D6" s="852">
        <f>'Bieu 03'!I46</f>
        <v>44.956239999999994</v>
      </c>
      <c r="E6" s="845">
        <f t="shared" ref="E6:E28" si="0">D6-C6</f>
        <v>8.6299999999999955</v>
      </c>
    </row>
    <row r="7" spans="1:5" customFormat="1" ht="18" customHeight="1" x14ac:dyDescent="0.25">
      <c r="A7" s="842">
        <v>3</v>
      </c>
      <c r="B7" s="843" t="s">
        <v>994</v>
      </c>
      <c r="C7" s="851">
        <f>'Bieu 01'!H46</f>
        <v>20.915099999999999</v>
      </c>
      <c r="D7" s="852">
        <f>'Bieu 03'!J46</f>
        <v>20.915099999999999</v>
      </c>
      <c r="E7" s="845">
        <f t="shared" si="0"/>
        <v>0</v>
      </c>
    </row>
    <row r="8" spans="1:5" customFormat="1" ht="18" customHeight="1" x14ac:dyDescent="0.25">
      <c r="A8" s="842">
        <v>4</v>
      </c>
      <c r="B8" s="843" t="s">
        <v>995</v>
      </c>
      <c r="C8" s="851">
        <f>'Bieu 01'!I46</f>
        <v>83.310023999999999</v>
      </c>
      <c r="D8" s="852">
        <f>'Bieu 03'!K46</f>
        <v>82.460024000000004</v>
      </c>
      <c r="E8" s="845">
        <f t="shared" si="0"/>
        <v>-0.84999999999999432</v>
      </c>
    </row>
    <row r="9" spans="1:5" customFormat="1" ht="18" customHeight="1" x14ac:dyDescent="0.25">
      <c r="A9" s="842">
        <v>5</v>
      </c>
      <c r="B9" s="843" t="s">
        <v>996</v>
      </c>
      <c r="C9" s="851">
        <f>'Bieu 01'!K46</f>
        <v>26.853444</v>
      </c>
      <c r="D9" s="852">
        <f>'Bieu 03'!M46</f>
        <v>33.273443999999998</v>
      </c>
      <c r="E9" s="845">
        <f t="shared" si="0"/>
        <v>6.4199999999999982</v>
      </c>
    </row>
    <row r="10" spans="1:5" customFormat="1" ht="18" customHeight="1" x14ac:dyDescent="0.25">
      <c r="A10" s="842">
        <v>6</v>
      </c>
      <c r="B10" s="843" t="s">
        <v>997</v>
      </c>
      <c r="C10" s="851">
        <f>'Bieu 01'!L46</f>
        <v>15.25942</v>
      </c>
      <c r="D10" s="852">
        <f>'Bieu 03'!N46</f>
        <v>24.549419999999998</v>
      </c>
      <c r="E10" s="845">
        <f t="shared" si="0"/>
        <v>9.2899999999999974</v>
      </c>
    </row>
    <row r="11" spans="1:5" customFormat="1" ht="18" customHeight="1" x14ac:dyDescent="0.25">
      <c r="A11" s="842">
        <v>7</v>
      </c>
      <c r="B11" s="843" t="s">
        <v>998</v>
      </c>
      <c r="C11" s="851">
        <f>'Bieu 01'!M46</f>
        <v>33.636758</v>
      </c>
      <c r="D11" s="852">
        <f>'Bieu 03'!O46</f>
        <v>43.106757999999999</v>
      </c>
      <c r="E11" s="845">
        <f t="shared" si="0"/>
        <v>9.4699999999999989</v>
      </c>
    </row>
    <row r="12" spans="1:5" customFormat="1" ht="18" customHeight="1" x14ac:dyDescent="0.25">
      <c r="A12" s="842">
        <v>8</v>
      </c>
      <c r="B12" s="843" t="s">
        <v>999</v>
      </c>
      <c r="C12" s="851">
        <f>'Bieu 01'!O46</f>
        <v>50.439148000000003</v>
      </c>
      <c r="D12" s="852">
        <f>'Bieu 03'!Q46</f>
        <v>50.439148000000003</v>
      </c>
      <c r="E12" s="845">
        <f t="shared" si="0"/>
        <v>0</v>
      </c>
    </row>
    <row r="13" spans="1:5" customFormat="1" ht="18" customHeight="1" x14ac:dyDescent="0.25">
      <c r="A13" s="842">
        <v>9</v>
      </c>
      <c r="B13" s="843" t="s">
        <v>1000</v>
      </c>
      <c r="C13" s="851">
        <f>'Bieu 01'!P46</f>
        <v>15.52281</v>
      </c>
      <c r="D13" s="852">
        <f>'Bieu 03'!R46</f>
        <v>15.52281</v>
      </c>
      <c r="E13" s="845">
        <f t="shared" si="0"/>
        <v>0</v>
      </c>
    </row>
    <row r="14" spans="1:5" customFormat="1" ht="18" customHeight="1" x14ac:dyDescent="0.25">
      <c r="A14" s="842">
        <v>10</v>
      </c>
      <c r="B14" s="843" t="s">
        <v>1001</v>
      </c>
      <c r="C14" s="851">
        <f>'Bieu 01'!Q46</f>
        <v>13.61342</v>
      </c>
      <c r="D14" s="852">
        <f>'Bieu 03'!S46</f>
        <v>14.36342</v>
      </c>
      <c r="E14" s="845">
        <f t="shared" si="0"/>
        <v>0.75</v>
      </c>
    </row>
    <row r="15" spans="1:5" customFormat="1" ht="18" customHeight="1" x14ac:dyDescent="0.25">
      <c r="A15" s="842">
        <v>11</v>
      </c>
      <c r="B15" s="843" t="s">
        <v>1002</v>
      </c>
      <c r="C15" s="851">
        <f>'Bieu 01'!R46</f>
        <v>25.824619999999999</v>
      </c>
      <c r="D15" s="852">
        <f>'Bieu 03'!T46</f>
        <v>25.824619999999999</v>
      </c>
      <c r="E15" s="845">
        <f t="shared" si="0"/>
        <v>0</v>
      </c>
    </row>
    <row r="16" spans="1:5" customFormat="1" ht="18" customHeight="1" x14ac:dyDescent="0.25">
      <c r="A16" s="842">
        <v>12</v>
      </c>
      <c r="B16" s="843" t="s">
        <v>1003</v>
      </c>
      <c r="C16" s="851">
        <f>'Bieu 01'!S46</f>
        <v>22.154150000000001</v>
      </c>
      <c r="D16" s="852">
        <f>'Bieu 03'!U46</f>
        <v>21.764150000000001</v>
      </c>
      <c r="E16" s="845">
        <f t="shared" si="0"/>
        <v>-0.39000000000000057</v>
      </c>
    </row>
    <row r="17" spans="1:5" customFormat="1" ht="18" customHeight="1" x14ac:dyDescent="0.25">
      <c r="A17" s="842">
        <v>13</v>
      </c>
      <c r="B17" s="843" t="s">
        <v>1004</v>
      </c>
      <c r="C17" s="852">
        <f>'Bieu 01'!T46</f>
        <v>15.38058</v>
      </c>
      <c r="D17" s="852">
        <f>'Bieu 03'!V46</f>
        <v>15.38058</v>
      </c>
      <c r="E17" s="845">
        <f t="shared" si="0"/>
        <v>0</v>
      </c>
    </row>
    <row r="18" spans="1:5" customFormat="1" ht="18" customHeight="1" x14ac:dyDescent="0.25">
      <c r="A18" s="842">
        <v>14</v>
      </c>
      <c r="B18" s="843" t="s">
        <v>1005</v>
      </c>
      <c r="C18" s="851">
        <f>'Bieu 01'!U46</f>
        <v>75.127269999999996</v>
      </c>
      <c r="D18" s="852">
        <f>'Bieu 03'!W46</f>
        <v>77.127269999999996</v>
      </c>
      <c r="E18" s="845">
        <f t="shared" si="0"/>
        <v>2</v>
      </c>
    </row>
    <row r="19" spans="1:5" customFormat="1" ht="18" customHeight="1" x14ac:dyDescent="0.25">
      <c r="A19" s="842">
        <v>15</v>
      </c>
      <c r="B19" s="843" t="s">
        <v>1006</v>
      </c>
      <c r="C19" s="851">
        <f>'Bieu 01'!V46</f>
        <v>28.25226</v>
      </c>
      <c r="D19" s="852">
        <f>'Bieu 03'!X46</f>
        <v>28.91226</v>
      </c>
      <c r="E19" s="845">
        <f t="shared" si="0"/>
        <v>0.66000000000000014</v>
      </c>
    </row>
    <row r="20" spans="1:5" customFormat="1" ht="18" customHeight="1" x14ac:dyDescent="0.25">
      <c r="A20" s="842">
        <v>16</v>
      </c>
      <c r="B20" s="843" t="s">
        <v>1007</v>
      </c>
      <c r="C20" s="851">
        <f>'Bieu 01'!W46</f>
        <v>34.835638000000003</v>
      </c>
      <c r="D20" s="852">
        <f>'Bieu 03'!Y46</f>
        <v>34.735638000000002</v>
      </c>
      <c r="E20" s="845">
        <f t="shared" si="0"/>
        <v>-0.10000000000000142</v>
      </c>
    </row>
    <row r="21" spans="1:5" customFormat="1" ht="18" customHeight="1" x14ac:dyDescent="0.25">
      <c r="A21" s="842">
        <v>17</v>
      </c>
      <c r="B21" s="843" t="s">
        <v>1008</v>
      </c>
      <c r="C21" s="851">
        <f>'Bieu 01'!X46</f>
        <v>15.12711</v>
      </c>
      <c r="D21" s="852">
        <f>'Bieu 03'!Z46</f>
        <v>14.70711</v>
      </c>
      <c r="E21" s="845">
        <f t="shared" si="0"/>
        <v>-0.41999999999999993</v>
      </c>
    </row>
    <row r="22" spans="1:5" customFormat="1" ht="18" customHeight="1" x14ac:dyDescent="0.25">
      <c r="A22" s="842">
        <v>18</v>
      </c>
      <c r="B22" s="843" t="s">
        <v>1009</v>
      </c>
      <c r="C22" s="851">
        <f>'Bieu 01'!Y46</f>
        <v>33.834890000000001</v>
      </c>
      <c r="D22" s="852">
        <f>'Bieu 03'!AA46</f>
        <v>44.834890000000001</v>
      </c>
      <c r="E22" s="845">
        <f t="shared" si="0"/>
        <v>11</v>
      </c>
    </row>
    <row r="23" spans="1:5" customFormat="1" ht="18" customHeight="1" x14ac:dyDescent="0.25">
      <c r="A23" s="842">
        <v>19</v>
      </c>
      <c r="B23" s="843" t="s">
        <v>1010</v>
      </c>
      <c r="C23" s="851">
        <f>'Bieu 01'!Z46</f>
        <v>15.21106</v>
      </c>
      <c r="D23" s="852">
        <f>'Bieu 03'!AB46</f>
        <v>15.21106</v>
      </c>
      <c r="E23" s="845">
        <f t="shared" si="0"/>
        <v>0</v>
      </c>
    </row>
    <row r="24" spans="1:5" customFormat="1" ht="18" customHeight="1" x14ac:dyDescent="0.25">
      <c r="A24" s="842">
        <v>20</v>
      </c>
      <c r="B24" s="843" t="s">
        <v>1011</v>
      </c>
      <c r="C24" s="851">
        <f>'Bieu 01'!AA46</f>
        <v>20.295760000000001</v>
      </c>
      <c r="D24" s="852">
        <f>'Bieu 03'!AC46</f>
        <v>22.985760000000003</v>
      </c>
      <c r="E24" s="845">
        <f>D24-C24</f>
        <v>2.6900000000000013</v>
      </c>
    </row>
    <row r="25" spans="1:5" customFormat="1" ht="18" customHeight="1" x14ac:dyDescent="0.25">
      <c r="A25" s="842">
        <v>21</v>
      </c>
      <c r="B25" s="843" t="s">
        <v>1012</v>
      </c>
      <c r="C25" s="851">
        <f>'Bieu 01'!AB46</f>
        <v>15.07963</v>
      </c>
      <c r="D25" s="852">
        <f>'Bieu 03'!AD46</f>
        <v>16.039629999999999</v>
      </c>
      <c r="E25" s="845">
        <f t="shared" si="0"/>
        <v>0.95999999999999908</v>
      </c>
    </row>
    <row r="26" spans="1:5" customFormat="1" ht="18" customHeight="1" x14ac:dyDescent="0.25">
      <c r="A26" s="842">
        <v>22</v>
      </c>
      <c r="B26" s="843" t="s">
        <v>1013</v>
      </c>
      <c r="C26" s="851">
        <f>'Bieu 01'!AC46</f>
        <v>19.277100000000001</v>
      </c>
      <c r="D26" s="852">
        <f>'Bieu 03'!AE46</f>
        <v>21.447099999999999</v>
      </c>
      <c r="E26" s="845">
        <f t="shared" si="0"/>
        <v>2.1699999999999982</v>
      </c>
    </row>
    <row r="27" spans="1:5" customFormat="1" ht="18" customHeight="1" x14ac:dyDescent="0.25">
      <c r="A27" s="842">
        <v>23</v>
      </c>
      <c r="B27" s="843" t="s">
        <v>1014</v>
      </c>
      <c r="C27" s="851">
        <f>'Bieu 01'!AD46</f>
        <v>79.848230000000001</v>
      </c>
      <c r="D27" s="852">
        <f>'Bieu 03'!AF46</f>
        <v>72.598230000000001</v>
      </c>
      <c r="E27" s="845">
        <f t="shared" si="0"/>
        <v>-7.25</v>
      </c>
    </row>
    <row r="28" spans="1:5" s="844" customFormat="1" ht="18" customHeight="1" x14ac:dyDescent="0.3">
      <c r="A28" s="945" t="s">
        <v>1029</v>
      </c>
      <c r="B28" s="945"/>
      <c r="C28" s="847">
        <f>SUM(C5:C27)</f>
        <v>733.65468399999986</v>
      </c>
      <c r="D28" s="847">
        <f>SUM(D5:D27)</f>
        <v>785.24468399999978</v>
      </c>
      <c r="E28" s="847">
        <f t="shared" si="0"/>
        <v>51.589999999999918</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0" workbookViewId="0">
      <selection activeCell="J14" sqref="J14"/>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1080</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67" t="s">
        <v>121</v>
      </c>
      <c r="E4" s="867" t="s">
        <v>1026</v>
      </c>
    </row>
    <row r="5" spans="1:5" customFormat="1" ht="18" customHeight="1" x14ac:dyDescent="0.25">
      <c r="A5" s="842">
        <v>1</v>
      </c>
      <c r="B5" s="843" t="s">
        <v>1027</v>
      </c>
      <c r="C5" s="851">
        <f>'Bieu 01'!F49</f>
        <v>4.8922049999999997</v>
      </c>
      <c r="D5" s="852">
        <f>'Bieu 03'!H49</f>
        <v>5.2222049999999998</v>
      </c>
      <c r="E5" s="845">
        <f>D5-C5</f>
        <v>0.33000000000000007</v>
      </c>
    </row>
    <row r="6" spans="1:5" customFormat="1" ht="18" customHeight="1" x14ac:dyDescent="0.25">
      <c r="A6" s="842">
        <v>2</v>
      </c>
      <c r="B6" s="843" t="s">
        <v>1028</v>
      </c>
      <c r="C6" s="851"/>
      <c r="D6" s="852"/>
      <c r="E6" s="845">
        <f t="shared" ref="E6:E28" si="0">D6-C6</f>
        <v>0</v>
      </c>
    </row>
    <row r="7" spans="1:5" customFormat="1" ht="18" customHeight="1" x14ac:dyDescent="0.25">
      <c r="A7" s="842">
        <v>3</v>
      </c>
      <c r="B7" s="843" t="s">
        <v>994</v>
      </c>
      <c r="C7" s="851">
        <f>'Bieu 01'!H49</f>
        <v>0.45653500000000002</v>
      </c>
      <c r="D7" s="852">
        <f>'Bieu 03'!J49</f>
        <v>0.45653500000000002</v>
      </c>
      <c r="E7" s="845">
        <f t="shared" si="0"/>
        <v>0</v>
      </c>
    </row>
    <row r="8" spans="1:5" customFormat="1" ht="18" customHeight="1" x14ac:dyDescent="0.25">
      <c r="A8" s="842">
        <v>4</v>
      </c>
      <c r="B8" s="843" t="s">
        <v>995</v>
      </c>
      <c r="C8" s="851">
        <f>'Bieu 01'!I49</f>
        <v>0.38985599999999998</v>
      </c>
      <c r="D8" s="852">
        <f>'Bieu 03'!K49</f>
        <v>0.33985599999999999</v>
      </c>
      <c r="E8" s="845">
        <f t="shared" si="0"/>
        <v>-4.9999999999999989E-2</v>
      </c>
    </row>
    <row r="9" spans="1:5" customFormat="1" ht="18" customHeight="1" x14ac:dyDescent="0.25">
      <c r="A9" s="842">
        <v>5</v>
      </c>
      <c r="B9" s="843" t="s">
        <v>996</v>
      </c>
      <c r="C9" s="851">
        <f>'Bieu 01'!K49</f>
        <v>0.45014100000000001</v>
      </c>
      <c r="D9" s="852">
        <f>'Bieu 03'!M49</f>
        <v>0.45014100000000001</v>
      </c>
      <c r="E9" s="845">
        <f t="shared" si="0"/>
        <v>0</v>
      </c>
    </row>
    <row r="10" spans="1:5" customFormat="1" ht="18" customHeight="1" x14ac:dyDescent="0.25">
      <c r="A10" s="842">
        <v>6</v>
      </c>
      <c r="B10" s="843" t="s">
        <v>997</v>
      </c>
      <c r="C10" s="851">
        <f>'Bieu 01'!L49</f>
        <v>0.23047000000000001</v>
      </c>
      <c r="D10" s="852">
        <f>'Bieu 03'!N49</f>
        <v>0.23047000000000001</v>
      </c>
      <c r="E10" s="845">
        <f t="shared" si="0"/>
        <v>0</v>
      </c>
    </row>
    <row r="11" spans="1:5" customFormat="1" ht="18" customHeight="1" x14ac:dyDescent="0.25">
      <c r="A11" s="842">
        <v>7</v>
      </c>
      <c r="B11" s="843" t="s">
        <v>998</v>
      </c>
      <c r="C11" s="851"/>
      <c r="D11" s="852"/>
      <c r="E11" s="845">
        <f t="shared" si="0"/>
        <v>0</v>
      </c>
    </row>
    <row r="12" spans="1:5" customFormat="1" ht="18" customHeight="1" x14ac:dyDescent="0.25">
      <c r="A12" s="842">
        <v>8</v>
      </c>
      <c r="B12" s="843" t="s">
        <v>999</v>
      </c>
      <c r="C12" s="851">
        <f>'Bieu 01'!O49</f>
        <v>0.28633900000000001</v>
      </c>
      <c r="D12" s="852">
        <f>'Bieu 03'!Q49</f>
        <v>0.28633900000000001</v>
      </c>
      <c r="E12" s="845">
        <f t="shared" si="0"/>
        <v>0</v>
      </c>
    </row>
    <row r="13" spans="1:5" customFormat="1" ht="18" customHeight="1" x14ac:dyDescent="0.25">
      <c r="A13" s="842">
        <v>9</v>
      </c>
      <c r="B13" s="843" t="s">
        <v>1000</v>
      </c>
      <c r="C13" s="851">
        <f>'Bieu 01'!P49</f>
        <v>0.39745999999999998</v>
      </c>
      <c r="D13" s="852">
        <f>'Bieu 03'!R49</f>
        <v>0.39745999999999998</v>
      </c>
      <c r="E13" s="845">
        <f t="shared" si="0"/>
        <v>0</v>
      </c>
    </row>
    <row r="14" spans="1:5" customFormat="1" ht="18" customHeight="1" x14ac:dyDescent="0.25">
      <c r="A14" s="842">
        <v>10</v>
      </c>
      <c r="B14" s="843" t="s">
        <v>1001</v>
      </c>
      <c r="C14" s="851">
        <f>'Bieu 01'!Q49</f>
        <v>0.82652999999999999</v>
      </c>
      <c r="D14" s="852">
        <f>'Bieu 03'!S49</f>
        <v>0.82652999999999999</v>
      </c>
      <c r="E14" s="845">
        <f t="shared" si="0"/>
        <v>0</v>
      </c>
    </row>
    <row r="15" spans="1:5" customFormat="1" ht="18" customHeight="1" x14ac:dyDescent="0.25">
      <c r="A15" s="842">
        <v>11</v>
      </c>
      <c r="B15" s="843" t="s">
        <v>1002</v>
      </c>
      <c r="C15" s="851">
        <f>'Bieu 01'!R49</f>
        <v>0.73109999999999997</v>
      </c>
      <c r="D15" s="852">
        <f>'Bieu 03'!T49</f>
        <v>0.73109999999999997</v>
      </c>
      <c r="E15" s="845">
        <f t="shared" si="0"/>
        <v>0</v>
      </c>
    </row>
    <row r="16" spans="1:5" customFormat="1" ht="18" customHeight="1" x14ac:dyDescent="0.25">
      <c r="A16" s="842">
        <v>12</v>
      </c>
      <c r="B16" s="843" t="s">
        <v>1003</v>
      </c>
      <c r="C16" s="851">
        <f>'Bieu 01'!S49</f>
        <v>0.39234999999999998</v>
      </c>
      <c r="D16" s="852">
        <f>'Bieu 03'!U49</f>
        <v>0.39234999999999998</v>
      </c>
      <c r="E16" s="845">
        <f t="shared" si="0"/>
        <v>0</v>
      </c>
    </row>
    <row r="17" spans="1:5" customFormat="1" ht="18" customHeight="1" x14ac:dyDescent="0.25">
      <c r="A17" s="842">
        <v>13</v>
      </c>
      <c r="B17" s="843" t="s">
        <v>1004</v>
      </c>
      <c r="C17" s="852">
        <f>'Bieu 01'!T49</f>
        <v>0.49453000000000003</v>
      </c>
      <c r="D17" s="852">
        <f>'Bieu 03'!V49</f>
        <v>0.45453000000000005</v>
      </c>
      <c r="E17" s="845">
        <f t="shared" si="0"/>
        <v>-3.999999999999998E-2</v>
      </c>
    </row>
    <row r="18" spans="1:5" customFormat="1" ht="18" customHeight="1" x14ac:dyDescent="0.25">
      <c r="A18" s="842">
        <v>14</v>
      </c>
      <c r="B18" s="843" t="s">
        <v>1005</v>
      </c>
      <c r="C18" s="851">
        <f>'Bieu 01'!U49</f>
        <v>0.13299</v>
      </c>
      <c r="D18" s="852">
        <f>'Bieu 03'!W49</f>
        <v>0.43298999999999999</v>
      </c>
      <c r="E18" s="845">
        <f t="shared" si="0"/>
        <v>0.3</v>
      </c>
    </row>
    <row r="19" spans="1:5" customFormat="1" ht="18" customHeight="1" x14ac:dyDescent="0.25">
      <c r="A19" s="842">
        <v>15</v>
      </c>
      <c r="B19" s="843" t="s">
        <v>1006</v>
      </c>
      <c r="C19" s="851"/>
      <c r="D19" s="852">
        <f>'Bieu 03'!X49</f>
        <v>1</v>
      </c>
      <c r="E19" s="845">
        <f t="shared" si="0"/>
        <v>1</v>
      </c>
    </row>
    <row r="20" spans="1:5" customFormat="1" ht="18" customHeight="1" x14ac:dyDescent="0.25">
      <c r="A20" s="842">
        <v>16</v>
      </c>
      <c r="B20" s="843" t="s">
        <v>1007</v>
      </c>
      <c r="C20" s="851">
        <f>'Bieu 01'!W49</f>
        <v>0.44956200000000002</v>
      </c>
      <c r="D20" s="852">
        <f>'Bieu 03'!Y49</f>
        <v>0.24956200000000001</v>
      </c>
      <c r="E20" s="845">
        <f t="shared" si="0"/>
        <v>-0.2</v>
      </c>
    </row>
    <row r="21" spans="1:5" customFormat="1" ht="18" customHeight="1" x14ac:dyDescent="0.25">
      <c r="A21" s="842">
        <v>17</v>
      </c>
      <c r="B21" s="843" t="s">
        <v>1008</v>
      </c>
      <c r="C21" s="851">
        <f>'Bieu 01'!X49</f>
        <v>0.17530000000000001</v>
      </c>
      <c r="D21" s="852">
        <f>'Bieu 03'!Z49</f>
        <v>0.17530000000000001</v>
      </c>
      <c r="E21" s="845">
        <f t="shared" si="0"/>
        <v>0</v>
      </c>
    </row>
    <row r="22" spans="1:5" customFormat="1" ht="18" customHeight="1" x14ac:dyDescent="0.25">
      <c r="A22" s="842">
        <v>18</v>
      </c>
      <c r="B22" s="843" t="s">
        <v>1009</v>
      </c>
      <c r="C22" s="851">
        <f>'Bieu 01'!Y49</f>
        <v>0.92030999999999996</v>
      </c>
      <c r="D22" s="852">
        <f>'Bieu 03'!AA49</f>
        <v>0.69030999999999998</v>
      </c>
      <c r="E22" s="845">
        <f t="shared" si="0"/>
        <v>-0.22999999999999998</v>
      </c>
    </row>
    <row r="23" spans="1:5" customFormat="1" ht="18" customHeight="1" x14ac:dyDescent="0.25">
      <c r="A23" s="842">
        <v>19</v>
      </c>
      <c r="B23" s="843" t="s">
        <v>1010</v>
      </c>
      <c r="C23" s="851">
        <f>'Bieu 01'!Z49</f>
        <v>0.24761</v>
      </c>
      <c r="D23" s="850">
        <f>'Bieu 03'!AB49</f>
        <v>0.24761</v>
      </c>
      <c r="E23" s="845">
        <f t="shared" si="0"/>
        <v>0</v>
      </c>
    </row>
    <row r="24" spans="1:5" customFormat="1" ht="18" customHeight="1" x14ac:dyDescent="0.25">
      <c r="A24" s="842">
        <v>20</v>
      </c>
      <c r="B24" s="843" t="s">
        <v>1011</v>
      </c>
      <c r="C24" s="851">
        <f>'Bieu 01'!AA49</f>
        <v>0.33850000000000002</v>
      </c>
      <c r="D24" s="852">
        <f>'Bieu 03'!AC49</f>
        <v>1.5685</v>
      </c>
      <c r="E24" s="845">
        <f>D24-C24</f>
        <v>1.23</v>
      </c>
    </row>
    <row r="25" spans="1:5" customFormat="1" ht="18" customHeight="1" x14ac:dyDescent="0.25">
      <c r="A25" s="842">
        <v>21</v>
      </c>
      <c r="B25" s="843" t="s">
        <v>1012</v>
      </c>
      <c r="C25" s="851">
        <f>'Bieu 01'!AB49</f>
        <v>0.92054000000000002</v>
      </c>
      <c r="D25" s="852">
        <f>'Bieu 03'!AD49</f>
        <v>0.72053999999999996</v>
      </c>
      <c r="E25" s="845">
        <f t="shared" si="0"/>
        <v>-0.20000000000000007</v>
      </c>
    </row>
    <row r="26" spans="1:5" customFormat="1" ht="18" customHeight="1" x14ac:dyDescent="0.25">
      <c r="A26" s="842">
        <v>22</v>
      </c>
      <c r="B26" s="843" t="s">
        <v>1013</v>
      </c>
      <c r="C26" s="851"/>
      <c r="D26" s="852">
        <f>'Bieu 03'!AE49</f>
        <v>2</v>
      </c>
      <c r="E26" s="845">
        <f t="shared" si="0"/>
        <v>2</v>
      </c>
    </row>
    <row r="27" spans="1:5" customFormat="1" ht="18" customHeight="1" x14ac:dyDescent="0.25">
      <c r="A27" s="842">
        <v>23</v>
      </c>
      <c r="B27" s="843" t="s">
        <v>1014</v>
      </c>
      <c r="C27" s="851">
        <f>'Bieu 01'!AD49</f>
        <v>0.35533999999999999</v>
      </c>
      <c r="D27" s="852">
        <f>'Bieu 03'!AF49</f>
        <v>5.534E-2</v>
      </c>
      <c r="E27" s="845">
        <f t="shared" si="0"/>
        <v>-0.3</v>
      </c>
    </row>
    <row r="28" spans="1:5" s="844" customFormat="1" ht="18" customHeight="1" x14ac:dyDescent="0.3">
      <c r="A28" s="945" t="s">
        <v>1029</v>
      </c>
      <c r="B28" s="945"/>
      <c r="C28" s="847">
        <f>SUM(C5:C27)</f>
        <v>13.087668000000001</v>
      </c>
      <c r="D28" s="847">
        <f>SUM(D5:D27)</f>
        <v>16.927668000000001</v>
      </c>
      <c r="E28" s="847">
        <f t="shared" si="0"/>
        <v>3.84</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D18" workbookViewId="0">
      <selection activeCell="E28" sqref="A3:E28"/>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1068</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67" t="s">
        <v>121</v>
      </c>
      <c r="E4" s="867" t="s">
        <v>1026</v>
      </c>
    </row>
    <row r="5" spans="1:5" customFormat="1" ht="18" customHeight="1" x14ac:dyDescent="0.25">
      <c r="A5" s="842">
        <v>1</v>
      </c>
      <c r="B5" s="843" t="s">
        <v>1027</v>
      </c>
      <c r="C5" s="851">
        <f>'Bieu 01'!F51</f>
        <v>2.971425</v>
      </c>
      <c r="D5" s="852">
        <f>'Bieu 03'!H51</f>
        <v>3.701425</v>
      </c>
      <c r="E5" s="845">
        <f>D5-C5</f>
        <v>0.73</v>
      </c>
    </row>
    <row r="6" spans="1:5" customFormat="1" ht="18" customHeight="1" x14ac:dyDescent="0.25">
      <c r="A6" s="842">
        <v>2</v>
      </c>
      <c r="B6" s="843" t="s">
        <v>1028</v>
      </c>
      <c r="C6" s="851">
        <f>'Bieu 01'!G51</f>
        <v>1.3118000000000001</v>
      </c>
      <c r="D6" s="852">
        <f>'Bieu 03'!I51</f>
        <v>1.6017999999999999</v>
      </c>
      <c r="E6" s="845">
        <f t="shared" ref="E6:E28" si="0">D6-C6</f>
        <v>0.28999999999999981</v>
      </c>
    </row>
    <row r="7" spans="1:5" customFormat="1" ht="18" customHeight="1" x14ac:dyDescent="0.25">
      <c r="A7" s="842">
        <v>3</v>
      </c>
      <c r="B7" s="843" t="s">
        <v>994</v>
      </c>
      <c r="C7" s="851">
        <f>'Bieu 01'!H51</f>
        <v>1.1269420000000001</v>
      </c>
      <c r="D7" s="852">
        <f>'Bieu 03'!J51</f>
        <v>1.1269420000000001</v>
      </c>
      <c r="E7" s="845">
        <f t="shared" si="0"/>
        <v>0</v>
      </c>
    </row>
    <row r="8" spans="1:5" customFormat="1" ht="18" customHeight="1" x14ac:dyDescent="0.25">
      <c r="A8" s="842">
        <v>4</v>
      </c>
      <c r="B8" s="843" t="s">
        <v>995</v>
      </c>
      <c r="C8" s="851">
        <f>'Bieu 01'!I51</f>
        <v>1.7185870000000001</v>
      </c>
      <c r="D8" s="852">
        <f>'Bieu 03'!K51</f>
        <v>2.0385870000000001</v>
      </c>
      <c r="E8" s="845">
        <f t="shared" si="0"/>
        <v>0.32000000000000006</v>
      </c>
    </row>
    <row r="9" spans="1:5" customFormat="1" ht="18" customHeight="1" x14ac:dyDescent="0.25">
      <c r="A9" s="842">
        <v>5</v>
      </c>
      <c r="B9" s="843" t="s">
        <v>996</v>
      </c>
      <c r="C9" s="851">
        <f>'Bieu 01'!K51</f>
        <v>1.696828</v>
      </c>
      <c r="D9" s="852">
        <f>'Bieu 03'!M51</f>
        <v>2.5368279999999999</v>
      </c>
      <c r="E9" s="845">
        <f t="shared" si="0"/>
        <v>0.83999999999999986</v>
      </c>
    </row>
    <row r="10" spans="1:5" customFormat="1" ht="18" customHeight="1" x14ac:dyDescent="0.25">
      <c r="A10" s="842">
        <v>6</v>
      </c>
      <c r="B10" s="843" t="s">
        <v>997</v>
      </c>
      <c r="C10" s="851">
        <f>'Bieu 01'!L51</f>
        <v>1.97096</v>
      </c>
      <c r="D10" s="852">
        <f>'Bieu 03'!N51</f>
        <v>1.8309600000000001</v>
      </c>
      <c r="E10" s="845">
        <f t="shared" si="0"/>
        <v>-0.1399999999999999</v>
      </c>
    </row>
    <row r="11" spans="1:5" customFormat="1" ht="18" customHeight="1" x14ac:dyDescent="0.25">
      <c r="A11" s="842">
        <v>7</v>
      </c>
      <c r="B11" s="843" t="s">
        <v>998</v>
      </c>
      <c r="C11" s="851">
        <f>'Bieu 01'!M51</f>
        <v>1.578605</v>
      </c>
      <c r="D11" s="852">
        <f>'Bieu 03'!O51</f>
        <v>1.6386050000000001</v>
      </c>
      <c r="E11" s="845">
        <f t="shared" si="0"/>
        <v>6.0000000000000053E-2</v>
      </c>
    </row>
    <row r="12" spans="1:5" customFormat="1" ht="18" customHeight="1" x14ac:dyDescent="0.25">
      <c r="A12" s="842">
        <v>8</v>
      </c>
      <c r="B12" s="843" t="s">
        <v>999</v>
      </c>
      <c r="C12" s="851">
        <f>'Bieu 01'!O51</f>
        <v>2.73021</v>
      </c>
      <c r="D12" s="852">
        <f>'Bieu 03'!Q51</f>
        <v>3.1302099999999999</v>
      </c>
      <c r="E12" s="845">
        <f t="shared" si="0"/>
        <v>0.39999999999999991</v>
      </c>
    </row>
    <row r="13" spans="1:5" customFormat="1" ht="18" customHeight="1" x14ac:dyDescent="0.25">
      <c r="A13" s="842">
        <v>9</v>
      </c>
      <c r="B13" s="843" t="s">
        <v>1000</v>
      </c>
      <c r="C13" s="851">
        <f>'Bieu 01'!P51</f>
        <v>1.0446200000000001</v>
      </c>
      <c r="D13" s="852">
        <f>'Bieu 03'!R51</f>
        <v>1.0446200000000001</v>
      </c>
      <c r="E13" s="845">
        <f t="shared" si="0"/>
        <v>0</v>
      </c>
    </row>
    <row r="14" spans="1:5" customFormat="1" ht="18" customHeight="1" x14ac:dyDescent="0.25">
      <c r="A14" s="842">
        <v>10</v>
      </c>
      <c r="B14" s="843" t="s">
        <v>1001</v>
      </c>
      <c r="C14" s="851">
        <f>'Bieu 01'!Q51</f>
        <v>0.80615000000000003</v>
      </c>
      <c r="D14" s="852">
        <f>'Bieu 03'!S51</f>
        <v>1.3861500000000002</v>
      </c>
      <c r="E14" s="845">
        <f t="shared" si="0"/>
        <v>0.58000000000000018</v>
      </c>
    </row>
    <row r="15" spans="1:5" customFormat="1" ht="18" customHeight="1" x14ac:dyDescent="0.25">
      <c r="A15" s="842">
        <v>11</v>
      </c>
      <c r="B15" s="843" t="s">
        <v>1002</v>
      </c>
      <c r="C15" s="851">
        <f>'Bieu 01'!R51</f>
        <v>1.34934</v>
      </c>
      <c r="D15" s="852">
        <f>'Bieu 03'!T51</f>
        <v>1.4493400000000001</v>
      </c>
      <c r="E15" s="845">
        <f t="shared" si="0"/>
        <v>0.10000000000000009</v>
      </c>
    </row>
    <row r="16" spans="1:5" customFormat="1" ht="18" customHeight="1" x14ac:dyDescent="0.25">
      <c r="A16" s="842">
        <v>12</v>
      </c>
      <c r="B16" s="843" t="s">
        <v>1003</v>
      </c>
      <c r="C16" s="851">
        <f>'Bieu 01'!S51</f>
        <v>1.26126</v>
      </c>
      <c r="D16" s="852">
        <f>'Bieu 03'!U51</f>
        <v>0.77126000000000017</v>
      </c>
      <c r="E16" s="845">
        <f t="shared" si="0"/>
        <v>-0.48999999999999988</v>
      </c>
    </row>
    <row r="17" spans="1:5" customFormat="1" ht="18" customHeight="1" x14ac:dyDescent="0.25">
      <c r="A17" s="842">
        <v>13</v>
      </c>
      <c r="B17" s="843" t="s">
        <v>1004</v>
      </c>
      <c r="C17" s="852">
        <f>'Bieu 01'!T51</f>
        <v>0.64412000000000003</v>
      </c>
      <c r="D17" s="852">
        <f>'Bieu 03'!V51</f>
        <v>1.2541199999999999</v>
      </c>
      <c r="E17" s="845">
        <f t="shared" si="0"/>
        <v>0.60999999999999988</v>
      </c>
    </row>
    <row r="18" spans="1:5" customFormat="1" ht="18" customHeight="1" x14ac:dyDescent="0.25">
      <c r="A18" s="842">
        <v>14</v>
      </c>
      <c r="B18" s="843" t="s">
        <v>1005</v>
      </c>
      <c r="C18" s="851">
        <f>'Bieu 01'!U51</f>
        <v>2.54094</v>
      </c>
      <c r="D18" s="852">
        <f>'Bieu 03'!W51</f>
        <v>2.87094</v>
      </c>
      <c r="E18" s="845">
        <f t="shared" si="0"/>
        <v>0.33000000000000007</v>
      </c>
    </row>
    <row r="19" spans="1:5" customFormat="1" ht="18" customHeight="1" x14ac:dyDescent="0.25">
      <c r="A19" s="842">
        <v>15</v>
      </c>
      <c r="B19" s="843" t="s">
        <v>1006</v>
      </c>
      <c r="C19" s="851">
        <f>'Bieu 01'!V51</f>
        <v>1.7783100000000001</v>
      </c>
      <c r="D19" s="852">
        <f>'Bieu 03'!X51</f>
        <v>1.45831</v>
      </c>
      <c r="E19" s="845">
        <f t="shared" si="0"/>
        <v>-0.32000000000000006</v>
      </c>
    </row>
    <row r="20" spans="1:5" customFormat="1" ht="18" customHeight="1" x14ac:dyDescent="0.25">
      <c r="A20" s="842">
        <v>16</v>
      </c>
      <c r="B20" s="843" t="s">
        <v>1007</v>
      </c>
      <c r="C20" s="851">
        <f>'Bieu 01'!W51</f>
        <v>1.4375180000000001</v>
      </c>
      <c r="D20" s="852">
        <f>'Bieu 03'!Y51</f>
        <v>1.4375180000000001</v>
      </c>
      <c r="E20" s="845">
        <f t="shared" si="0"/>
        <v>0</v>
      </c>
    </row>
    <row r="21" spans="1:5" customFormat="1" ht="18" customHeight="1" x14ac:dyDescent="0.25">
      <c r="A21" s="842">
        <v>17</v>
      </c>
      <c r="B21" s="843" t="s">
        <v>1008</v>
      </c>
      <c r="C21" s="851">
        <f>'Bieu 01'!X51</f>
        <v>1.4130199999999999</v>
      </c>
      <c r="D21" s="852">
        <f>'Bieu 03'!Z51</f>
        <v>2.18302</v>
      </c>
      <c r="E21" s="845">
        <f t="shared" si="0"/>
        <v>0.77</v>
      </c>
    </row>
    <row r="22" spans="1:5" customFormat="1" ht="18" customHeight="1" x14ac:dyDescent="0.25">
      <c r="A22" s="842">
        <v>18</v>
      </c>
      <c r="B22" s="843" t="s">
        <v>1009</v>
      </c>
      <c r="C22" s="851">
        <f>'Bieu 01'!Y51</f>
        <v>2.5830099999999998</v>
      </c>
      <c r="D22" s="852">
        <f>'Bieu 03'!AA51</f>
        <v>4.1430100000000003</v>
      </c>
      <c r="E22" s="845">
        <f t="shared" si="0"/>
        <v>1.5600000000000005</v>
      </c>
    </row>
    <row r="23" spans="1:5" customFormat="1" ht="18" customHeight="1" x14ac:dyDescent="0.25">
      <c r="A23" s="842">
        <v>19</v>
      </c>
      <c r="B23" s="843" t="s">
        <v>1010</v>
      </c>
      <c r="C23" s="851">
        <f>'Bieu 01'!Z51</f>
        <v>2.7978900000000002</v>
      </c>
      <c r="D23" s="852">
        <f>'Bieu 03'!AB51</f>
        <v>3.57789</v>
      </c>
      <c r="E23" s="845">
        <f t="shared" si="0"/>
        <v>0.7799999999999998</v>
      </c>
    </row>
    <row r="24" spans="1:5" customFormat="1" ht="18" customHeight="1" x14ac:dyDescent="0.25">
      <c r="A24" s="842">
        <v>20</v>
      </c>
      <c r="B24" s="843" t="s">
        <v>1011</v>
      </c>
      <c r="C24" s="851">
        <f>'Bieu 01'!AA51</f>
        <v>1.67638</v>
      </c>
      <c r="D24" s="852">
        <f>'Bieu 03'!AC51</f>
        <v>1.8563799999999999</v>
      </c>
      <c r="E24" s="845">
        <f>D24-C24</f>
        <v>0.17999999999999994</v>
      </c>
    </row>
    <row r="25" spans="1:5" customFormat="1" ht="18" customHeight="1" x14ac:dyDescent="0.25">
      <c r="A25" s="842">
        <v>21</v>
      </c>
      <c r="B25" s="843" t="s">
        <v>1012</v>
      </c>
      <c r="C25" s="851">
        <f>'Bieu 01'!AB51</f>
        <v>0.90676999999999996</v>
      </c>
      <c r="D25" s="852">
        <f>'Bieu 03'!AD51</f>
        <v>0.5867699999999999</v>
      </c>
      <c r="E25" s="845">
        <f t="shared" si="0"/>
        <v>-0.32000000000000006</v>
      </c>
    </row>
    <row r="26" spans="1:5" customFormat="1" ht="18" customHeight="1" x14ac:dyDescent="0.25">
      <c r="A26" s="842">
        <v>22</v>
      </c>
      <c r="B26" s="843" t="s">
        <v>1013</v>
      </c>
      <c r="C26" s="851">
        <f>'Bieu 01'!AC51</f>
        <v>0.82684999999999997</v>
      </c>
      <c r="D26" s="852">
        <f>'Bieu 03'!AE51</f>
        <v>0.82684999999999997</v>
      </c>
      <c r="E26" s="845">
        <f t="shared" si="0"/>
        <v>0</v>
      </c>
    </row>
    <row r="27" spans="1:5" customFormat="1" ht="18" customHeight="1" x14ac:dyDescent="0.25">
      <c r="A27" s="842">
        <v>23</v>
      </c>
      <c r="B27" s="843" t="s">
        <v>1014</v>
      </c>
      <c r="C27" s="851">
        <f>'Bieu 01'!AD51</f>
        <v>2.8720400000000001</v>
      </c>
      <c r="D27" s="852">
        <f>'Bieu 03'!AF51</f>
        <v>2.4320399999999998</v>
      </c>
      <c r="E27" s="845">
        <f t="shared" si="0"/>
        <v>-0.44000000000000039</v>
      </c>
    </row>
    <row r="28" spans="1:5" s="844" customFormat="1" ht="18" customHeight="1" x14ac:dyDescent="0.3">
      <c r="A28" s="945" t="s">
        <v>1029</v>
      </c>
      <c r="B28" s="945"/>
      <c r="C28" s="847">
        <f>SUM(C5:C27)</f>
        <v>39.043575000000004</v>
      </c>
      <c r="D28" s="847">
        <f>SUM(D5:D27)</f>
        <v>44.883575</v>
      </c>
      <c r="E28" s="847">
        <f t="shared" si="0"/>
        <v>5.8399999999999963</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E18" workbookViewId="0">
      <selection activeCell="E28" sqref="A3:E28"/>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1069</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67" t="s">
        <v>121</v>
      </c>
      <c r="E4" s="867" t="s">
        <v>1026</v>
      </c>
    </row>
    <row r="5" spans="1:5" customFormat="1" ht="18" customHeight="1" x14ac:dyDescent="0.25">
      <c r="A5" s="842">
        <v>1</v>
      </c>
      <c r="B5" s="843" t="s">
        <v>1027</v>
      </c>
      <c r="C5" s="851">
        <f>'Bieu 01'!F52</f>
        <v>2.275795</v>
      </c>
      <c r="D5" s="852">
        <f>'Bieu 03'!H52</f>
        <v>8.8057949999999998</v>
      </c>
      <c r="E5" s="845">
        <f>D5-C5</f>
        <v>6.5299999999999994</v>
      </c>
    </row>
    <row r="6" spans="1:5" customFormat="1" ht="18" customHeight="1" x14ac:dyDescent="0.25">
      <c r="A6" s="842">
        <v>2</v>
      </c>
      <c r="B6" s="843" t="s">
        <v>1028</v>
      </c>
      <c r="C6" s="851"/>
      <c r="D6" s="852">
        <f>'Bieu 03'!I52</f>
        <v>7.3999999999999995</v>
      </c>
      <c r="E6" s="845">
        <f t="shared" ref="E6:E28" si="0">D6-C6</f>
        <v>7.3999999999999995</v>
      </c>
    </row>
    <row r="7" spans="1:5" customFormat="1" ht="18" customHeight="1" x14ac:dyDescent="0.25">
      <c r="A7" s="842">
        <v>3</v>
      </c>
      <c r="B7" s="843" t="s">
        <v>994</v>
      </c>
      <c r="C7" s="851"/>
      <c r="D7" s="852"/>
      <c r="E7" s="845">
        <f t="shared" si="0"/>
        <v>0</v>
      </c>
    </row>
    <row r="8" spans="1:5" customFormat="1" ht="18" customHeight="1" x14ac:dyDescent="0.25">
      <c r="A8" s="842">
        <v>4</v>
      </c>
      <c r="B8" s="843" t="s">
        <v>995</v>
      </c>
      <c r="C8" s="851"/>
      <c r="D8" s="852">
        <f>'Bieu 03'!K52</f>
        <v>0.66</v>
      </c>
      <c r="E8" s="845">
        <f t="shared" si="0"/>
        <v>0.66</v>
      </c>
    </row>
    <row r="9" spans="1:5" customFormat="1" ht="18" customHeight="1" x14ac:dyDescent="0.25">
      <c r="A9" s="842">
        <v>5</v>
      </c>
      <c r="B9" s="843" t="s">
        <v>996</v>
      </c>
      <c r="C9" s="851"/>
      <c r="D9" s="852">
        <f>'Bieu 03'!M52</f>
        <v>0.37</v>
      </c>
      <c r="E9" s="845">
        <f t="shared" si="0"/>
        <v>0.37</v>
      </c>
    </row>
    <row r="10" spans="1:5" customFormat="1" ht="18" customHeight="1" x14ac:dyDescent="0.25">
      <c r="A10" s="842">
        <v>6</v>
      </c>
      <c r="B10" s="843" t="s">
        <v>997</v>
      </c>
      <c r="C10" s="851">
        <f>'Bieu 01'!L52</f>
        <v>0.27381</v>
      </c>
      <c r="D10" s="852">
        <f>'Bieu 03'!N52</f>
        <v>0.27381</v>
      </c>
      <c r="E10" s="845">
        <f t="shared" si="0"/>
        <v>0</v>
      </c>
    </row>
    <row r="11" spans="1:5" customFormat="1" ht="18" customHeight="1" x14ac:dyDescent="0.25">
      <c r="A11" s="842">
        <v>7</v>
      </c>
      <c r="B11" s="843" t="s">
        <v>998</v>
      </c>
      <c r="C11" s="851"/>
      <c r="D11" s="852">
        <f>'Bieu 03'!O52</f>
        <v>0.91</v>
      </c>
      <c r="E11" s="845">
        <f t="shared" si="0"/>
        <v>0.91</v>
      </c>
    </row>
    <row r="12" spans="1:5" customFormat="1" ht="18" customHeight="1" x14ac:dyDescent="0.25">
      <c r="A12" s="842">
        <v>8</v>
      </c>
      <c r="B12" s="843" t="s">
        <v>999</v>
      </c>
      <c r="C12" s="851"/>
      <c r="D12" s="852"/>
      <c r="E12" s="845">
        <f t="shared" si="0"/>
        <v>0</v>
      </c>
    </row>
    <row r="13" spans="1:5" customFormat="1" ht="18" customHeight="1" x14ac:dyDescent="0.25">
      <c r="A13" s="842">
        <v>9</v>
      </c>
      <c r="B13" s="843" t="s">
        <v>1000</v>
      </c>
      <c r="C13" s="851"/>
      <c r="D13" s="852">
        <f>'Bieu 03'!R52</f>
        <v>0.06</v>
      </c>
      <c r="E13" s="845">
        <f t="shared" si="0"/>
        <v>0.06</v>
      </c>
    </row>
    <row r="14" spans="1:5" customFormat="1" ht="18" customHeight="1" x14ac:dyDescent="0.25">
      <c r="A14" s="842">
        <v>10</v>
      </c>
      <c r="B14" s="843" t="s">
        <v>1001</v>
      </c>
      <c r="C14" s="851"/>
      <c r="D14" s="852"/>
      <c r="E14" s="845">
        <f t="shared" si="0"/>
        <v>0</v>
      </c>
    </row>
    <row r="15" spans="1:5" customFormat="1" ht="18" customHeight="1" x14ac:dyDescent="0.25">
      <c r="A15" s="842">
        <v>11</v>
      </c>
      <c r="B15" s="843" t="s">
        <v>1002</v>
      </c>
      <c r="C15" s="851"/>
      <c r="D15" s="852"/>
      <c r="E15" s="845">
        <f t="shared" si="0"/>
        <v>0</v>
      </c>
    </row>
    <row r="16" spans="1:5" customFormat="1" ht="18" customHeight="1" x14ac:dyDescent="0.25">
      <c r="A16" s="842">
        <v>12</v>
      </c>
      <c r="B16" s="843" t="s">
        <v>1003</v>
      </c>
      <c r="C16" s="851"/>
      <c r="D16" s="852"/>
      <c r="E16" s="845">
        <f t="shared" si="0"/>
        <v>0</v>
      </c>
    </row>
    <row r="17" spans="1:5" customFormat="1" ht="18" customHeight="1" x14ac:dyDescent="0.25">
      <c r="A17" s="842">
        <v>13</v>
      </c>
      <c r="B17" s="843" t="s">
        <v>1004</v>
      </c>
      <c r="C17" s="852"/>
      <c r="D17" s="852">
        <f>'Bieu 03'!V52</f>
        <v>0.18</v>
      </c>
      <c r="E17" s="845">
        <f t="shared" si="0"/>
        <v>0.18</v>
      </c>
    </row>
    <row r="18" spans="1:5" customFormat="1" ht="18" customHeight="1" x14ac:dyDescent="0.25">
      <c r="A18" s="842">
        <v>14</v>
      </c>
      <c r="B18" s="843" t="s">
        <v>1005</v>
      </c>
      <c r="C18" s="851"/>
      <c r="D18" s="852"/>
      <c r="E18" s="845">
        <f t="shared" si="0"/>
        <v>0</v>
      </c>
    </row>
    <row r="19" spans="1:5" customFormat="1" ht="18" customHeight="1" x14ac:dyDescent="0.25">
      <c r="A19" s="842">
        <v>15</v>
      </c>
      <c r="B19" s="843" t="s">
        <v>1006</v>
      </c>
      <c r="C19" s="851"/>
      <c r="D19" s="852">
        <f>'Bieu 03'!X52</f>
        <v>0.52</v>
      </c>
      <c r="E19" s="845">
        <f t="shared" si="0"/>
        <v>0.52</v>
      </c>
    </row>
    <row r="20" spans="1:5" customFormat="1" ht="18" customHeight="1" x14ac:dyDescent="0.25">
      <c r="A20" s="842">
        <v>16</v>
      </c>
      <c r="B20" s="843" t="s">
        <v>1007</v>
      </c>
      <c r="C20" s="851"/>
      <c r="D20" s="852"/>
      <c r="E20" s="845">
        <f t="shared" si="0"/>
        <v>0</v>
      </c>
    </row>
    <row r="21" spans="1:5" customFormat="1" ht="18" customHeight="1" x14ac:dyDescent="0.25">
      <c r="A21" s="842">
        <v>17</v>
      </c>
      <c r="B21" s="843" t="s">
        <v>1008</v>
      </c>
      <c r="C21" s="851"/>
      <c r="D21" s="852">
        <f>'Bieu 03'!Z52</f>
        <v>0.3</v>
      </c>
      <c r="E21" s="845">
        <f t="shared" si="0"/>
        <v>0.3</v>
      </c>
    </row>
    <row r="22" spans="1:5" customFormat="1" ht="18" customHeight="1" x14ac:dyDescent="0.25">
      <c r="A22" s="842">
        <v>18</v>
      </c>
      <c r="B22" s="843" t="s">
        <v>1009</v>
      </c>
      <c r="C22" s="851"/>
      <c r="D22" s="852">
        <f>'Bieu 03'!AA52</f>
        <v>0.82</v>
      </c>
      <c r="E22" s="845">
        <f t="shared" si="0"/>
        <v>0.82</v>
      </c>
    </row>
    <row r="23" spans="1:5" customFormat="1" ht="18" customHeight="1" x14ac:dyDescent="0.25">
      <c r="A23" s="842">
        <v>19</v>
      </c>
      <c r="B23" s="843" t="s">
        <v>1010</v>
      </c>
      <c r="C23" s="851"/>
      <c r="D23" s="852"/>
      <c r="E23" s="845">
        <f t="shared" si="0"/>
        <v>0</v>
      </c>
    </row>
    <row r="24" spans="1:5" customFormat="1" ht="18" customHeight="1" x14ac:dyDescent="0.25">
      <c r="A24" s="842">
        <v>20</v>
      </c>
      <c r="B24" s="843" t="s">
        <v>1011</v>
      </c>
      <c r="C24" s="851"/>
      <c r="D24" s="852"/>
      <c r="E24" s="845">
        <f>D24-C24</f>
        <v>0</v>
      </c>
    </row>
    <row r="25" spans="1:5" customFormat="1" ht="18" customHeight="1" x14ac:dyDescent="0.25">
      <c r="A25" s="842">
        <v>21</v>
      </c>
      <c r="B25" s="843" t="s">
        <v>1012</v>
      </c>
      <c r="C25" s="851">
        <f>'Bieu 01'!AB52</f>
        <v>0.16302</v>
      </c>
      <c r="D25" s="852">
        <f>'Bieu 03'!AD52</f>
        <v>0.6130199999999999</v>
      </c>
      <c r="E25" s="845">
        <f t="shared" si="0"/>
        <v>0.4499999999999999</v>
      </c>
    </row>
    <row r="26" spans="1:5" customFormat="1" ht="18" customHeight="1" x14ac:dyDescent="0.25">
      <c r="A26" s="842">
        <v>22</v>
      </c>
      <c r="B26" s="843" t="s">
        <v>1013</v>
      </c>
      <c r="C26" s="851">
        <f>'Bieu 01'!AC52</f>
        <v>0.18006</v>
      </c>
      <c r="D26" s="852">
        <f>'Bieu 03'!AE52</f>
        <v>0.18006</v>
      </c>
      <c r="E26" s="845">
        <f t="shared" si="0"/>
        <v>0</v>
      </c>
    </row>
    <row r="27" spans="1:5" customFormat="1" ht="18" customHeight="1" x14ac:dyDescent="0.25">
      <c r="A27" s="842">
        <v>23</v>
      </c>
      <c r="B27" s="843" t="s">
        <v>1014</v>
      </c>
      <c r="C27" s="851"/>
      <c r="D27" s="852">
        <f>'Bieu 03'!AF52</f>
        <v>0.19</v>
      </c>
      <c r="E27" s="845">
        <f t="shared" si="0"/>
        <v>0.19</v>
      </c>
    </row>
    <row r="28" spans="1:5" s="844" customFormat="1" ht="18" customHeight="1" x14ac:dyDescent="0.3">
      <c r="A28" s="945" t="s">
        <v>1029</v>
      </c>
      <c r="B28" s="945"/>
      <c r="C28" s="847">
        <f>SUM(C5:C27)</f>
        <v>2.8926850000000002</v>
      </c>
      <c r="D28" s="847">
        <f>SUM(D5:D27)</f>
        <v>21.282685000000001</v>
      </c>
      <c r="E28" s="847">
        <f t="shared" si="0"/>
        <v>18.39</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8" workbookViewId="0">
      <selection activeCell="B35" sqref="B35"/>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1070</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67" t="s">
        <v>121</v>
      </c>
      <c r="E4" s="867" t="s">
        <v>1026</v>
      </c>
    </row>
    <row r="5" spans="1:5" customFormat="1" ht="18" customHeight="1" x14ac:dyDescent="0.25">
      <c r="A5" s="842">
        <v>1</v>
      </c>
      <c r="B5" s="843" t="s">
        <v>1027</v>
      </c>
      <c r="C5" s="851"/>
      <c r="D5" s="852"/>
      <c r="E5" s="845">
        <f>D5-C5</f>
        <v>0</v>
      </c>
    </row>
    <row r="6" spans="1:5" customFormat="1" ht="18" customHeight="1" x14ac:dyDescent="0.25">
      <c r="A6" s="842">
        <v>2</v>
      </c>
      <c r="B6" s="843" t="s">
        <v>1028</v>
      </c>
      <c r="C6" s="851"/>
      <c r="D6" s="852"/>
      <c r="E6" s="845">
        <f t="shared" ref="E6:E27" si="0">D6-C6</f>
        <v>0</v>
      </c>
    </row>
    <row r="7" spans="1:5" customFormat="1" ht="18" customHeight="1" x14ac:dyDescent="0.25">
      <c r="A7" s="842">
        <v>3</v>
      </c>
      <c r="B7" s="843" t="s">
        <v>994</v>
      </c>
      <c r="C7" s="851">
        <f>'Bieu 01'!H53</f>
        <v>112.41622099999999</v>
      </c>
      <c r="D7" s="852">
        <f>'Bieu 03'!J53</f>
        <v>139.396221</v>
      </c>
      <c r="E7" s="845">
        <f t="shared" si="0"/>
        <v>26.980000000000004</v>
      </c>
    </row>
    <row r="8" spans="1:5" customFormat="1" ht="18" customHeight="1" x14ac:dyDescent="0.25">
      <c r="A8" s="842">
        <v>4</v>
      </c>
      <c r="B8" s="843" t="s">
        <v>995</v>
      </c>
      <c r="C8" s="851">
        <f>'Bieu 01'!I53</f>
        <v>68.178664999999995</v>
      </c>
      <c r="D8" s="852">
        <f>'Bieu 03'!K53</f>
        <v>100.46866499999999</v>
      </c>
      <c r="E8" s="845">
        <f t="shared" si="0"/>
        <v>32.289999999999992</v>
      </c>
    </row>
    <row r="9" spans="1:5" customFormat="1" ht="18" customHeight="1" x14ac:dyDescent="0.25">
      <c r="A9" s="842">
        <v>5</v>
      </c>
      <c r="B9" s="843" t="s">
        <v>996</v>
      </c>
      <c r="C9" s="851">
        <f>'Bieu 01'!K53</f>
        <v>79.919278000000006</v>
      </c>
      <c r="D9" s="852">
        <f>'Bieu 03'!M53</f>
        <v>97.229277999999994</v>
      </c>
      <c r="E9" s="845">
        <f t="shared" si="0"/>
        <v>17.309999999999988</v>
      </c>
    </row>
    <row r="10" spans="1:5" customFormat="1" ht="18" customHeight="1" x14ac:dyDescent="0.25">
      <c r="A10" s="842">
        <v>6</v>
      </c>
      <c r="B10" s="843" t="s">
        <v>997</v>
      </c>
      <c r="C10" s="851">
        <f>'Bieu 01'!L53</f>
        <v>41.122489999999999</v>
      </c>
      <c r="D10" s="852">
        <f>'Bieu 03'!N53</f>
        <v>57.792490000000001</v>
      </c>
      <c r="E10" s="845">
        <f t="shared" si="0"/>
        <v>16.670000000000002</v>
      </c>
    </row>
    <row r="11" spans="1:5" customFormat="1" ht="18" customHeight="1" x14ac:dyDescent="0.25">
      <c r="A11" s="842">
        <v>7</v>
      </c>
      <c r="B11" s="843" t="s">
        <v>998</v>
      </c>
      <c r="C11" s="851">
        <f>'Bieu 01'!M53</f>
        <v>68.964535999999995</v>
      </c>
      <c r="D11" s="852">
        <f>'Bieu 03'!O53</f>
        <v>84.394536000000002</v>
      </c>
      <c r="E11" s="845">
        <f t="shared" si="0"/>
        <v>15.430000000000007</v>
      </c>
    </row>
    <row r="12" spans="1:5" customFormat="1" ht="18" customHeight="1" x14ac:dyDescent="0.25">
      <c r="A12" s="842">
        <v>8</v>
      </c>
      <c r="B12" s="843" t="s">
        <v>999</v>
      </c>
      <c r="C12" s="851">
        <f>'Bieu 01'!O53</f>
        <v>69.521314000000004</v>
      </c>
      <c r="D12" s="852">
        <f>'Bieu 03'!Q53</f>
        <v>84.851314000000002</v>
      </c>
      <c r="E12" s="845">
        <f t="shared" si="0"/>
        <v>15.329999999999998</v>
      </c>
    </row>
    <row r="13" spans="1:5" customFormat="1" ht="18" customHeight="1" x14ac:dyDescent="0.25">
      <c r="A13" s="842">
        <v>9</v>
      </c>
      <c r="B13" s="843" t="s">
        <v>1000</v>
      </c>
      <c r="C13" s="851">
        <f>'Bieu 01'!P53</f>
        <v>62.759909999999998</v>
      </c>
      <c r="D13" s="852">
        <f>'Bieu 03'!R53</f>
        <v>91.799909999999997</v>
      </c>
      <c r="E13" s="845">
        <f t="shared" si="0"/>
        <v>29.04</v>
      </c>
    </row>
    <row r="14" spans="1:5" customFormat="1" ht="18" customHeight="1" x14ac:dyDescent="0.25">
      <c r="A14" s="842">
        <v>10</v>
      </c>
      <c r="B14" s="843" t="s">
        <v>1001</v>
      </c>
      <c r="C14" s="851">
        <f>'Bieu 01'!Q53</f>
        <v>37.359369999999998</v>
      </c>
      <c r="D14" s="852">
        <f>'Bieu 03'!S53</f>
        <v>49.70937</v>
      </c>
      <c r="E14" s="845">
        <f t="shared" si="0"/>
        <v>12.350000000000001</v>
      </c>
    </row>
    <row r="15" spans="1:5" customFormat="1" ht="18" customHeight="1" x14ac:dyDescent="0.25">
      <c r="A15" s="842">
        <v>11</v>
      </c>
      <c r="B15" s="843" t="s">
        <v>1002</v>
      </c>
      <c r="C15" s="851">
        <f>'Bieu 01'!R53</f>
        <v>68.299019999999999</v>
      </c>
      <c r="D15" s="852">
        <f>'Bieu 03'!T53</f>
        <v>82.189019999999999</v>
      </c>
      <c r="E15" s="845">
        <f t="shared" si="0"/>
        <v>13.89</v>
      </c>
    </row>
    <row r="16" spans="1:5" customFormat="1" ht="18" customHeight="1" x14ac:dyDescent="0.25">
      <c r="A16" s="842">
        <v>12</v>
      </c>
      <c r="B16" s="843" t="s">
        <v>1003</v>
      </c>
      <c r="C16" s="851">
        <f>'Bieu 01'!S53</f>
        <v>61.307169999999999</v>
      </c>
      <c r="D16" s="852">
        <f>'Bieu 03'!U53</f>
        <v>78.667169999999999</v>
      </c>
      <c r="E16" s="845">
        <f t="shared" si="0"/>
        <v>17.36</v>
      </c>
    </row>
    <row r="17" spans="1:5" customFormat="1" ht="18" customHeight="1" x14ac:dyDescent="0.25">
      <c r="A17" s="842">
        <v>13</v>
      </c>
      <c r="B17" s="843" t="s">
        <v>1004</v>
      </c>
      <c r="C17" s="852">
        <f>'Bieu 01'!T53</f>
        <v>71.302269999999993</v>
      </c>
      <c r="D17" s="852">
        <f>'Bieu 03'!V53</f>
        <v>81.022269999999992</v>
      </c>
      <c r="E17" s="845">
        <f t="shared" si="0"/>
        <v>9.7199999999999989</v>
      </c>
    </row>
    <row r="18" spans="1:5" customFormat="1" ht="18" customHeight="1" x14ac:dyDescent="0.25">
      <c r="A18" s="842">
        <v>14</v>
      </c>
      <c r="B18" s="843" t="s">
        <v>1005</v>
      </c>
      <c r="C18" s="851">
        <f>'Bieu 01'!U53</f>
        <v>111.7098</v>
      </c>
      <c r="D18" s="852">
        <f>'Bieu 03'!W53</f>
        <v>138.44980000000001</v>
      </c>
      <c r="E18" s="845">
        <f t="shared" si="0"/>
        <v>26.740000000000009</v>
      </c>
    </row>
    <row r="19" spans="1:5" customFormat="1" ht="18" customHeight="1" x14ac:dyDescent="0.25">
      <c r="A19" s="842">
        <v>15</v>
      </c>
      <c r="B19" s="843" t="s">
        <v>1006</v>
      </c>
      <c r="C19" s="851">
        <f>'Bieu 01'!V53</f>
        <v>68.668120000000002</v>
      </c>
      <c r="D19" s="852">
        <f>'Bieu 03'!X53</f>
        <v>95.618120000000005</v>
      </c>
      <c r="E19" s="845">
        <f t="shared" si="0"/>
        <v>26.950000000000003</v>
      </c>
    </row>
    <row r="20" spans="1:5" customFormat="1" ht="18" customHeight="1" x14ac:dyDescent="0.25">
      <c r="A20" s="842">
        <v>16</v>
      </c>
      <c r="B20" s="843" t="s">
        <v>1007</v>
      </c>
      <c r="C20" s="851">
        <f>'Bieu 01'!W53</f>
        <v>82.974790999999996</v>
      </c>
      <c r="D20" s="852">
        <f>'Bieu 03'!Y53</f>
        <v>96.384791000000007</v>
      </c>
      <c r="E20" s="845">
        <f t="shared" si="0"/>
        <v>13.410000000000011</v>
      </c>
    </row>
    <row r="21" spans="1:5" customFormat="1" ht="18" customHeight="1" x14ac:dyDescent="0.25">
      <c r="A21" s="842">
        <v>17</v>
      </c>
      <c r="B21" s="843" t="s">
        <v>1008</v>
      </c>
      <c r="C21" s="851">
        <f>'Bieu 01'!X53</f>
        <v>92.205389999999994</v>
      </c>
      <c r="D21" s="852">
        <f>'Bieu 03'!Z53</f>
        <v>107.36538999999999</v>
      </c>
      <c r="E21" s="845">
        <f t="shared" si="0"/>
        <v>15.159999999999997</v>
      </c>
    </row>
    <row r="22" spans="1:5" customFormat="1" ht="18" customHeight="1" x14ac:dyDescent="0.25">
      <c r="A22" s="842">
        <v>18</v>
      </c>
      <c r="B22" s="843" t="s">
        <v>1009</v>
      </c>
      <c r="C22" s="851">
        <f>'Bieu 01'!Y53</f>
        <v>254.85695000000001</v>
      </c>
      <c r="D22" s="852">
        <f>'Bieu 03'!AA53</f>
        <v>285.07695000000001</v>
      </c>
      <c r="E22" s="845">
        <f t="shared" si="0"/>
        <v>30.22</v>
      </c>
    </row>
    <row r="23" spans="1:5" customFormat="1" ht="18" customHeight="1" x14ac:dyDescent="0.25">
      <c r="A23" s="842">
        <v>19</v>
      </c>
      <c r="B23" s="843" t="s">
        <v>1010</v>
      </c>
      <c r="C23" s="851">
        <f>'Bieu 01'!Z53</f>
        <v>80.849739999999997</v>
      </c>
      <c r="D23" s="852">
        <f>'Bieu 03'!AB53</f>
        <v>96.049739999999986</v>
      </c>
      <c r="E23" s="845">
        <f t="shared" si="0"/>
        <v>15.199999999999989</v>
      </c>
    </row>
    <row r="24" spans="1:5" customFormat="1" ht="18" customHeight="1" x14ac:dyDescent="0.25">
      <c r="A24" s="842">
        <v>20</v>
      </c>
      <c r="B24" s="843" t="s">
        <v>1011</v>
      </c>
      <c r="C24" s="851">
        <f>'Bieu 01'!AA53</f>
        <v>74.59778</v>
      </c>
      <c r="D24" s="852">
        <f>'Bieu 03'!AC53</f>
        <v>91.667779999999993</v>
      </c>
      <c r="E24" s="845">
        <f>D24-C24</f>
        <v>17.069999999999993</v>
      </c>
    </row>
    <row r="25" spans="1:5" customFormat="1" ht="18" customHeight="1" x14ac:dyDescent="0.25">
      <c r="A25" s="842">
        <v>21</v>
      </c>
      <c r="B25" s="843" t="s">
        <v>1012</v>
      </c>
      <c r="C25" s="851">
        <f>'Bieu 01'!AB53</f>
        <v>72.522009999999995</v>
      </c>
      <c r="D25" s="852">
        <f>'Bieu 03'!AD53</f>
        <v>89.262010000000004</v>
      </c>
      <c r="E25" s="845">
        <f t="shared" si="0"/>
        <v>16.740000000000009</v>
      </c>
    </row>
    <row r="26" spans="1:5" customFormat="1" ht="18" customHeight="1" x14ac:dyDescent="0.25">
      <c r="A26" s="842">
        <v>22</v>
      </c>
      <c r="B26" s="843" t="s">
        <v>1013</v>
      </c>
      <c r="C26" s="851">
        <f>'Bieu 01'!AC53</f>
        <v>66.386510000000001</v>
      </c>
      <c r="D26" s="852">
        <f>'Bieu 03'!AE53</f>
        <v>205.94650999999999</v>
      </c>
      <c r="E26" s="845">
        <f t="shared" si="0"/>
        <v>139.56</v>
      </c>
    </row>
    <row r="27" spans="1:5" customFormat="1" ht="18" customHeight="1" x14ac:dyDescent="0.25">
      <c r="A27" s="842">
        <v>23</v>
      </c>
      <c r="B27" s="843" t="s">
        <v>1014</v>
      </c>
      <c r="C27" s="851">
        <f>'Bieu 01'!AD53</f>
        <v>110.85111999999999</v>
      </c>
      <c r="D27" s="852">
        <f>'Bieu 03'!AF53</f>
        <v>106.96111999999999</v>
      </c>
      <c r="E27" s="845">
        <f t="shared" si="0"/>
        <v>-3.8900000000000006</v>
      </c>
    </row>
    <row r="28" spans="1:5" s="844" customFormat="1" ht="18" customHeight="1" x14ac:dyDescent="0.3">
      <c r="A28" s="945" t="s">
        <v>1029</v>
      </c>
      <c r="B28" s="945"/>
      <c r="C28" s="847">
        <f>SUM(C5:C27)</f>
        <v>1756.7724550000005</v>
      </c>
      <c r="D28" s="847">
        <f>SUM(D5:D27)</f>
        <v>2260.3024549999996</v>
      </c>
      <c r="E28" s="847">
        <f>D28-C28</f>
        <v>503.52999999999906</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8" workbookViewId="0">
      <selection activeCell="E28" sqref="A3:E28"/>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1071</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67" t="s">
        <v>121</v>
      </c>
      <c r="E4" s="867" t="s">
        <v>1026</v>
      </c>
    </row>
    <row r="5" spans="1:5" customFormat="1" ht="18" customHeight="1" x14ac:dyDescent="0.25">
      <c r="A5" s="842">
        <v>1</v>
      </c>
      <c r="B5" s="843" t="s">
        <v>1027</v>
      </c>
      <c r="C5" s="851">
        <f>'Bieu 01'!F54</f>
        <v>106.65789100000001</v>
      </c>
      <c r="D5" s="852">
        <f>'Bieu 03'!H54</f>
        <v>250.81789100000006</v>
      </c>
      <c r="E5" s="845">
        <f>D5-C5</f>
        <v>144.16000000000005</v>
      </c>
    </row>
    <row r="6" spans="1:5" customFormat="1" ht="18" customHeight="1" x14ac:dyDescent="0.25">
      <c r="A6" s="842">
        <v>2</v>
      </c>
      <c r="B6" s="843" t="s">
        <v>1028</v>
      </c>
      <c r="C6" s="851">
        <f>'Bieu 01'!G54</f>
        <v>80.804100000000005</v>
      </c>
      <c r="D6" s="852">
        <f>'Bieu 03'!I54</f>
        <v>232.2841</v>
      </c>
      <c r="E6" s="845">
        <f t="shared" ref="E6:E28" si="0">D6-C6</f>
        <v>151.47999999999999</v>
      </c>
    </row>
    <row r="7" spans="1:5" customFormat="1" ht="18" customHeight="1" x14ac:dyDescent="0.25">
      <c r="A7" s="842">
        <v>3</v>
      </c>
      <c r="B7" s="843" t="s">
        <v>994</v>
      </c>
      <c r="C7" s="851"/>
      <c r="D7" s="852"/>
      <c r="E7" s="845">
        <f t="shared" si="0"/>
        <v>0</v>
      </c>
    </row>
    <row r="8" spans="1:5" customFormat="1" ht="18" customHeight="1" x14ac:dyDescent="0.25">
      <c r="A8" s="842">
        <v>4</v>
      </c>
      <c r="B8" s="843" t="s">
        <v>995</v>
      </c>
      <c r="C8" s="851"/>
      <c r="D8" s="852"/>
      <c r="E8" s="845">
        <f t="shared" si="0"/>
        <v>0</v>
      </c>
    </row>
    <row r="9" spans="1:5" customFormat="1" ht="18" customHeight="1" x14ac:dyDescent="0.25">
      <c r="A9" s="842">
        <v>5</v>
      </c>
      <c r="B9" s="843" t="s">
        <v>996</v>
      </c>
      <c r="C9" s="851"/>
      <c r="D9" s="852"/>
      <c r="E9" s="845">
        <f t="shared" si="0"/>
        <v>0</v>
      </c>
    </row>
    <row r="10" spans="1:5" customFormat="1" ht="18" customHeight="1" x14ac:dyDescent="0.25">
      <c r="A10" s="842">
        <v>6</v>
      </c>
      <c r="B10" s="843" t="s">
        <v>997</v>
      </c>
      <c r="C10" s="851"/>
      <c r="D10" s="852"/>
      <c r="E10" s="845">
        <f t="shared" si="0"/>
        <v>0</v>
      </c>
    </row>
    <row r="11" spans="1:5" customFormat="1" ht="18" customHeight="1" x14ac:dyDescent="0.25">
      <c r="A11" s="842">
        <v>7</v>
      </c>
      <c r="B11" s="843" t="s">
        <v>998</v>
      </c>
      <c r="C11" s="851"/>
      <c r="D11" s="852"/>
      <c r="E11" s="845">
        <f t="shared" si="0"/>
        <v>0</v>
      </c>
    </row>
    <row r="12" spans="1:5" customFormat="1" ht="18" customHeight="1" x14ac:dyDescent="0.25">
      <c r="A12" s="842">
        <v>8</v>
      </c>
      <c r="B12" s="843" t="s">
        <v>999</v>
      </c>
      <c r="C12" s="851"/>
      <c r="D12" s="852"/>
      <c r="E12" s="845">
        <f t="shared" si="0"/>
        <v>0</v>
      </c>
    </row>
    <row r="13" spans="1:5" customFormat="1" ht="18" customHeight="1" x14ac:dyDescent="0.25">
      <c r="A13" s="842">
        <v>9</v>
      </c>
      <c r="B13" s="843" t="s">
        <v>1000</v>
      </c>
      <c r="C13" s="851"/>
      <c r="D13" s="852"/>
      <c r="E13" s="845">
        <f t="shared" si="0"/>
        <v>0</v>
      </c>
    </row>
    <row r="14" spans="1:5" customFormat="1" ht="18" customHeight="1" x14ac:dyDescent="0.25">
      <c r="A14" s="842">
        <v>10</v>
      </c>
      <c r="B14" s="843" t="s">
        <v>1001</v>
      </c>
      <c r="C14" s="851"/>
      <c r="D14" s="852"/>
      <c r="E14" s="845">
        <f t="shared" si="0"/>
        <v>0</v>
      </c>
    </row>
    <row r="15" spans="1:5" customFormat="1" ht="18" customHeight="1" x14ac:dyDescent="0.25">
      <c r="A15" s="842">
        <v>11</v>
      </c>
      <c r="B15" s="843" t="s">
        <v>1002</v>
      </c>
      <c r="C15" s="851"/>
      <c r="D15" s="852"/>
      <c r="E15" s="845">
        <f t="shared" si="0"/>
        <v>0</v>
      </c>
    </row>
    <row r="16" spans="1:5" customFormat="1" ht="18" customHeight="1" x14ac:dyDescent="0.25">
      <c r="A16" s="842">
        <v>12</v>
      </c>
      <c r="B16" s="843" t="s">
        <v>1003</v>
      </c>
      <c r="C16" s="851"/>
      <c r="D16" s="852"/>
      <c r="E16" s="845">
        <f t="shared" si="0"/>
        <v>0</v>
      </c>
    </row>
    <row r="17" spans="1:5" customFormat="1" ht="18" customHeight="1" x14ac:dyDescent="0.25">
      <c r="A17" s="842">
        <v>13</v>
      </c>
      <c r="B17" s="843" t="s">
        <v>1004</v>
      </c>
      <c r="C17" s="852"/>
      <c r="D17" s="852"/>
      <c r="E17" s="845">
        <f t="shared" si="0"/>
        <v>0</v>
      </c>
    </row>
    <row r="18" spans="1:5" customFormat="1" ht="18" customHeight="1" x14ac:dyDescent="0.25">
      <c r="A18" s="842">
        <v>14</v>
      </c>
      <c r="B18" s="843" t="s">
        <v>1005</v>
      </c>
      <c r="C18" s="851"/>
      <c r="D18" s="852"/>
      <c r="E18" s="845">
        <f t="shared" si="0"/>
        <v>0</v>
      </c>
    </row>
    <row r="19" spans="1:5" customFormat="1" ht="18" customHeight="1" x14ac:dyDescent="0.25">
      <c r="A19" s="842">
        <v>15</v>
      </c>
      <c r="B19" s="843" t="s">
        <v>1006</v>
      </c>
      <c r="C19" s="851"/>
      <c r="D19" s="852"/>
      <c r="E19" s="845">
        <f t="shared" si="0"/>
        <v>0</v>
      </c>
    </row>
    <row r="20" spans="1:5" customFormat="1" ht="18" customHeight="1" x14ac:dyDescent="0.25">
      <c r="A20" s="842">
        <v>16</v>
      </c>
      <c r="B20" s="843" t="s">
        <v>1007</v>
      </c>
      <c r="C20" s="851"/>
      <c r="D20" s="852"/>
      <c r="E20" s="845">
        <f t="shared" si="0"/>
        <v>0</v>
      </c>
    </row>
    <row r="21" spans="1:5" customFormat="1" ht="18" customHeight="1" x14ac:dyDescent="0.25">
      <c r="A21" s="842">
        <v>17</v>
      </c>
      <c r="B21" s="843" t="s">
        <v>1008</v>
      </c>
      <c r="C21" s="851"/>
      <c r="D21" s="852"/>
      <c r="E21" s="845">
        <f t="shared" si="0"/>
        <v>0</v>
      </c>
    </row>
    <row r="22" spans="1:5" customFormat="1" ht="18" customHeight="1" x14ac:dyDescent="0.25">
      <c r="A22" s="842">
        <v>18</v>
      </c>
      <c r="B22" s="843" t="s">
        <v>1009</v>
      </c>
      <c r="C22" s="851"/>
      <c r="D22" s="852"/>
      <c r="E22" s="845">
        <f t="shared" si="0"/>
        <v>0</v>
      </c>
    </row>
    <row r="23" spans="1:5" customFormat="1" ht="18" customHeight="1" x14ac:dyDescent="0.25">
      <c r="A23" s="842">
        <v>19</v>
      </c>
      <c r="B23" s="843" t="s">
        <v>1010</v>
      </c>
      <c r="C23" s="851"/>
      <c r="D23" s="852"/>
      <c r="E23" s="845">
        <f t="shared" si="0"/>
        <v>0</v>
      </c>
    </row>
    <row r="24" spans="1:5" customFormat="1" ht="18" customHeight="1" x14ac:dyDescent="0.25">
      <c r="A24" s="842">
        <v>20</v>
      </c>
      <c r="B24" s="843" t="s">
        <v>1011</v>
      </c>
      <c r="C24" s="851"/>
      <c r="D24" s="852"/>
      <c r="E24" s="845">
        <f>D24-C24</f>
        <v>0</v>
      </c>
    </row>
    <row r="25" spans="1:5" customFormat="1" ht="18" customHeight="1" x14ac:dyDescent="0.25">
      <c r="A25" s="842">
        <v>21</v>
      </c>
      <c r="B25" s="843" t="s">
        <v>1012</v>
      </c>
      <c r="C25" s="851"/>
      <c r="D25" s="852"/>
      <c r="E25" s="845">
        <f t="shared" si="0"/>
        <v>0</v>
      </c>
    </row>
    <row r="26" spans="1:5" customFormat="1" ht="18" customHeight="1" x14ac:dyDescent="0.25">
      <c r="A26" s="842">
        <v>22</v>
      </c>
      <c r="B26" s="843" t="s">
        <v>1013</v>
      </c>
      <c r="C26" s="851"/>
      <c r="D26" s="852"/>
      <c r="E26" s="845">
        <f t="shared" si="0"/>
        <v>0</v>
      </c>
    </row>
    <row r="27" spans="1:5" customFormat="1" ht="18" customHeight="1" x14ac:dyDescent="0.25">
      <c r="A27" s="842">
        <v>23</v>
      </c>
      <c r="B27" s="843" t="s">
        <v>1014</v>
      </c>
      <c r="C27" s="851"/>
      <c r="D27" s="852"/>
      <c r="E27" s="845">
        <f t="shared" si="0"/>
        <v>0</v>
      </c>
    </row>
    <row r="28" spans="1:5" s="844" customFormat="1" ht="18" customHeight="1" x14ac:dyDescent="0.3">
      <c r="A28" s="945" t="s">
        <v>1029</v>
      </c>
      <c r="B28" s="945"/>
      <c r="C28" s="847">
        <f>SUM(C5:C27)</f>
        <v>187.46199100000001</v>
      </c>
      <c r="D28" s="847">
        <f>SUM(D5:D27)</f>
        <v>483.10199100000006</v>
      </c>
      <c r="E28" s="847">
        <f t="shared" si="0"/>
        <v>295.64000000000004</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8" workbookViewId="0">
      <selection activeCell="E35" sqref="E35"/>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1072</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67" t="s">
        <v>121</v>
      </c>
      <c r="E4" s="867" t="s">
        <v>1026</v>
      </c>
    </row>
    <row r="5" spans="1:5" customFormat="1" ht="18" customHeight="1" x14ac:dyDescent="0.25">
      <c r="A5" s="842">
        <v>1</v>
      </c>
      <c r="B5" s="843" t="s">
        <v>1027</v>
      </c>
      <c r="C5" s="851">
        <f>'Bieu 01'!F55</f>
        <v>8.0651329999999994</v>
      </c>
      <c r="D5" s="852">
        <f>'Bieu 03'!H55</f>
        <v>15.775132999999999</v>
      </c>
      <c r="E5" s="845">
        <f>D5-C5</f>
        <v>7.7099999999999991</v>
      </c>
    </row>
    <row r="6" spans="1:5" customFormat="1" ht="18" customHeight="1" x14ac:dyDescent="0.25">
      <c r="A6" s="842">
        <v>2</v>
      </c>
      <c r="B6" s="843" t="s">
        <v>1028</v>
      </c>
      <c r="C6" s="851">
        <f>'Bieu 01'!G55</f>
        <v>1.2984899999999999</v>
      </c>
      <c r="D6" s="852">
        <f>'Bieu 03'!I55</f>
        <v>11.298489999999999</v>
      </c>
      <c r="E6" s="845">
        <f t="shared" ref="E6:E28" si="0">D6-C6</f>
        <v>10</v>
      </c>
    </row>
    <row r="7" spans="1:5" customFormat="1" ht="18" customHeight="1" x14ac:dyDescent="0.25">
      <c r="A7" s="842">
        <v>3</v>
      </c>
      <c r="B7" s="843" t="s">
        <v>994</v>
      </c>
      <c r="C7" s="851">
        <f>'Bieu 01'!H55</f>
        <v>1.6203399999999999</v>
      </c>
      <c r="D7" s="852">
        <f>'Bieu 03'!J55</f>
        <v>1.2903399999999998</v>
      </c>
      <c r="E7" s="845">
        <f t="shared" si="0"/>
        <v>-0.33000000000000007</v>
      </c>
    </row>
    <row r="8" spans="1:5" customFormat="1" ht="18" customHeight="1" x14ac:dyDescent="0.25">
      <c r="A8" s="842">
        <v>4</v>
      </c>
      <c r="B8" s="843" t="s">
        <v>995</v>
      </c>
      <c r="C8" s="851">
        <f>'Bieu 01'!I55</f>
        <v>0.71567999999999998</v>
      </c>
      <c r="D8" s="852">
        <f>'Bieu 03'!K55</f>
        <v>0.71567999999999998</v>
      </c>
      <c r="E8" s="845">
        <f t="shared" si="0"/>
        <v>0</v>
      </c>
    </row>
    <row r="9" spans="1:5" customFormat="1" ht="18" customHeight="1" x14ac:dyDescent="0.25">
      <c r="A9" s="842">
        <v>5</v>
      </c>
      <c r="B9" s="843" t="s">
        <v>996</v>
      </c>
      <c r="C9" s="851">
        <f>'Bieu 01'!K55</f>
        <v>0.48669299999999999</v>
      </c>
      <c r="D9" s="852">
        <f>'Bieu 03'!M55</f>
        <v>0.48669299999999999</v>
      </c>
      <c r="E9" s="845">
        <f t="shared" si="0"/>
        <v>0</v>
      </c>
    </row>
    <row r="10" spans="1:5" customFormat="1" ht="18" customHeight="1" x14ac:dyDescent="0.25">
      <c r="A10" s="842">
        <v>6</v>
      </c>
      <c r="B10" s="843" t="s">
        <v>997</v>
      </c>
      <c r="C10" s="851">
        <f>'Bieu 01'!L55</f>
        <v>0.25985999999999998</v>
      </c>
      <c r="D10" s="852">
        <f>'Bieu 03'!N55</f>
        <v>0.25985999999999998</v>
      </c>
      <c r="E10" s="845">
        <f t="shared" si="0"/>
        <v>0</v>
      </c>
    </row>
    <row r="11" spans="1:5" customFormat="1" ht="18" customHeight="1" x14ac:dyDescent="0.25">
      <c r="A11" s="842">
        <v>7</v>
      </c>
      <c r="B11" s="843" t="s">
        <v>998</v>
      </c>
      <c r="C11" s="851">
        <f>'Bieu 01'!M55</f>
        <v>0.87417500000000004</v>
      </c>
      <c r="D11" s="852">
        <f>'Bieu 03'!O55</f>
        <v>0.87417500000000004</v>
      </c>
      <c r="E11" s="845">
        <f t="shared" si="0"/>
        <v>0</v>
      </c>
    </row>
    <row r="12" spans="1:5" customFormat="1" ht="18" customHeight="1" x14ac:dyDescent="0.25">
      <c r="A12" s="842">
        <v>8</v>
      </c>
      <c r="B12" s="843" t="s">
        <v>999</v>
      </c>
      <c r="C12" s="851">
        <f>'Bieu 01'!O55</f>
        <v>0.45707700000000001</v>
      </c>
      <c r="D12" s="852">
        <f>'Bieu 03'!Q55</f>
        <v>0.45707700000000001</v>
      </c>
      <c r="E12" s="845">
        <f t="shared" si="0"/>
        <v>0</v>
      </c>
    </row>
    <row r="13" spans="1:5" customFormat="1" ht="18" customHeight="1" x14ac:dyDescent="0.25">
      <c r="A13" s="842">
        <v>9</v>
      </c>
      <c r="B13" s="843" t="s">
        <v>1000</v>
      </c>
      <c r="C13" s="851">
        <f>'Bieu 01'!P55</f>
        <v>0.62182999999999999</v>
      </c>
      <c r="D13" s="852">
        <f>'Bieu 03'!R55</f>
        <v>0.62182999999999999</v>
      </c>
      <c r="E13" s="845">
        <f t="shared" si="0"/>
        <v>0</v>
      </c>
    </row>
    <row r="14" spans="1:5" customFormat="1" ht="18" customHeight="1" x14ac:dyDescent="0.25">
      <c r="A14" s="842">
        <v>10</v>
      </c>
      <c r="B14" s="843" t="s">
        <v>1001</v>
      </c>
      <c r="C14" s="851">
        <f>'Bieu 01'!Q55</f>
        <v>0.80166999999999999</v>
      </c>
      <c r="D14" s="852">
        <f>'Bieu 03'!S55</f>
        <v>0.55166999999999999</v>
      </c>
      <c r="E14" s="845">
        <f t="shared" si="0"/>
        <v>-0.25</v>
      </c>
    </row>
    <row r="15" spans="1:5" customFormat="1" ht="18" customHeight="1" x14ac:dyDescent="0.25">
      <c r="A15" s="842">
        <v>11</v>
      </c>
      <c r="B15" s="843" t="s">
        <v>1002</v>
      </c>
      <c r="C15" s="851">
        <f>'Bieu 01'!R55</f>
        <v>1.41357</v>
      </c>
      <c r="D15" s="852">
        <f>'Bieu 03'!T55</f>
        <v>1.41357</v>
      </c>
      <c r="E15" s="845">
        <f t="shared" si="0"/>
        <v>0</v>
      </c>
    </row>
    <row r="16" spans="1:5" customFormat="1" ht="18" customHeight="1" x14ac:dyDescent="0.25">
      <c r="A16" s="842">
        <v>12</v>
      </c>
      <c r="B16" s="843" t="s">
        <v>1003</v>
      </c>
      <c r="C16" s="851">
        <f>'Bieu 01'!S55</f>
        <v>2.8687299999999998</v>
      </c>
      <c r="D16" s="852">
        <f>'Bieu 03'!U55</f>
        <v>3.12873</v>
      </c>
      <c r="E16" s="845">
        <f t="shared" si="0"/>
        <v>0.26000000000000023</v>
      </c>
    </row>
    <row r="17" spans="1:5" customFormat="1" ht="18" customHeight="1" x14ac:dyDescent="0.25">
      <c r="A17" s="842">
        <v>13</v>
      </c>
      <c r="B17" s="843" t="s">
        <v>1004</v>
      </c>
      <c r="C17" s="852">
        <f>'Bieu 01'!T55</f>
        <v>0.81735999999999998</v>
      </c>
      <c r="D17" s="852">
        <f>'Bieu 03'!V55</f>
        <v>1.00736</v>
      </c>
      <c r="E17" s="845">
        <f t="shared" si="0"/>
        <v>0.19000000000000006</v>
      </c>
    </row>
    <row r="18" spans="1:5" customFormat="1" ht="18" customHeight="1" x14ac:dyDescent="0.25">
      <c r="A18" s="842">
        <v>14</v>
      </c>
      <c r="B18" s="843" t="s">
        <v>1005</v>
      </c>
      <c r="C18" s="851">
        <f>'Bieu 01'!U55</f>
        <v>27.428640000000001</v>
      </c>
      <c r="D18" s="852">
        <f>'Bieu 03'!W55</f>
        <v>27.638640000000002</v>
      </c>
      <c r="E18" s="845">
        <f t="shared" si="0"/>
        <v>0.21000000000000085</v>
      </c>
    </row>
    <row r="19" spans="1:5" customFormat="1" ht="18" customHeight="1" x14ac:dyDescent="0.25">
      <c r="A19" s="842">
        <v>15</v>
      </c>
      <c r="B19" s="843" t="s">
        <v>1006</v>
      </c>
      <c r="C19" s="851">
        <f>'Bieu 01'!V55</f>
        <v>0.85174000000000005</v>
      </c>
      <c r="D19" s="852">
        <f>'Bieu 03'!X55</f>
        <v>0.85174000000000005</v>
      </c>
      <c r="E19" s="845">
        <f t="shared" si="0"/>
        <v>0</v>
      </c>
    </row>
    <row r="20" spans="1:5" customFormat="1" ht="18" customHeight="1" x14ac:dyDescent="0.25">
      <c r="A20" s="842">
        <v>16</v>
      </c>
      <c r="B20" s="843" t="s">
        <v>1007</v>
      </c>
      <c r="C20" s="851">
        <f>'Bieu 01'!W55</f>
        <v>0.26160099999999997</v>
      </c>
      <c r="D20" s="852">
        <f>'Bieu 03'!Y55</f>
        <v>0.26160099999999997</v>
      </c>
      <c r="E20" s="845">
        <f t="shared" si="0"/>
        <v>0</v>
      </c>
    </row>
    <row r="21" spans="1:5" customFormat="1" ht="18" customHeight="1" x14ac:dyDescent="0.25">
      <c r="A21" s="842">
        <v>17</v>
      </c>
      <c r="B21" s="843" t="s">
        <v>1008</v>
      </c>
      <c r="C21" s="851">
        <f>'Bieu 01'!X55</f>
        <v>0.52054999999999996</v>
      </c>
      <c r="D21" s="852">
        <f>'Bieu 03'!Z55</f>
        <v>0.52054999999999996</v>
      </c>
      <c r="E21" s="845">
        <f t="shared" si="0"/>
        <v>0</v>
      </c>
    </row>
    <row r="22" spans="1:5" customFormat="1" ht="18" customHeight="1" x14ac:dyDescent="0.25">
      <c r="A22" s="842">
        <v>18</v>
      </c>
      <c r="B22" s="843" t="s">
        <v>1009</v>
      </c>
      <c r="C22" s="851">
        <f>'Bieu 01'!Y55</f>
        <v>3.0241699999999998</v>
      </c>
      <c r="D22" s="852">
        <f>'Bieu 03'!AA55</f>
        <v>8.8241700000000005</v>
      </c>
      <c r="E22" s="845">
        <f t="shared" si="0"/>
        <v>5.8000000000000007</v>
      </c>
    </row>
    <row r="23" spans="1:5" customFormat="1" ht="18" customHeight="1" x14ac:dyDescent="0.25">
      <c r="A23" s="842">
        <v>19</v>
      </c>
      <c r="B23" s="843" t="s">
        <v>1010</v>
      </c>
      <c r="C23" s="851">
        <f>'Bieu 01'!Z55</f>
        <v>4.3409199999999997</v>
      </c>
      <c r="D23" s="852">
        <f>'Bieu 03'!AB55</f>
        <v>4.3409199999999997</v>
      </c>
      <c r="E23" s="845">
        <f t="shared" si="0"/>
        <v>0</v>
      </c>
    </row>
    <row r="24" spans="1:5" customFormat="1" ht="18" customHeight="1" x14ac:dyDescent="0.25">
      <c r="A24" s="842">
        <v>20</v>
      </c>
      <c r="B24" s="843" t="s">
        <v>1011</v>
      </c>
      <c r="C24" s="851">
        <f>'Bieu 01'!AA55</f>
        <v>0.55157</v>
      </c>
      <c r="D24" s="852">
        <f>'Bieu 03'!AC55</f>
        <v>1.1415700000000002</v>
      </c>
      <c r="E24" s="845">
        <f>D24-C24</f>
        <v>0.59000000000000019</v>
      </c>
    </row>
    <row r="25" spans="1:5" customFormat="1" ht="18" customHeight="1" x14ac:dyDescent="0.25">
      <c r="A25" s="842">
        <v>21</v>
      </c>
      <c r="B25" s="843" t="s">
        <v>1012</v>
      </c>
      <c r="C25" s="851">
        <f>'Bieu 01'!AB55</f>
        <v>0.54627000000000003</v>
      </c>
      <c r="D25" s="852">
        <f>'Bieu 03'!AD55</f>
        <v>1.6462700000000001</v>
      </c>
      <c r="E25" s="845">
        <f t="shared" si="0"/>
        <v>1.1000000000000001</v>
      </c>
    </row>
    <row r="26" spans="1:5" customFormat="1" ht="18" customHeight="1" x14ac:dyDescent="0.25">
      <c r="A26" s="842">
        <v>22</v>
      </c>
      <c r="B26" s="843" t="s">
        <v>1013</v>
      </c>
      <c r="C26" s="851">
        <f>'Bieu 01'!AC55</f>
        <v>0.45090999999999998</v>
      </c>
      <c r="D26" s="852">
        <f>'Bieu 03'!AE55</f>
        <v>0.45090999999999998</v>
      </c>
      <c r="E26" s="845">
        <f t="shared" si="0"/>
        <v>0</v>
      </c>
    </row>
    <row r="27" spans="1:5" customFormat="1" ht="18" customHeight="1" x14ac:dyDescent="0.25">
      <c r="A27" s="842">
        <v>23</v>
      </c>
      <c r="B27" s="843" t="s">
        <v>1014</v>
      </c>
      <c r="C27" s="851">
        <f>'Bieu 01'!AD55</f>
        <v>1.1722300000000001</v>
      </c>
      <c r="D27" s="852">
        <f>'Bieu 03'!AF55</f>
        <v>0.17223000000000011</v>
      </c>
      <c r="E27" s="845">
        <f t="shared" si="0"/>
        <v>-1</v>
      </c>
    </row>
    <row r="28" spans="1:5" s="844" customFormat="1" ht="18" customHeight="1" x14ac:dyDescent="0.3">
      <c r="A28" s="945" t="s">
        <v>1029</v>
      </c>
      <c r="B28" s="945"/>
      <c r="C28" s="847">
        <f>SUM(C5:C27)</f>
        <v>59.449208999999989</v>
      </c>
      <c r="D28" s="847">
        <f>SUM(D5:D27)</f>
        <v>83.729208999999997</v>
      </c>
      <c r="E28" s="847">
        <f t="shared" si="0"/>
        <v>24.280000000000008</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G18" workbookViewId="0">
      <selection activeCell="E28" sqref="A3:E28"/>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1073</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67" t="s">
        <v>121</v>
      </c>
      <c r="E4" s="867" t="s">
        <v>1026</v>
      </c>
    </row>
    <row r="5" spans="1:5" customFormat="1" ht="18" customHeight="1" x14ac:dyDescent="0.25">
      <c r="A5" s="842">
        <v>1</v>
      </c>
      <c r="B5" s="843" t="s">
        <v>1027</v>
      </c>
      <c r="C5" s="851">
        <f>'Bieu 01'!F56</f>
        <v>7.3552999999999993E-2</v>
      </c>
      <c r="D5" s="852">
        <f>'Bieu 03'!H56</f>
        <v>7.3552999999999993E-2</v>
      </c>
      <c r="E5" s="845">
        <f>D5-C5</f>
        <v>0</v>
      </c>
    </row>
    <row r="6" spans="1:5" customFormat="1" ht="18" customHeight="1" x14ac:dyDescent="0.25">
      <c r="A6" s="842">
        <v>2</v>
      </c>
      <c r="B6" s="843" t="s">
        <v>1028</v>
      </c>
      <c r="C6" s="851"/>
      <c r="D6" s="852"/>
      <c r="E6" s="845">
        <f t="shared" ref="E6:E28" si="0">D6-C6</f>
        <v>0</v>
      </c>
    </row>
    <row r="7" spans="1:5" customFormat="1" ht="18" customHeight="1" x14ac:dyDescent="0.25">
      <c r="A7" s="842">
        <v>3</v>
      </c>
      <c r="B7" s="843" t="s">
        <v>994</v>
      </c>
      <c r="C7" s="851"/>
      <c r="D7" s="852"/>
      <c r="E7" s="845">
        <f t="shared" si="0"/>
        <v>0</v>
      </c>
    </row>
    <row r="8" spans="1:5" customFormat="1" ht="18" customHeight="1" x14ac:dyDescent="0.25">
      <c r="A8" s="842">
        <v>4</v>
      </c>
      <c r="B8" s="843" t="s">
        <v>995</v>
      </c>
      <c r="C8" s="851"/>
      <c r="D8" s="852"/>
      <c r="E8" s="845">
        <f t="shared" si="0"/>
        <v>0</v>
      </c>
    </row>
    <row r="9" spans="1:5" customFormat="1" ht="18" customHeight="1" x14ac:dyDescent="0.25">
      <c r="A9" s="842">
        <v>5</v>
      </c>
      <c r="B9" s="843" t="s">
        <v>996</v>
      </c>
      <c r="C9" s="851"/>
      <c r="D9" s="852"/>
      <c r="E9" s="845">
        <f t="shared" si="0"/>
        <v>0</v>
      </c>
    </row>
    <row r="10" spans="1:5" customFormat="1" ht="18" customHeight="1" x14ac:dyDescent="0.25">
      <c r="A10" s="842">
        <v>6</v>
      </c>
      <c r="B10" s="843" t="s">
        <v>997</v>
      </c>
      <c r="C10" s="851"/>
      <c r="D10" s="852"/>
      <c r="E10" s="845">
        <f t="shared" si="0"/>
        <v>0</v>
      </c>
    </row>
    <row r="11" spans="1:5" customFormat="1" ht="18" customHeight="1" x14ac:dyDescent="0.25">
      <c r="A11" s="842">
        <v>7</v>
      </c>
      <c r="B11" s="843" t="s">
        <v>998</v>
      </c>
      <c r="C11" s="851"/>
      <c r="D11" s="852"/>
      <c r="E11" s="845">
        <f t="shared" si="0"/>
        <v>0</v>
      </c>
    </row>
    <row r="12" spans="1:5" customFormat="1" ht="18" customHeight="1" x14ac:dyDescent="0.25">
      <c r="A12" s="842">
        <v>8</v>
      </c>
      <c r="B12" s="843" t="s">
        <v>999</v>
      </c>
      <c r="C12" s="851"/>
      <c r="D12" s="852"/>
      <c r="E12" s="845">
        <f t="shared" si="0"/>
        <v>0</v>
      </c>
    </row>
    <row r="13" spans="1:5" customFormat="1" ht="18" customHeight="1" x14ac:dyDescent="0.25">
      <c r="A13" s="842">
        <v>9</v>
      </c>
      <c r="B13" s="843" t="s">
        <v>1000</v>
      </c>
      <c r="C13" s="851"/>
      <c r="D13" s="852"/>
      <c r="E13" s="845">
        <f t="shared" si="0"/>
        <v>0</v>
      </c>
    </row>
    <row r="14" spans="1:5" customFormat="1" ht="18" customHeight="1" x14ac:dyDescent="0.25">
      <c r="A14" s="842">
        <v>10</v>
      </c>
      <c r="B14" s="843" t="s">
        <v>1001</v>
      </c>
      <c r="C14" s="851"/>
      <c r="D14" s="852"/>
      <c r="E14" s="845">
        <f t="shared" si="0"/>
        <v>0</v>
      </c>
    </row>
    <row r="15" spans="1:5" customFormat="1" ht="18" customHeight="1" x14ac:dyDescent="0.25">
      <c r="A15" s="842">
        <v>11</v>
      </c>
      <c r="B15" s="843" t="s">
        <v>1002</v>
      </c>
      <c r="C15" s="851"/>
      <c r="D15" s="852"/>
      <c r="E15" s="845">
        <f t="shared" si="0"/>
        <v>0</v>
      </c>
    </row>
    <row r="16" spans="1:5" customFormat="1" ht="18" customHeight="1" x14ac:dyDescent="0.25">
      <c r="A16" s="842">
        <v>12</v>
      </c>
      <c r="B16" s="843" t="s">
        <v>1003</v>
      </c>
      <c r="C16" s="851"/>
      <c r="D16" s="852"/>
      <c r="E16" s="845">
        <f t="shared" si="0"/>
        <v>0</v>
      </c>
    </row>
    <row r="17" spans="1:5" customFormat="1" ht="18" customHeight="1" x14ac:dyDescent="0.25">
      <c r="A17" s="842">
        <v>13</v>
      </c>
      <c r="B17" s="843" t="s">
        <v>1004</v>
      </c>
      <c r="C17" s="852"/>
      <c r="D17" s="852">
        <f>'Bieu 03'!V56</f>
        <v>0.01</v>
      </c>
      <c r="E17" s="845">
        <f t="shared" si="0"/>
        <v>0.01</v>
      </c>
    </row>
    <row r="18" spans="1:5" customFormat="1" ht="18" customHeight="1" x14ac:dyDescent="0.25">
      <c r="A18" s="842">
        <v>14</v>
      </c>
      <c r="B18" s="843" t="s">
        <v>1005</v>
      </c>
      <c r="C18" s="851"/>
      <c r="D18" s="852"/>
      <c r="E18" s="845">
        <f t="shared" si="0"/>
        <v>0</v>
      </c>
    </row>
    <row r="19" spans="1:5" customFormat="1" ht="18" customHeight="1" x14ac:dyDescent="0.25">
      <c r="A19" s="842">
        <v>15</v>
      </c>
      <c r="B19" s="843" t="s">
        <v>1006</v>
      </c>
      <c r="C19" s="851"/>
      <c r="D19" s="852"/>
      <c r="E19" s="845">
        <f t="shared" si="0"/>
        <v>0</v>
      </c>
    </row>
    <row r="20" spans="1:5" customFormat="1" ht="18" customHeight="1" x14ac:dyDescent="0.25">
      <c r="A20" s="842">
        <v>16</v>
      </c>
      <c r="B20" s="843" t="s">
        <v>1007</v>
      </c>
      <c r="C20" s="851"/>
      <c r="D20" s="852">
        <f>'Bieu 03'!Y56</f>
        <v>0.94</v>
      </c>
      <c r="E20" s="845">
        <f t="shared" si="0"/>
        <v>0.94</v>
      </c>
    </row>
    <row r="21" spans="1:5" customFormat="1" ht="18" customHeight="1" x14ac:dyDescent="0.25">
      <c r="A21" s="842">
        <v>17</v>
      </c>
      <c r="B21" s="843" t="s">
        <v>1008</v>
      </c>
      <c r="C21" s="851"/>
      <c r="D21" s="852"/>
      <c r="E21" s="845">
        <f t="shared" si="0"/>
        <v>0</v>
      </c>
    </row>
    <row r="22" spans="1:5" customFormat="1" ht="18" customHeight="1" x14ac:dyDescent="0.25">
      <c r="A22" s="842">
        <v>18</v>
      </c>
      <c r="B22" s="843" t="s">
        <v>1009</v>
      </c>
      <c r="C22" s="851"/>
      <c r="D22" s="852"/>
      <c r="E22" s="845">
        <f t="shared" si="0"/>
        <v>0</v>
      </c>
    </row>
    <row r="23" spans="1:5" customFormat="1" ht="18" customHeight="1" x14ac:dyDescent="0.25">
      <c r="A23" s="842">
        <v>19</v>
      </c>
      <c r="B23" s="843" t="s">
        <v>1010</v>
      </c>
      <c r="C23" s="851">
        <f>'Bieu 01'!Z56</f>
        <v>0.1109</v>
      </c>
      <c r="D23" s="852">
        <f>'Bieu 03'!AB56</f>
        <v>0.1109</v>
      </c>
      <c r="E23" s="845">
        <f t="shared" si="0"/>
        <v>0</v>
      </c>
    </row>
    <row r="24" spans="1:5" customFormat="1" ht="18" customHeight="1" x14ac:dyDescent="0.25">
      <c r="A24" s="842">
        <v>20</v>
      </c>
      <c r="B24" s="843" t="s">
        <v>1011</v>
      </c>
      <c r="C24" s="851">
        <f>'Bieu 01'!AA56</f>
        <v>0.18210000000000001</v>
      </c>
      <c r="D24" s="852">
        <f>'Bieu 03'!AC56</f>
        <v>0.18210000000000001</v>
      </c>
      <c r="E24" s="845">
        <f>D24-C24</f>
        <v>0</v>
      </c>
    </row>
    <row r="25" spans="1:5" customFormat="1" ht="18" customHeight="1" x14ac:dyDescent="0.25">
      <c r="A25" s="842">
        <v>21</v>
      </c>
      <c r="B25" s="843" t="s">
        <v>1012</v>
      </c>
      <c r="C25" s="851"/>
      <c r="D25" s="852"/>
      <c r="E25" s="845">
        <f t="shared" si="0"/>
        <v>0</v>
      </c>
    </row>
    <row r="26" spans="1:5" customFormat="1" ht="18" customHeight="1" x14ac:dyDescent="0.25">
      <c r="A26" s="842">
        <v>22</v>
      </c>
      <c r="B26" s="843" t="s">
        <v>1013</v>
      </c>
      <c r="C26" s="851"/>
      <c r="D26" s="852"/>
      <c r="E26" s="845">
        <f t="shared" si="0"/>
        <v>0</v>
      </c>
    </row>
    <row r="27" spans="1:5" customFormat="1" ht="18" customHeight="1" x14ac:dyDescent="0.25">
      <c r="A27" s="842">
        <v>23</v>
      </c>
      <c r="B27" s="843" t="s">
        <v>1014</v>
      </c>
      <c r="C27" s="851"/>
      <c r="D27" s="852"/>
      <c r="E27" s="845">
        <f t="shared" si="0"/>
        <v>0</v>
      </c>
    </row>
    <row r="28" spans="1:5" s="844" customFormat="1" ht="18" customHeight="1" x14ac:dyDescent="0.3">
      <c r="A28" s="945" t="s">
        <v>1029</v>
      </c>
      <c r="B28" s="945"/>
      <c r="C28" s="847">
        <f>SUM(C5:C27)</f>
        <v>0.36655300000000002</v>
      </c>
      <c r="D28" s="847">
        <f>SUM(D5:D27)</f>
        <v>1.3165529999999999</v>
      </c>
      <c r="E28" s="847">
        <f t="shared" si="0"/>
        <v>0.94999999999999984</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8" workbookViewId="0">
      <selection activeCell="E28" sqref="A3:E28"/>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1074</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67" t="s">
        <v>121</v>
      </c>
      <c r="E4" s="867" t="s">
        <v>1026</v>
      </c>
    </row>
    <row r="5" spans="1:5" customFormat="1" ht="18" customHeight="1" x14ac:dyDescent="0.25">
      <c r="A5" s="842">
        <v>1</v>
      </c>
      <c r="B5" s="843" t="s">
        <v>1027</v>
      </c>
      <c r="C5" s="851">
        <f>'Bieu 01'!F58</f>
        <v>3.5376620000000001</v>
      </c>
      <c r="D5" s="852">
        <f>'Bieu 03'!H58</f>
        <v>3.5376620000000001</v>
      </c>
      <c r="E5" s="845">
        <f>D5-C5</f>
        <v>0</v>
      </c>
    </row>
    <row r="6" spans="1:5" customFormat="1" ht="18" customHeight="1" x14ac:dyDescent="0.25">
      <c r="A6" s="842">
        <v>2</v>
      </c>
      <c r="B6" s="843" t="s">
        <v>1028</v>
      </c>
      <c r="C6" s="851">
        <f>'Bieu 01'!G58</f>
        <v>1.21688</v>
      </c>
      <c r="D6" s="852">
        <f>'Bieu 03'!I58</f>
        <v>1.21688</v>
      </c>
      <c r="E6" s="845">
        <f t="shared" ref="E6:E28" si="0">D6-C6</f>
        <v>0</v>
      </c>
    </row>
    <row r="7" spans="1:5" customFormat="1" ht="18" customHeight="1" x14ac:dyDescent="0.25">
      <c r="A7" s="842">
        <v>3</v>
      </c>
      <c r="B7" s="843" t="s">
        <v>994</v>
      </c>
      <c r="C7" s="851">
        <f>'Bieu 01'!H58</f>
        <v>1.9494039999999999</v>
      </c>
      <c r="D7" s="852">
        <f>'Bieu 03'!J58</f>
        <v>1.9494039999999999</v>
      </c>
      <c r="E7" s="845">
        <f t="shared" si="0"/>
        <v>0</v>
      </c>
    </row>
    <row r="8" spans="1:5" customFormat="1" ht="18" customHeight="1" x14ac:dyDescent="0.25">
      <c r="A8" s="842">
        <v>4</v>
      </c>
      <c r="B8" s="843" t="s">
        <v>995</v>
      </c>
      <c r="C8" s="851">
        <f>'Bieu 01'!I58</f>
        <v>2.8985249999999998</v>
      </c>
      <c r="D8" s="852">
        <f>'Bieu 03'!K58</f>
        <v>2.8985249999999998</v>
      </c>
      <c r="E8" s="845">
        <f t="shared" si="0"/>
        <v>0</v>
      </c>
    </row>
    <row r="9" spans="1:5" customFormat="1" ht="18" customHeight="1" x14ac:dyDescent="0.25">
      <c r="A9" s="842">
        <v>5</v>
      </c>
      <c r="B9" s="843" t="s">
        <v>996</v>
      </c>
      <c r="C9" s="851">
        <f>'Bieu 03'!M58</f>
        <v>0.98180400000000001</v>
      </c>
      <c r="D9" s="852">
        <f>'Bieu 03'!M58</f>
        <v>0.98180400000000001</v>
      </c>
      <c r="E9" s="845">
        <f t="shared" si="0"/>
        <v>0</v>
      </c>
    </row>
    <row r="10" spans="1:5" customFormat="1" ht="18" customHeight="1" x14ac:dyDescent="0.25">
      <c r="A10" s="842">
        <v>6</v>
      </c>
      <c r="B10" s="843" t="s">
        <v>997</v>
      </c>
      <c r="C10" s="851">
        <f>'Bieu 01'!L58</f>
        <v>0.80684999999999996</v>
      </c>
      <c r="D10" s="852">
        <f>'Bieu 03'!N58</f>
        <v>0.80684999999999996</v>
      </c>
      <c r="E10" s="845">
        <f t="shared" si="0"/>
        <v>0</v>
      </c>
    </row>
    <row r="11" spans="1:5" customFormat="1" ht="18" customHeight="1" x14ac:dyDescent="0.25">
      <c r="A11" s="842">
        <v>7</v>
      </c>
      <c r="B11" s="843" t="s">
        <v>998</v>
      </c>
      <c r="C11" s="851">
        <f>'Bieu 01'!M58</f>
        <v>6.4621040000000001</v>
      </c>
      <c r="D11" s="852">
        <f>'Bieu 03'!O58</f>
        <v>6.4621040000000001</v>
      </c>
      <c r="E11" s="845">
        <f t="shared" si="0"/>
        <v>0</v>
      </c>
    </row>
    <row r="12" spans="1:5" customFormat="1" ht="18" customHeight="1" x14ac:dyDescent="0.25">
      <c r="A12" s="842">
        <v>8</v>
      </c>
      <c r="B12" s="843" t="s">
        <v>999</v>
      </c>
      <c r="C12" s="851">
        <f>'Bieu 01'!O58</f>
        <v>0.62889700000000004</v>
      </c>
      <c r="D12" s="852">
        <f>'Bieu 03'!Q58</f>
        <v>0.62889700000000004</v>
      </c>
      <c r="E12" s="845">
        <f t="shared" si="0"/>
        <v>0</v>
      </c>
    </row>
    <row r="13" spans="1:5" customFormat="1" ht="18" customHeight="1" x14ac:dyDescent="0.25">
      <c r="A13" s="842">
        <v>9</v>
      </c>
      <c r="B13" s="843" t="s">
        <v>1000</v>
      </c>
      <c r="C13" s="851">
        <f>'Bieu 01'!P58</f>
        <v>0.70201999999999998</v>
      </c>
      <c r="D13" s="852">
        <f>'Bieu 03'!R58</f>
        <v>0.70201999999999998</v>
      </c>
      <c r="E13" s="845">
        <f t="shared" si="0"/>
        <v>0</v>
      </c>
    </row>
    <row r="14" spans="1:5" customFormat="1" ht="18" customHeight="1" x14ac:dyDescent="0.25">
      <c r="A14" s="842">
        <v>10</v>
      </c>
      <c r="B14" s="843" t="s">
        <v>1001</v>
      </c>
      <c r="C14" s="851">
        <f>'Bieu 01'!Q58</f>
        <v>0.59431</v>
      </c>
      <c r="D14" s="852">
        <f>'Bieu 03'!S58</f>
        <v>0.59431</v>
      </c>
      <c r="E14" s="845">
        <f t="shared" si="0"/>
        <v>0</v>
      </c>
    </row>
    <row r="15" spans="1:5" customFormat="1" ht="18" customHeight="1" x14ac:dyDescent="0.25">
      <c r="A15" s="842">
        <v>11</v>
      </c>
      <c r="B15" s="843" t="s">
        <v>1002</v>
      </c>
      <c r="C15" s="851">
        <f>'Bieu 01'!R58</f>
        <v>0.25561</v>
      </c>
      <c r="D15" s="852">
        <f>'Bieu 03'!T58</f>
        <v>0.25561</v>
      </c>
      <c r="E15" s="845">
        <f t="shared" si="0"/>
        <v>0</v>
      </c>
    </row>
    <row r="16" spans="1:5" customFormat="1" ht="18" customHeight="1" x14ac:dyDescent="0.25">
      <c r="A16" s="842">
        <v>12</v>
      </c>
      <c r="B16" s="843" t="s">
        <v>1003</v>
      </c>
      <c r="C16" s="851">
        <f>'Bieu 01'!S58</f>
        <v>1.5905499999999999</v>
      </c>
      <c r="D16" s="852">
        <f>'Bieu 03'!U58</f>
        <v>1.5905499999999999</v>
      </c>
      <c r="E16" s="845">
        <f t="shared" si="0"/>
        <v>0</v>
      </c>
    </row>
    <row r="17" spans="1:5" customFormat="1" ht="18" customHeight="1" x14ac:dyDescent="0.25">
      <c r="A17" s="842">
        <v>13</v>
      </c>
      <c r="B17" s="843" t="s">
        <v>1004</v>
      </c>
      <c r="C17" s="852">
        <f>'Bieu 01'!T58</f>
        <v>1.30897</v>
      </c>
      <c r="D17" s="852">
        <f>'Bieu 03'!V58</f>
        <v>1.30897</v>
      </c>
      <c r="E17" s="845">
        <f t="shared" si="0"/>
        <v>0</v>
      </c>
    </row>
    <row r="18" spans="1:5" customFormat="1" ht="18" customHeight="1" x14ac:dyDescent="0.25">
      <c r="A18" s="842">
        <v>14</v>
      </c>
      <c r="B18" s="843" t="s">
        <v>1005</v>
      </c>
      <c r="C18" s="851">
        <f>'Bieu 01'!U58</f>
        <v>0.55288999999999999</v>
      </c>
      <c r="D18" s="852">
        <f>'Bieu 03'!W58</f>
        <v>1.0128900000000001</v>
      </c>
      <c r="E18" s="845">
        <f t="shared" si="0"/>
        <v>0.46000000000000008</v>
      </c>
    </row>
    <row r="19" spans="1:5" customFormat="1" ht="18" customHeight="1" x14ac:dyDescent="0.25">
      <c r="A19" s="842">
        <v>15</v>
      </c>
      <c r="B19" s="843" t="s">
        <v>1006</v>
      </c>
      <c r="C19" s="851">
        <f>'Bieu 01'!V58</f>
        <v>1.5419799999999999</v>
      </c>
      <c r="D19" s="852">
        <f>'Bieu 03'!X58</f>
        <v>1.5419799999999999</v>
      </c>
      <c r="E19" s="845">
        <f t="shared" si="0"/>
        <v>0</v>
      </c>
    </row>
    <row r="20" spans="1:5" customFormat="1" ht="18" customHeight="1" x14ac:dyDescent="0.25">
      <c r="A20" s="842">
        <v>16</v>
      </c>
      <c r="B20" s="843" t="s">
        <v>1007</v>
      </c>
      <c r="C20" s="851">
        <f>'Bieu 01'!W58</f>
        <v>1.409891</v>
      </c>
      <c r="D20" s="852">
        <f>'Bieu 03'!Y58</f>
        <v>1.409891</v>
      </c>
      <c r="E20" s="845">
        <f t="shared" si="0"/>
        <v>0</v>
      </c>
    </row>
    <row r="21" spans="1:5" customFormat="1" ht="18" customHeight="1" x14ac:dyDescent="0.25">
      <c r="A21" s="842">
        <v>17</v>
      </c>
      <c r="B21" s="843" t="s">
        <v>1008</v>
      </c>
      <c r="C21" s="851">
        <f>'Bieu 01'!X58</f>
        <v>0.43764999999999998</v>
      </c>
      <c r="D21" s="852">
        <f>'Bieu 03'!Z58</f>
        <v>0.43764999999999998</v>
      </c>
      <c r="E21" s="845">
        <f t="shared" si="0"/>
        <v>0</v>
      </c>
    </row>
    <row r="22" spans="1:5" customFormat="1" ht="18" customHeight="1" x14ac:dyDescent="0.25">
      <c r="A22" s="842">
        <v>18</v>
      </c>
      <c r="B22" s="843" t="s">
        <v>1009</v>
      </c>
      <c r="C22" s="851">
        <f>'Bieu 01'!Y58</f>
        <v>5.9943499999999998</v>
      </c>
      <c r="D22" s="852">
        <f>'Bieu 03'!AA58</f>
        <v>5.9943499999999998</v>
      </c>
      <c r="E22" s="845">
        <f t="shared" si="0"/>
        <v>0</v>
      </c>
    </row>
    <row r="23" spans="1:5" customFormat="1" ht="18" customHeight="1" x14ac:dyDescent="0.25">
      <c r="A23" s="842">
        <v>19</v>
      </c>
      <c r="B23" s="843" t="s">
        <v>1010</v>
      </c>
      <c r="C23" s="851">
        <f>'Bieu 01'!Z58</f>
        <v>2.1085500000000001</v>
      </c>
      <c r="D23" s="852">
        <f>'Bieu 03'!AB58</f>
        <v>2.1085500000000001</v>
      </c>
      <c r="E23" s="845">
        <f t="shared" si="0"/>
        <v>0</v>
      </c>
    </row>
    <row r="24" spans="1:5" customFormat="1" ht="18" customHeight="1" x14ac:dyDescent="0.25">
      <c r="A24" s="842">
        <v>20</v>
      </c>
      <c r="B24" s="843" t="s">
        <v>1011</v>
      </c>
      <c r="C24" s="851">
        <f>'Bieu 01'!AA58</f>
        <v>2.2106400000000002</v>
      </c>
      <c r="D24" s="852">
        <f>'Bieu 03'!AC58</f>
        <v>2.2106400000000002</v>
      </c>
      <c r="E24" s="845">
        <f>D24-C24</f>
        <v>0</v>
      </c>
    </row>
    <row r="25" spans="1:5" customFormat="1" ht="18" customHeight="1" x14ac:dyDescent="0.25">
      <c r="A25" s="842">
        <v>21</v>
      </c>
      <c r="B25" s="843" t="s">
        <v>1012</v>
      </c>
      <c r="C25" s="851">
        <f>'Bieu 01'!AB58</f>
        <v>0.18121999999999999</v>
      </c>
      <c r="D25" s="852">
        <f>'Bieu 03'!AD58</f>
        <v>0.18121999999999999</v>
      </c>
      <c r="E25" s="845">
        <f t="shared" si="0"/>
        <v>0</v>
      </c>
    </row>
    <row r="26" spans="1:5" customFormat="1" ht="18" customHeight="1" x14ac:dyDescent="0.25">
      <c r="A26" s="842">
        <v>22</v>
      </c>
      <c r="B26" s="843" t="s">
        <v>1013</v>
      </c>
      <c r="C26" s="851">
        <f>'Bieu 01'!AC58</f>
        <v>1.1041799999999999</v>
      </c>
      <c r="D26" s="852">
        <f>'Bieu 03'!AE58</f>
        <v>0.90417999999999998</v>
      </c>
      <c r="E26" s="845">
        <f t="shared" si="0"/>
        <v>-0.19999999999999996</v>
      </c>
    </row>
    <row r="27" spans="1:5" customFormat="1" ht="18" customHeight="1" x14ac:dyDescent="0.25">
      <c r="A27" s="842">
        <v>23</v>
      </c>
      <c r="B27" s="843" t="s">
        <v>1014</v>
      </c>
      <c r="C27" s="851">
        <f>'Bieu 01'!AD58</f>
        <v>3.5787200000000001</v>
      </c>
      <c r="D27" s="852">
        <f>'Bieu 03'!AF58</f>
        <v>3.5787200000000001</v>
      </c>
      <c r="E27" s="845">
        <f t="shared" si="0"/>
        <v>0</v>
      </c>
    </row>
    <row r="28" spans="1:5" s="844" customFormat="1" ht="18" customHeight="1" x14ac:dyDescent="0.3">
      <c r="A28" s="945" t="s">
        <v>1029</v>
      </c>
      <c r="B28" s="945"/>
      <c r="C28" s="847">
        <f>SUM(C5:C27)</f>
        <v>42.053657000000001</v>
      </c>
      <c r="D28" s="847">
        <f>SUM(D5:D27)</f>
        <v>42.313656999999992</v>
      </c>
      <c r="E28" s="847">
        <f t="shared" si="0"/>
        <v>0.25999999999999091</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8" workbookViewId="0">
      <selection activeCell="D35" sqref="D35"/>
    </sheetView>
  </sheetViews>
  <sheetFormatPr defaultColWidth="9.109375" defaultRowHeight="13.2" x14ac:dyDescent="0.25"/>
  <cols>
    <col min="1" max="1" width="7" style="2" customWidth="1"/>
    <col min="2" max="2" width="21.88671875" style="2" customWidth="1"/>
    <col min="3" max="3" width="13.33203125" style="2" customWidth="1"/>
    <col min="4" max="5" width="12.33203125" style="2" customWidth="1"/>
    <col min="6" max="16384" width="9.109375" style="2"/>
  </cols>
  <sheetData>
    <row r="1" spans="1:5" s="848" customFormat="1" ht="27" customHeight="1" x14ac:dyDescent="0.3">
      <c r="A1" s="944" t="s">
        <v>1033</v>
      </c>
      <c r="B1" s="944"/>
      <c r="C1" s="944"/>
      <c r="D1" s="944"/>
      <c r="E1" s="944"/>
    </row>
    <row r="3" spans="1:5" customFormat="1" ht="33" customHeight="1" x14ac:dyDescent="0.25">
      <c r="A3" s="945" t="s">
        <v>16</v>
      </c>
      <c r="B3" s="945" t="s">
        <v>1024</v>
      </c>
      <c r="C3" s="945" t="s">
        <v>295</v>
      </c>
      <c r="D3" s="945" t="s">
        <v>1025</v>
      </c>
      <c r="E3" s="945"/>
    </row>
    <row r="4" spans="1:5" customFormat="1" ht="33.6" x14ac:dyDescent="0.25">
      <c r="A4" s="945"/>
      <c r="B4" s="945"/>
      <c r="C4" s="945"/>
      <c r="D4" s="841" t="s">
        <v>121</v>
      </c>
      <c r="E4" s="841" t="s">
        <v>1026</v>
      </c>
    </row>
    <row r="5" spans="1:5" customFormat="1" ht="18" customHeight="1" x14ac:dyDescent="0.25">
      <c r="A5" s="842">
        <v>1</v>
      </c>
      <c r="B5" s="843" t="s">
        <v>1027</v>
      </c>
      <c r="C5" s="851">
        <f>'Bieu 01'!F14</f>
        <v>317.93492500000002</v>
      </c>
      <c r="D5" s="852">
        <f>'Bieu 03'!H14</f>
        <v>309.97492500000004</v>
      </c>
      <c r="E5" s="845">
        <f>D5-C5</f>
        <v>-7.9599999999999795</v>
      </c>
    </row>
    <row r="6" spans="1:5" customFormat="1" ht="18" customHeight="1" x14ac:dyDescent="0.25">
      <c r="A6" s="842">
        <v>2</v>
      </c>
      <c r="B6" s="843" t="s">
        <v>1028</v>
      </c>
      <c r="C6" s="851">
        <f>'Bieu 01'!G14</f>
        <v>188.68931000000001</v>
      </c>
      <c r="D6" s="852">
        <f>'Bieu 03'!I14</f>
        <v>144.09931</v>
      </c>
      <c r="E6" s="845">
        <f t="shared" ref="E6:E28" si="0">D6-C6</f>
        <v>-44.59</v>
      </c>
    </row>
    <row r="7" spans="1:5" customFormat="1" ht="18" customHeight="1" x14ac:dyDescent="0.25">
      <c r="A7" s="842">
        <v>3</v>
      </c>
      <c r="B7" s="843" t="s">
        <v>994</v>
      </c>
      <c r="C7" s="851">
        <f>'Bieu 01'!H14</f>
        <v>116.465506</v>
      </c>
      <c r="D7" s="852">
        <f>'Bieu 03'!J14</f>
        <v>111.825506</v>
      </c>
      <c r="E7" s="845">
        <f t="shared" si="0"/>
        <v>-4.6400000000000006</v>
      </c>
    </row>
    <row r="8" spans="1:5" customFormat="1" ht="18" customHeight="1" x14ac:dyDescent="0.25">
      <c r="A8" s="842">
        <v>4</v>
      </c>
      <c r="B8" s="843" t="s">
        <v>995</v>
      </c>
      <c r="C8" s="851">
        <f>'Bieu 01'!I14</f>
        <v>404.218951</v>
      </c>
      <c r="D8" s="852">
        <f>'Bieu 03'!K14</f>
        <v>375.598951</v>
      </c>
      <c r="E8" s="845">
        <f t="shared" si="0"/>
        <v>-28.620000000000005</v>
      </c>
    </row>
    <row r="9" spans="1:5" customFormat="1" ht="18" customHeight="1" x14ac:dyDescent="0.25">
      <c r="A9" s="842">
        <v>5</v>
      </c>
      <c r="B9" s="843" t="s">
        <v>996</v>
      </c>
      <c r="C9" s="851">
        <f>'Bieu 01'!K14</f>
        <v>172.74206799999999</v>
      </c>
      <c r="D9" s="852">
        <f>'Bieu 03'!M14</f>
        <v>163.47206799999998</v>
      </c>
      <c r="E9" s="845">
        <f t="shared" si="0"/>
        <v>-9.2700000000000102</v>
      </c>
    </row>
    <row r="10" spans="1:5" customFormat="1" ht="18" customHeight="1" x14ac:dyDescent="0.25">
      <c r="A10" s="842">
        <v>6</v>
      </c>
      <c r="B10" s="843" t="s">
        <v>997</v>
      </c>
      <c r="C10" s="851">
        <f>'Bieu 01'!L14</f>
        <v>65.854429999999994</v>
      </c>
      <c r="D10" s="852">
        <f>'Bieu 03'!N14</f>
        <v>63.414429999999996</v>
      </c>
      <c r="E10" s="845">
        <f t="shared" si="0"/>
        <v>-2.4399999999999977</v>
      </c>
    </row>
    <row r="11" spans="1:5" customFormat="1" ht="18" customHeight="1" x14ac:dyDescent="0.25">
      <c r="A11" s="842">
        <v>7</v>
      </c>
      <c r="B11" s="843" t="s">
        <v>998</v>
      </c>
      <c r="C11" s="851">
        <f>'Bieu 01'!M14</f>
        <v>326.38755200000003</v>
      </c>
      <c r="D11" s="852">
        <f>'Bieu 03'!O14</f>
        <v>319.88755200000003</v>
      </c>
      <c r="E11" s="845">
        <f t="shared" si="0"/>
        <v>-6.5</v>
      </c>
    </row>
    <row r="12" spans="1:5" customFormat="1" ht="18" customHeight="1" x14ac:dyDescent="0.25">
      <c r="A12" s="842">
        <v>8</v>
      </c>
      <c r="B12" s="843" t="s">
        <v>999</v>
      </c>
      <c r="C12" s="851">
        <f>'Bieu 01'!O14</f>
        <v>233.33756199999999</v>
      </c>
      <c r="D12" s="852">
        <f>'Bieu 03'!Q14</f>
        <v>263.46756199999999</v>
      </c>
      <c r="E12" s="845">
        <f t="shared" si="0"/>
        <v>30.129999999999995</v>
      </c>
    </row>
    <row r="13" spans="1:5" customFormat="1" ht="18" customHeight="1" x14ac:dyDescent="0.25">
      <c r="A13" s="842">
        <v>9</v>
      </c>
      <c r="B13" s="843" t="s">
        <v>1000</v>
      </c>
      <c r="C13" s="851">
        <f>'Bieu 01'!P14</f>
        <v>117.50005</v>
      </c>
      <c r="D13" s="852">
        <f>'Bieu 03'!R14</f>
        <v>101.69005</v>
      </c>
      <c r="E13" s="845">
        <f t="shared" si="0"/>
        <v>-15.810000000000002</v>
      </c>
    </row>
    <row r="14" spans="1:5" customFormat="1" ht="18" customHeight="1" x14ac:dyDescent="0.25">
      <c r="A14" s="842">
        <v>10</v>
      </c>
      <c r="B14" s="843" t="s">
        <v>1001</v>
      </c>
      <c r="C14" s="851">
        <f>'Bieu 01'!Q14</f>
        <v>66.25403</v>
      </c>
      <c r="D14" s="852">
        <f>'Bieu 03'!S14</f>
        <v>62.884030000000003</v>
      </c>
      <c r="E14" s="845">
        <f t="shared" si="0"/>
        <v>-3.3699999999999974</v>
      </c>
    </row>
    <row r="15" spans="1:5" customFormat="1" ht="18" customHeight="1" x14ac:dyDescent="0.25">
      <c r="A15" s="842">
        <v>11</v>
      </c>
      <c r="B15" s="843" t="s">
        <v>1002</v>
      </c>
      <c r="C15" s="851">
        <f>'Bieu 01'!R14</f>
        <v>210.89393899999999</v>
      </c>
      <c r="D15" s="852">
        <f>'Bieu 03'!T14</f>
        <v>207.92393899999999</v>
      </c>
      <c r="E15" s="845">
        <f t="shared" si="0"/>
        <v>-2.9699999999999989</v>
      </c>
    </row>
    <row r="16" spans="1:5" customFormat="1" ht="18" customHeight="1" x14ac:dyDescent="0.25">
      <c r="A16" s="842">
        <v>12</v>
      </c>
      <c r="B16" s="843" t="s">
        <v>1003</v>
      </c>
      <c r="C16" s="851">
        <f>'Bieu 01'!S14</f>
        <v>269.28399000000002</v>
      </c>
      <c r="D16" s="852">
        <f>'Bieu 03'!U14</f>
        <v>260.68398999999999</v>
      </c>
      <c r="E16" s="845">
        <f t="shared" si="0"/>
        <v>-8.6000000000000227</v>
      </c>
    </row>
    <row r="17" spans="1:5" customFormat="1" ht="18" customHeight="1" x14ac:dyDescent="0.25">
      <c r="A17" s="842">
        <v>13</v>
      </c>
      <c r="B17" s="843" t="s">
        <v>1004</v>
      </c>
      <c r="C17" s="852">
        <f>'Bieu 01'!T14</f>
        <v>18.92624</v>
      </c>
      <c r="D17" s="852">
        <f>'Bieu 03'!V14</f>
        <v>17.226240000000001</v>
      </c>
      <c r="E17" s="845">
        <f t="shared" si="0"/>
        <v>-1.6999999999999993</v>
      </c>
    </row>
    <row r="18" spans="1:5" customFormat="1" ht="18" customHeight="1" x14ac:dyDescent="0.25">
      <c r="A18" s="842">
        <v>14</v>
      </c>
      <c r="B18" s="843" t="s">
        <v>1005</v>
      </c>
      <c r="C18" s="851">
        <f>'Bieu 01'!U14</f>
        <v>346.59616</v>
      </c>
      <c r="D18" s="852">
        <f>'Bieu 03'!W14</f>
        <v>310.86615999999998</v>
      </c>
      <c r="E18" s="845">
        <f t="shared" si="0"/>
        <v>-35.730000000000018</v>
      </c>
    </row>
    <row r="19" spans="1:5" customFormat="1" ht="18" customHeight="1" x14ac:dyDescent="0.25">
      <c r="A19" s="842">
        <v>15</v>
      </c>
      <c r="B19" s="843" t="s">
        <v>1006</v>
      </c>
      <c r="C19" s="851">
        <f>'Bieu 01'!V14</f>
        <v>120.06289</v>
      </c>
      <c r="D19" s="852">
        <f>'Bieu 03'!X14</f>
        <v>116.86288999999999</v>
      </c>
      <c r="E19" s="845">
        <f t="shared" si="0"/>
        <v>-3.2000000000000028</v>
      </c>
    </row>
    <row r="20" spans="1:5" customFormat="1" ht="18" customHeight="1" x14ac:dyDescent="0.25">
      <c r="A20" s="842">
        <v>16</v>
      </c>
      <c r="B20" s="843" t="s">
        <v>1007</v>
      </c>
      <c r="C20" s="851">
        <f>'Bieu 01'!W14</f>
        <v>286.75621100000001</v>
      </c>
      <c r="D20" s="852">
        <f>'Bieu 03'!Y14</f>
        <v>277.73621100000003</v>
      </c>
      <c r="E20" s="845">
        <f t="shared" si="0"/>
        <v>-9.0199999999999818</v>
      </c>
    </row>
    <row r="21" spans="1:5" customFormat="1" ht="18" customHeight="1" x14ac:dyDescent="0.25">
      <c r="A21" s="842">
        <v>17</v>
      </c>
      <c r="B21" s="843" t="s">
        <v>1008</v>
      </c>
      <c r="C21" s="851">
        <f>'Bieu 01'!X14</f>
        <v>103.05359</v>
      </c>
      <c r="D21" s="852">
        <f>'Bieu 03'!Z14</f>
        <v>105.21359000000001</v>
      </c>
      <c r="E21" s="845">
        <f t="shared" si="0"/>
        <v>2.1600000000000108</v>
      </c>
    </row>
    <row r="22" spans="1:5" customFormat="1" ht="18" customHeight="1" x14ac:dyDescent="0.25">
      <c r="A22" s="842">
        <v>18</v>
      </c>
      <c r="B22" s="843" t="s">
        <v>1009</v>
      </c>
      <c r="C22" s="851">
        <f>'Bieu 01'!Y14</f>
        <v>156.32497000000001</v>
      </c>
      <c r="D22" s="852">
        <f>'Bieu 03'!AA14</f>
        <v>149.77497</v>
      </c>
      <c r="E22" s="845">
        <f t="shared" si="0"/>
        <v>-6.5500000000000114</v>
      </c>
    </row>
    <row r="23" spans="1:5" customFormat="1" ht="18" customHeight="1" x14ac:dyDescent="0.25">
      <c r="A23" s="842">
        <v>19</v>
      </c>
      <c r="B23" s="843" t="s">
        <v>1010</v>
      </c>
      <c r="C23" s="851">
        <f>'Bieu 01'!Z14</f>
        <v>128.64438000000001</v>
      </c>
      <c r="D23" s="852">
        <f>'Bieu 03'!AB14</f>
        <v>123.94438000000001</v>
      </c>
      <c r="E23" s="845">
        <f t="shared" si="0"/>
        <v>-4.7000000000000028</v>
      </c>
    </row>
    <row r="24" spans="1:5" customFormat="1" ht="18" customHeight="1" x14ac:dyDescent="0.25">
      <c r="A24" s="842">
        <v>20</v>
      </c>
      <c r="B24" s="843" t="s">
        <v>1011</v>
      </c>
      <c r="C24" s="851">
        <f>'Bieu 01'!AA14</f>
        <v>305.05293999999998</v>
      </c>
      <c r="D24" s="852">
        <f>'Bieu 03'!AC14</f>
        <v>300.38293999999996</v>
      </c>
      <c r="E24" s="845">
        <f t="shared" si="0"/>
        <v>-4.6700000000000159</v>
      </c>
    </row>
    <row r="25" spans="1:5" customFormat="1" ht="18" customHeight="1" x14ac:dyDescent="0.25">
      <c r="A25" s="842">
        <v>21</v>
      </c>
      <c r="B25" s="843" t="s">
        <v>1012</v>
      </c>
      <c r="C25" s="851">
        <f>'Bieu 01'!AB14</f>
        <v>85.890569999999997</v>
      </c>
      <c r="D25" s="852">
        <f>'Bieu 03'!AD14</f>
        <v>75.73057</v>
      </c>
      <c r="E25" s="845">
        <f t="shared" si="0"/>
        <v>-10.159999999999997</v>
      </c>
    </row>
    <row r="26" spans="1:5" customFormat="1" ht="18" customHeight="1" x14ac:dyDescent="0.25">
      <c r="A26" s="842">
        <v>22</v>
      </c>
      <c r="B26" s="843" t="s">
        <v>1013</v>
      </c>
      <c r="C26" s="851">
        <f>'Bieu 01'!AC14</f>
        <v>63.75949</v>
      </c>
      <c r="D26" s="852">
        <f>'Bieu 03'!AE14</f>
        <v>59.359490000000001</v>
      </c>
      <c r="E26" s="845">
        <f t="shared" si="0"/>
        <v>-4.3999999999999986</v>
      </c>
    </row>
    <row r="27" spans="1:5" customFormat="1" ht="18" customHeight="1" x14ac:dyDescent="0.25">
      <c r="A27" s="842">
        <v>23</v>
      </c>
      <c r="B27" s="843" t="s">
        <v>1014</v>
      </c>
      <c r="C27" s="851">
        <f>'Bieu 01'!AD14</f>
        <v>410.87594000000001</v>
      </c>
      <c r="D27" s="852">
        <f>'Bieu 03'!AF14</f>
        <v>379.21593999999999</v>
      </c>
      <c r="E27" s="845">
        <f t="shared" si="0"/>
        <v>-31.660000000000025</v>
      </c>
    </row>
    <row r="28" spans="1:5" s="844" customFormat="1" ht="18" customHeight="1" x14ac:dyDescent="0.3">
      <c r="A28" s="945" t="s">
        <v>1029</v>
      </c>
      <c r="B28" s="945"/>
      <c r="C28" s="847">
        <f>SUM(C5:C27)</f>
        <v>4515.5056940000004</v>
      </c>
      <c r="D28" s="847">
        <f>SUM(D5:D27)</f>
        <v>4301.2356939999991</v>
      </c>
      <c r="E28" s="847">
        <f t="shared" si="0"/>
        <v>-214.27000000000135</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topLeftCell="I18" workbookViewId="0">
      <selection activeCell="E28" sqref="A3:E28"/>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1075</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67" t="s">
        <v>121</v>
      </c>
      <c r="E4" s="867" t="s">
        <v>1026</v>
      </c>
    </row>
    <row r="5" spans="1:5" customFormat="1" ht="18" customHeight="1" x14ac:dyDescent="0.25">
      <c r="A5" s="842">
        <v>1</v>
      </c>
      <c r="B5" s="843" t="s">
        <v>1027</v>
      </c>
      <c r="C5" s="851">
        <f>'Bieu 01'!F59</f>
        <v>36.073731000000002</v>
      </c>
      <c r="D5" s="852">
        <f>'Bieu 03'!H59</f>
        <v>36.073731000000002</v>
      </c>
      <c r="E5" s="845">
        <f>D5-C5</f>
        <v>0</v>
      </c>
    </row>
    <row r="6" spans="1:5" customFormat="1" ht="18" customHeight="1" x14ac:dyDescent="0.25">
      <c r="A6" s="842">
        <v>2</v>
      </c>
      <c r="B6" s="843" t="s">
        <v>1028</v>
      </c>
      <c r="C6" s="851">
        <f>'Bieu 01'!G59</f>
        <v>67.766019999999997</v>
      </c>
      <c r="D6" s="852">
        <f>'Bieu 03'!I59</f>
        <v>40.946019999999997</v>
      </c>
      <c r="E6" s="845">
        <f t="shared" ref="E6:E28" si="0">D6-C6</f>
        <v>-26.82</v>
      </c>
    </row>
    <row r="7" spans="1:5" customFormat="1" ht="18" customHeight="1" x14ac:dyDescent="0.25">
      <c r="A7" s="842">
        <v>3</v>
      </c>
      <c r="B7" s="843" t="s">
        <v>994</v>
      </c>
      <c r="C7" s="851"/>
      <c r="D7" s="852"/>
      <c r="E7" s="845">
        <f t="shared" si="0"/>
        <v>0</v>
      </c>
    </row>
    <row r="8" spans="1:5" customFormat="1" ht="18" customHeight="1" x14ac:dyDescent="0.25">
      <c r="A8" s="842">
        <v>4</v>
      </c>
      <c r="B8" s="843" t="s">
        <v>995</v>
      </c>
      <c r="C8" s="851">
        <f>'Bieu 01'!I59</f>
        <v>0.23378199999999999</v>
      </c>
      <c r="D8" s="852">
        <f>'Bieu 03'!K59</f>
        <v>0.23378199999999999</v>
      </c>
      <c r="E8" s="845">
        <f t="shared" si="0"/>
        <v>0</v>
      </c>
    </row>
    <row r="9" spans="1:5" customFormat="1" ht="18" customHeight="1" x14ac:dyDescent="0.25">
      <c r="A9" s="842">
        <v>5</v>
      </c>
      <c r="B9" s="843" t="s">
        <v>996</v>
      </c>
      <c r="C9" s="851">
        <f>'Bieu 01'!K59</f>
        <v>52.677816</v>
      </c>
      <c r="D9" s="852">
        <f>'Bieu 03'!M59</f>
        <v>52.477815999999997</v>
      </c>
      <c r="E9" s="845">
        <f t="shared" si="0"/>
        <v>-0.20000000000000284</v>
      </c>
    </row>
    <row r="10" spans="1:5" customFormat="1" ht="18" customHeight="1" x14ac:dyDescent="0.25">
      <c r="A10" s="842">
        <v>6</v>
      </c>
      <c r="B10" s="843" t="s">
        <v>997</v>
      </c>
      <c r="C10" s="851">
        <f>'Bieu 01'!L59</f>
        <v>27.094159999999999</v>
      </c>
      <c r="D10" s="852">
        <f>'Bieu 03'!N59</f>
        <v>27.074159999999999</v>
      </c>
      <c r="E10" s="845">
        <f t="shared" si="0"/>
        <v>-1.9999999999999574E-2</v>
      </c>
    </row>
    <row r="11" spans="1:5" customFormat="1" ht="18" customHeight="1" x14ac:dyDescent="0.25">
      <c r="A11" s="842">
        <v>7</v>
      </c>
      <c r="B11" s="843" t="s">
        <v>998</v>
      </c>
      <c r="C11" s="851">
        <f>'Bieu 01'!M59</f>
        <v>58.399000000000001</v>
      </c>
      <c r="D11" s="852">
        <f>'Bieu 03'!O59</f>
        <v>57.899000000000001</v>
      </c>
      <c r="E11" s="845">
        <f t="shared" si="0"/>
        <v>-0.5</v>
      </c>
    </row>
    <row r="12" spans="1:5" customFormat="1" ht="18" customHeight="1" x14ac:dyDescent="0.25">
      <c r="A12" s="842">
        <v>8</v>
      </c>
      <c r="B12" s="843" t="s">
        <v>999</v>
      </c>
      <c r="C12" s="851">
        <f>'Bieu 01'!O59</f>
        <v>57.951832000000003</v>
      </c>
      <c r="D12" s="852">
        <f>'Bieu 03'!Q59</f>
        <v>57.451832000000003</v>
      </c>
      <c r="E12" s="845">
        <f t="shared" si="0"/>
        <v>-0.5</v>
      </c>
    </row>
    <row r="13" spans="1:5" customFormat="1" ht="18" customHeight="1" x14ac:dyDescent="0.25">
      <c r="A13" s="842">
        <v>9</v>
      </c>
      <c r="B13" s="843" t="s">
        <v>1000</v>
      </c>
      <c r="C13" s="851">
        <f>'Bieu 01'!P59</f>
        <v>199.53727000000001</v>
      </c>
      <c r="D13" s="852">
        <f>'Bieu 03'!R59</f>
        <v>162.92727000000002</v>
      </c>
      <c r="E13" s="845">
        <f t="shared" si="0"/>
        <v>-36.609999999999985</v>
      </c>
    </row>
    <row r="14" spans="1:5" customFormat="1" ht="18" customHeight="1" x14ac:dyDescent="0.25">
      <c r="A14" s="842">
        <v>10</v>
      </c>
      <c r="B14" s="843" t="s">
        <v>1001</v>
      </c>
      <c r="C14" s="851">
        <f>'Bieu 01'!Q59</f>
        <v>66.048090000000002</v>
      </c>
      <c r="D14" s="852">
        <f>'Bieu 03'!S59</f>
        <v>65.868089999999995</v>
      </c>
      <c r="E14" s="845">
        <f t="shared" si="0"/>
        <v>-0.18000000000000682</v>
      </c>
    </row>
    <row r="15" spans="1:5" customFormat="1" ht="18" customHeight="1" x14ac:dyDescent="0.25">
      <c r="A15" s="842">
        <v>11</v>
      </c>
      <c r="B15" s="843" t="s">
        <v>1002</v>
      </c>
      <c r="C15" s="851">
        <f>'Bieu 01'!R59</f>
        <v>10.30781</v>
      </c>
      <c r="D15" s="852">
        <f>'Bieu 03'!T59</f>
        <v>10.30781</v>
      </c>
      <c r="E15" s="845">
        <f t="shared" si="0"/>
        <v>0</v>
      </c>
    </row>
    <row r="16" spans="1:5" customFormat="1" ht="18" customHeight="1" x14ac:dyDescent="0.25">
      <c r="A16" s="842">
        <v>12</v>
      </c>
      <c r="B16" s="843" t="s">
        <v>1003</v>
      </c>
      <c r="C16" s="851">
        <f>'Bieu 01'!S59</f>
        <v>113.45827</v>
      </c>
      <c r="D16" s="852">
        <f>'Bieu 03'!U59</f>
        <v>108.01827</v>
      </c>
      <c r="E16" s="845">
        <f t="shared" si="0"/>
        <v>-5.4399999999999977</v>
      </c>
    </row>
    <row r="17" spans="1:11" customFormat="1" ht="18" customHeight="1" x14ac:dyDescent="0.25">
      <c r="A17" s="842">
        <v>13</v>
      </c>
      <c r="B17" s="843" t="s">
        <v>1004</v>
      </c>
      <c r="C17" s="852">
        <f>'Bieu 01'!T59</f>
        <v>83.266499999999994</v>
      </c>
      <c r="D17" s="852">
        <f>'Bieu 03'!V59</f>
        <v>4.4364999999999952</v>
      </c>
      <c r="E17" s="845">
        <f t="shared" si="0"/>
        <v>-78.83</v>
      </c>
    </row>
    <row r="18" spans="1:11" customFormat="1" ht="18" customHeight="1" x14ac:dyDescent="0.25">
      <c r="A18" s="842">
        <v>14</v>
      </c>
      <c r="B18" s="843" t="s">
        <v>1005</v>
      </c>
      <c r="C18" s="851">
        <f>'Bieu 01'!U59</f>
        <v>61.829880000000003</v>
      </c>
      <c r="D18" s="852">
        <f>'Bieu 03'!W59</f>
        <v>56.799880000000002</v>
      </c>
      <c r="E18" s="845">
        <f t="shared" si="0"/>
        <v>-5.0300000000000011</v>
      </c>
    </row>
    <row r="19" spans="1:11" customFormat="1" ht="18" customHeight="1" x14ac:dyDescent="0.25">
      <c r="A19" s="842">
        <v>15</v>
      </c>
      <c r="B19" s="843" t="s">
        <v>1006</v>
      </c>
      <c r="C19" s="851">
        <f>'Bieu 01'!V59</f>
        <v>14.45955</v>
      </c>
      <c r="D19" s="852">
        <f>'Bieu 03'!X59</f>
        <v>13.95955</v>
      </c>
      <c r="E19" s="845">
        <f t="shared" si="0"/>
        <v>-0.5</v>
      </c>
    </row>
    <row r="20" spans="1:11" customFormat="1" ht="18" customHeight="1" x14ac:dyDescent="0.25">
      <c r="A20" s="842">
        <v>16</v>
      </c>
      <c r="B20" s="843" t="s">
        <v>1007</v>
      </c>
      <c r="C20" s="851">
        <f>'Bieu 01'!W59</f>
        <v>20.559556000000001</v>
      </c>
      <c r="D20" s="852">
        <f>'Bieu 03'!Y59</f>
        <v>20.549555999999999</v>
      </c>
      <c r="E20" s="845">
        <f t="shared" si="0"/>
        <v>-1.0000000000001563E-2</v>
      </c>
    </row>
    <row r="21" spans="1:11" customFormat="1" ht="18" customHeight="1" x14ac:dyDescent="0.25">
      <c r="A21" s="842">
        <v>17</v>
      </c>
      <c r="B21" s="843" t="s">
        <v>1008</v>
      </c>
      <c r="C21" s="851">
        <f>'Bieu 01'!X59</f>
        <v>25.664899999999999</v>
      </c>
      <c r="D21" s="852">
        <f>'Bieu 03'!Z59</f>
        <v>24.9649</v>
      </c>
      <c r="E21" s="845">
        <f t="shared" si="0"/>
        <v>-0.69999999999999929</v>
      </c>
    </row>
    <row r="22" spans="1:11" customFormat="1" ht="18" customHeight="1" x14ac:dyDescent="0.25">
      <c r="A22" s="842">
        <v>18</v>
      </c>
      <c r="B22" s="843" t="s">
        <v>1009</v>
      </c>
      <c r="C22" s="851">
        <f>'Bieu 01'!Y59</f>
        <v>99.883700000000005</v>
      </c>
      <c r="D22" s="852">
        <f>'Bieu 03'!AA59</f>
        <v>99.863700000000009</v>
      </c>
      <c r="E22" s="845">
        <f t="shared" si="0"/>
        <v>-1.9999999999996021E-2</v>
      </c>
      <c r="K22" s="929"/>
    </row>
    <row r="23" spans="1:11" customFormat="1" ht="18" customHeight="1" x14ac:dyDescent="0.25">
      <c r="A23" s="842">
        <v>19</v>
      </c>
      <c r="B23" s="843" t="s">
        <v>1010</v>
      </c>
      <c r="C23" s="851">
        <f>'Bieu 01'!Z59</f>
        <v>23.975480000000001</v>
      </c>
      <c r="D23" s="852">
        <f>'Bieu 03'!AB59</f>
        <v>23.975480000000001</v>
      </c>
      <c r="E23" s="845">
        <f t="shared" si="0"/>
        <v>0</v>
      </c>
    </row>
    <row r="24" spans="1:11" customFormat="1" ht="18" customHeight="1" x14ac:dyDescent="0.25">
      <c r="A24" s="842">
        <v>20</v>
      </c>
      <c r="B24" s="843" t="s">
        <v>1011</v>
      </c>
      <c r="C24" s="851">
        <f>'Bieu 01'!AA59</f>
        <v>60.323300000000003</v>
      </c>
      <c r="D24" s="852">
        <f>'Bieu 03'!AC59</f>
        <v>59.513300000000001</v>
      </c>
      <c r="E24" s="845">
        <f>D24-C24</f>
        <v>-0.81000000000000227</v>
      </c>
    </row>
    <row r="25" spans="1:11" customFormat="1" ht="18" customHeight="1" x14ac:dyDescent="0.25">
      <c r="A25" s="842">
        <v>21</v>
      </c>
      <c r="B25" s="843" t="s">
        <v>1012</v>
      </c>
      <c r="C25" s="851">
        <f>'Bieu 01'!AB59</f>
        <v>45.821010000000001</v>
      </c>
      <c r="D25" s="852">
        <f>'Bieu 03'!AD59</f>
        <v>39.371009999999998</v>
      </c>
      <c r="E25" s="845">
        <f t="shared" si="0"/>
        <v>-6.4500000000000028</v>
      </c>
    </row>
    <row r="26" spans="1:11" customFormat="1" ht="18" customHeight="1" x14ac:dyDescent="0.25">
      <c r="A26" s="842">
        <v>22</v>
      </c>
      <c r="B26" s="843" t="s">
        <v>1013</v>
      </c>
      <c r="C26" s="851">
        <f>'Bieu 01'!AC59</f>
        <v>25.350860000000001</v>
      </c>
      <c r="D26" s="852">
        <f>'Bieu 03'!AE59</f>
        <v>25.350860000000001</v>
      </c>
      <c r="E26" s="845">
        <f t="shared" si="0"/>
        <v>0</v>
      </c>
    </row>
    <row r="27" spans="1:11" customFormat="1" ht="18" customHeight="1" x14ac:dyDescent="0.25">
      <c r="A27" s="842">
        <v>23</v>
      </c>
      <c r="B27" s="843" t="s">
        <v>1014</v>
      </c>
      <c r="C27" s="851"/>
      <c r="D27" s="852"/>
      <c r="E27" s="845">
        <f t="shared" si="0"/>
        <v>0</v>
      </c>
    </row>
    <row r="28" spans="1:11" s="844" customFormat="1" ht="18" customHeight="1" x14ac:dyDescent="0.3">
      <c r="A28" s="945" t="s">
        <v>1029</v>
      </c>
      <c r="B28" s="945"/>
      <c r="C28" s="847">
        <f>SUM(C5:C27)</f>
        <v>1150.6825169999997</v>
      </c>
      <c r="D28" s="847">
        <f>SUM(D5:D27)</f>
        <v>988.06251700000007</v>
      </c>
      <c r="E28" s="847">
        <f t="shared" si="0"/>
        <v>-162.61999999999966</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8" workbookViewId="0">
      <selection activeCell="E28" sqref="A3:E28"/>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1076</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67" t="s">
        <v>121</v>
      </c>
      <c r="E4" s="867" t="s">
        <v>1026</v>
      </c>
    </row>
    <row r="5" spans="1:5" customFormat="1" ht="18" customHeight="1" x14ac:dyDescent="0.25">
      <c r="A5" s="842">
        <v>1</v>
      </c>
      <c r="B5" s="843" t="s">
        <v>1027</v>
      </c>
      <c r="C5" s="851">
        <f>'Bieu 01'!F60</f>
        <v>2.4172280000000002</v>
      </c>
      <c r="D5" s="852">
        <f>'Bieu 03'!H60</f>
        <v>2.297228</v>
      </c>
      <c r="E5" s="845">
        <f>D5-C5</f>
        <v>-0.12000000000000011</v>
      </c>
    </row>
    <row r="6" spans="1:5" customFormat="1" ht="18" customHeight="1" x14ac:dyDescent="0.25">
      <c r="A6" s="842">
        <v>2</v>
      </c>
      <c r="B6" s="843" t="s">
        <v>1028</v>
      </c>
      <c r="C6" s="851">
        <f>'Bieu 01'!G60</f>
        <v>28.72204</v>
      </c>
      <c r="D6" s="852">
        <f>'Bieu 03'!I60</f>
        <v>15.48204</v>
      </c>
      <c r="E6" s="845">
        <f t="shared" ref="E6:E28" si="0">D6-C6</f>
        <v>-13.24</v>
      </c>
    </row>
    <row r="7" spans="1:5" customFormat="1" ht="18" customHeight="1" x14ac:dyDescent="0.25">
      <c r="A7" s="842">
        <v>3</v>
      </c>
      <c r="B7" s="843" t="s">
        <v>994</v>
      </c>
      <c r="C7" s="851">
        <f>'Bieu 01'!H60</f>
        <v>11.380193999999999</v>
      </c>
      <c r="D7" s="852">
        <f>'Bieu 03'!J60</f>
        <v>9.8801939999999995</v>
      </c>
      <c r="E7" s="845">
        <f t="shared" si="0"/>
        <v>-1.5</v>
      </c>
    </row>
    <row r="8" spans="1:5" customFormat="1" ht="18" customHeight="1" x14ac:dyDescent="0.25">
      <c r="A8" s="842">
        <v>4</v>
      </c>
      <c r="B8" s="843" t="s">
        <v>995</v>
      </c>
      <c r="C8" s="851">
        <f>'Bieu 01'!I60</f>
        <v>9.3614420000000003</v>
      </c>
      <c r="D8" s="852">
        <f>'Bieu 03'!K60</f>
        <v>3.581442</v>
      </c>
      <c r="E8" s="845">
        <f t="shared" si="0"/>
        <v>-5.78</v>
      </c>
    </row>
    <row r="9" spans="1:5" customFormat="1" ht="18" customHeight="1" x14ac:dyDescent="0.25">
      <c r="A9" s="842">
        <v>5</v>
      </c>
      <c r="B9" s="843" t="s">
        <v>996</v>
      </c>
      <c r="C9" s="851">
        <f>'Bieu 01'!K60</f>
        <v>7.6422920000000003</v>
      </c>
      <c r="D9" s="852">
        <f>'Bieu 03'!M60</f>
        <v>4.9422920000000001</v>
      </c>
      <c r="E9" s="845">
        <f t="shared" si="0"/>
        <v>-2.7</v>
      </c>
    </row>
    <row r="10" spans="1:5" customFormat="1" ht="18" customHeight="1" x14ac:dyDescent="0.25">
      <c r="A10" s="842">
        <v>6</v>
      </c>
      <c r="B10" s="843" t="s">
        <v>997</v>
      </c>
      <c r="C10" s="851">
        <f>'Bieu 01'!L60</f>
        <v>6.7530000000000007E-2</v>
      </c>
      <c r="D10" s="852">
        <f>'Bieu 03'!N60</f>
        <v>4.7530000000000003E-2</v>
      </c>
      <c r="E10" s="845">
        <f t="shared" si="0"/>
        <v>-2.0000000000000004E-2</v>
      </c>
    </row>
    <row r="11" spans="1:5" customFormat="1" ht="18" customHeight="1" x14ac:dyDescent="0.25">
      <c r="A11" s="842">
        <v>7</v>
      </c>
      <c r="B11" s="843" t="s">
        <v>998</v>
      </c>
      <c r="C11" s="851">
        <f>'Bieu 01'!M60</f>
        <v>10.618072</v>
      </c>
      <c r="D11" s="852">
        <f>'Bieu 03'!O60</f>
        <v>8.0680720000000008</v>
      </c>
      <c r="E11" s="845">
        <f t="shared" si="0"/>
        <v>-2.5499999999999989</v>
      </c>
    </row>
    <row r="12" spans="1:5" customFormat="1" ht="18" customHeight="1" x14ac:dyDescent="0.25">
      <c r="A12" s="842">
        <v>8</v>
      </c>
      <c r="B12" s="843" t="s">
        <v>999</v>
      </c>
      <c r="C12" s="851">
        <f>'Bieu 01'!O60</f>
        <v>220.19539900000001</v>
      </c>
      <c r="D12" s="852">
        <f>'Bieu 03'!Q60</f>
        <v>206.58539900000002</v>
      </c>
      <c r="E12" s="845">
        <f t="shared" si="0"/>
        <v>-13.609999999999985</v>
      </c>
    </row>
    <row r="13" spans="1:5" customFormat="1" ht="18" customHeight="1" x14ac:dyDescent="0.25">
      <c r="A13" s="842">
        <v>9</v>
      </c>
      <c r="B13" s="843" t="s">
        <v>1000</v>
      </c>
      <c r="C13" s="851">
        <f>'Bieu 01'!P60</f>
        <v>6.4020900000000003</v>
      </c>
      <c r="D13" s="852">
        <f>'Bieu 03'!R60</f>
        <v>4.8920900000000005</v>
      </c>
      <c r="E13" s="845">
        <f t="shared" si="0"/>
        <v>-1.5099999999999998</v>
      </c>
    </row>
    <row r="14" spans="1:5" customFormat="1" ht="18" customHeight="1" x14ac:dyDescent="0.25">
      <c r="A14" s="842">
        <v>10</v>
      </c>
      <c r="B14" s="843" t="s">
        <v>1001</v>
      </c>
      <c r="C14" s="851">
        <f>'Bieu 01'!Q60</f>
        <v>3.4571800000000001</v>
      </c>
      <c r="D14" s="852">
        <f>'Bieu 03'!S60</f>
        <v>3.04718</v>
      </c>
      <c r="E14" s="845">
        <f t="shared" si="0"/>
        <v>-0.41000000000000014</v>
      </c>
    </row>
    <row r="15" spans="1:5" customFormat="1" ht="18" customHeight="1" x14ac:dyDescent="0.25">
      <c r="A15" s="842">
        <v>11</v>
      </c>
      <c r="B15" s="843" t="s">
        <v>1002</v>
      </c>
      <c r="C15" s="851">
        <f>'Bieu 01'!R60</f>
        <v>714.59020999999996</v>
      </c>
      <c r="D15" s="852">
        <f>'Bieu 03'!T60</f>
        <v>714.24020999999993</v>
      </c>
      <c r="E15" s="845">
        <f t="shared" si="0"/>
        <v>-0.35000000000002274</v>
      </c>
    </row>
    <row r="16" spans="1:5" customFormat="1" ht="18" customHeight="1" x14ac:dyDescent="0.25">
      <c r="A16" s="842">
        <v>12</v>
      </c>
      <c r="B16" s="843" t="s">
        <v>1003</v>
      </c>
      <c r="C16" s="851">
        <f>'Bieu 01'!S60</f>
        <v>2121.4612299999999</v>
      </c>
      <c r="D16" s="852">
        <f>'Bieu 03'!U60</f>
        <v>2116.63123</v>
      </c>
      <c r="E16" s="845">
        <f t="shared" si="0"/>
        <v>-4.8299999999999272</v>
      </c>
    </row>
    <row r="17" spans="1:5" customFormat="1" ht="18" customHeight="1" x14ac:dyDescent="0.25">
      <c r="A17" s="842">
        <v>13</v>
      </c>
      <c r="B17" s="843" t="s">
        <v>1004</v>
      </c>
      <c r="C17" s="852"/>
      <c r="D17" s="852"/>
      <c r="E17" s="845">
        <f t="shared" si="0"/>
        <v>0</v>
      </c>
    </row>
    <row r="18" spans="1:5" customFormat="1" ht="18" customHeight="1" x14ac:dyDescent="0.25">
      <c r="A18" s="842">
        <v>14</v>
      </c>
      <c r="B18" s="843" t="s">
        <v>1005</v>
      </c>
      <c r="C18" s="851">
        <f>'Bieu 01'!U60</f>
        <v>2.25759</v>
      </c>
      <c r="D18" s="852">
        <f>'Bieu 03'!W60</f>
        <v>1.9575899999999999</v>
      </c>
      <c r="E18" s="845">
        <f t="shared" si="0"/>
        <v>-0.30000000000000004</v>
      </c>
    </row>
    <row r="19" spans="1:5" customFormat="1" ht="18" customHeight="1" x14ac:dyDescent="0.25">
      <c r="A19" s="842">
        <v>15</v>
      </c>
      <c r="B19" s="843" t="s">
        <v>1006</v>
      </c>
      <c r="C19" s="851">
        <f>'Bieu 01'!V60</f>
        <v>5.7750000000000003E-2</v>
      </c>
      <c r="D19" s="852">
        <f>'Bieu 03'!X60</f>
        <v>5.7750000000000003E-2</v>
      </c>
      <c r="E19" s="845">
        <f t="shared" si="0"/>
        <v>0</v>
      </c>
    </row>
    <row r="20" spans="1:5" customFormat="1" ht="18" customHeight="1" x14ac:dyDescent="0.25">
      <c r="A20" s="842">
        <v>16</v>
      </c>
      <c r="B20" s="843" t="s">
        <v>1007</v>
      </c>
      <c r="C20" s="851">
        <f>'Bieu 01'!W60</f>
        <v>89.029065000000003</v>
      </c>
      <c r="D20" s="852">
        <f>'Bieu 03'!Y60</f>
        <v>88.489064999999997</v>
      </c>
      <c r="E20" s="845">
        <f t="shared" si="0"/>
        <v>-0.54000000000000625</v>
      </c>
    </row>
    <row r="21" spans="1:5" customFormat="1" ht="18" customHeight="1" x14ac:dyDescent="0.25">
      <c r="A21" s="842">
        <v>17</v>
      </c>
      <c r="B21" s="843" t="s">
        <v>1008</v>
      </c>
      <c r="C21" s="851">
        <f>'Bieu 01'!X60</f>
        <v>243.17231000000001</v>
      </c>
      <c r="D21" s="852">
        <f>'Bieu 03'!Z60</f>
        <v>242.47231000000002</v>
      </c>
      <c r="E21" s="845">
        <f t="shared" si="0"/>
        <v>-0.69999999999998863</v>
      </c>
    </row>
    <row r="22" spans="1:5" customFormat="1" ht="18" customHeight="1" x14ac:dyDescent="0.25">
      <c r="A22" s="842">
        <v>18</v>
      </c>
      <c r="B22" s="843" t="s">
        <v>1009</v>
      </c>
      <c r="C22" s="851">
        <f>'Bieu 01'!Y60</f>
        <v>13.00348</v>
      </c>
      <c r="D22" s="852">
        <f>'Bieu 03'!AA60</f>
        <v>4.7434799999999981</v>
      </c>
      <c r="E22" s="845">
        <f t="shared" si="0"/>
        <v>-8.2600000000000016</v>
      </c>
    </row>
    <row r="23" spans="1:5" customFormat="1" ht="18" customHeight="1" x14ac:dyDescent="0.25">
      <c r="A23" s="842">
        <v>19</v>
      </c>
      <c r="B23" s="843" t="s">
        <v>1010</v>
      </c>
      <c r="C23" s="851">
        <f>'Bieu 01'!Z60</f>
        <v>1.19835</v>
      </c>
      <c r="D23" s="852">
        <f>'Bieu 03'!AB60</f>
        <v>0.94835000000000003</v>
      </c>
      <c r="E23" s="845">
        <f t="shared" si="0"/>
        <v>-0.25</v>
      </c>
    </row>
    <row r="24" spans="1:5" customFormat="1" ht="18" customHeight="1" x14ac:dyDescent="0.25">
      <c r="A24" s="842">
        <v>20</v>
      </c>
      <c r="B24" s="843" t="s">
        <v>1011</v>
      </c>
      <c r="C24" s="851">
        <f>'Bieu 01'!AA60</f>
        <v>105.6827</v>
      </c>
      <c r="D24" s="852">
        <f>'Bieu 03'!AC60</f>
        <v>105.2127</v>
      </c>
      <c r="E24" s="845">
        <f>D24-C24</f>
        <v>-0.46999999999999886</v>
      </c>
    </row>
    <row r="25" spans="1:5" customFormat="1" ht="18" customHeight="1" x14ac:dyDescent="0.25">
      <c r="A25" s="842">
        <v>21</v>
      </c>
      <c r="B25" s="843" t="s">
        <v>1012</v>
      </c>
      <c r="C25" s="851">
        <f>'Bieu 01'!AB60</f>
        <v>1.7467699999999999</v>
      </c>
      <c r="D25" s="852">
        <f>'Bieu 03'!AD60</f>
        <v>0.15676999999999985</v>
      </c>
      <c r="E25" s="845">
        <f t="shared" si="0"/>
        <v>-1.59</v>
      </c>
    </row>
    <row r="26" spans="1:5" customFormat="1" ht="18" customHeight="1" x14ac:dyDescent="0.25">
      <c r="A26" s="842">
        <v>22</v>
      </c>
      <c r="B26" s="843" t="s">
        <v>1013</v>
      </c>
      <c r="C26" s="851">
        <f>'Bieu 01'!AC60</f>
        <v>5.4250999999999996</v>
      </c>
      <c r="D26" s="852">
        <f>'Bieu 03'!AE60</f>
        <v>3.9250999999999996</v>
      </c>
      <c r="E26" s="845">
        <f t="shared" si="0"/>
        <v>-1.5</v>
      </c>
    </row>
    <row r="27" spans="1:5" customFormat="1" ht="18" customHeight="1" x14ac:dyDescent="0.25">
      <c r="A27" s="842">
        <v>23</v>
      </c>
      <c r="B27" s="843" t="s">
        <v>1014</v>
      </c>
      <c r="C27" s="851">
        <f>'Bieu 01'!AD60</f>
        <v>24.825890000000001</v>
      </c>
      <c r="D27" s="852">
        <f>'Bieu 03'!AF60</f>
        <v>23.97589</v>
      </c>
      <c r="E27" s="845">
        <f t="shared" si="0"/>
        <v>-0.85000000000000142</v>
      </c>
    </row>
    <row r="28" spans="1:5" s="844" customFormat="1" ht="18" customHeight="1" x14ac:dyDescent="0.3">
      <c r="A28" s="945" t="s">
        <v>1029</v>
      </c>
      <c r="B28" s="945"/>
      <c r="C28" s="847">
        <f>SUM(C5:C27)</f>
        <v>3622.7139120000002</v>
      </c>
      <c r="D28" s="847">
        <f>SUM(D5:D27)</f>
        <v>3561.6339120000007</v>
      </c>
      <c r="E28" s="847">
        <f t="shared" si="0"/>
        <v>-61.079999999999472</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8" workbookViewId="0">
      <selection activeCell="E28" sqref="A3:E28"/>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1077</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67" t="s">
        <v>121</v>
      </c>
      <c r="E4" s="867" t="s">
        <v>1026</v>
      </c>
    </row>
    <row r="5" spans="1:5" customFormat="1" ht="18" customHeight="1" x14ac:dyDescent="0.25">
      <c r="A5" s="842">
        <v>1</v>
      </c>
      <c r="B5" s="843" t="s">
        <v>1027</v>
      </c>
      <c r="C5" s="851">
        <f>'Bieu 01'!F61</f>
        <v>7.6302999999999996E-2</v>
      </c>
      <c r="D5" s="852">
        <f>'Bieu 03'!H61</f>
        <v>7.6302999999999996E-2</v>
      </c>
      <c r="E5" s="845">
        <f>D5-C5</f>
        <v>0</v>
      </c>
    </row>
    <row r="6" spans="1:5" customFormat="1" ht="18" customHeight="1" x14ac:dyDescent="0.25">
      <c r="A6" s="842">
        <v>2</v>
      </c>
      <c r="B6" s="843" t="s">
        <v>1028</v>
      </c>
      <c r="C6" s="851"/>
      <c r="D6" s="852"/>
      <c r="E6" s="845">
        <f t="shared" ref="E6:E28" si="0">D6-C6</f>
        <v>0</v>
      </c>
    </row>
    <row r="7" spans="1:5" customFormat="1" ht="18" customHeight="1" x14ac:dyDescent="0.25">
      <c r="A7" s="842">
        <v>3</v>
      </c>
      <c r="B7" s="843" t="s">
        <v>994</v>
      </c>
      <c r="C7" s="851">
        <f>'Bieu 01'!H61</f>
        <v>0.287601</v>
      </c>
      <c r="D7" s="852">
        <f>'Bieu 03'!J61</f>
        <v>0.287601</v>
      </c>
      <c r="E7" s="845">
        <f t="shared" si="0"/>
        <v>0</v>
      </c>
    </row>
    <row r="8" spans="1:5" customFormat="1" ht="18" customHeight="1" x14ac:dyDescent="0.25">
      <c r="A8" s="842">
        <v>4</v>
      </c>
      <c r="B8" s="843" t="s">
        <v>995</v>
      </c>
      <c r="C8" s="851"/>
      <c r="D8" s="852"/>
      <c r="E8" s="845">
        <f t="shared" si="0"/>
        <v>0</v>
      </c>
    </row>
    <row r="9" spans="1:5" customFormat="1" ht="18" customHeight="1" x14ac:dyDescent="0.25">
      <c r="A9" s="842">
        <v>5</v>
      </c>
      <c r="B9" s="843" t="s">
        <v>996</v>
      </c>
      <c r="C9" s="851"/>
      <c r="D9" s="852">
        <f>'Bieu 03'!M61</f>
        <v>0.83</v>
      </c>
      <c r="E9" s="845">
        <f t="shared" si="0"/>
        <v>0.83</v>
      </c>
    </row>
    <row r="10" spans="1:5" customFormat="1" ht="18" customHeight="1" x14ac:dyDescent="0.25">
      <c r="A10" s="842">
        <v>6</v>
      </c>
      <c r="B10" s="843" t="s">
        <v>997</v>
      </c>
      <c r="C10" s="851"/>
      <c r="D10" s="852"/>
      <c r="E10" s="845">
        <f t="shared" si="0"/>
        <v>0</v>
      </c>
    </row>
    <row r="11" spans="1:5" customFormat="1" ht="18" customHeight="1" x14ac:dyDescent="0.25">
      <c r="A11" s="842">
        <v>7</v>
      </c>
      <c r="B11" s="843" t="s">
        <v>998</v>
      </c>
      <c r="C11" s="851"/>
      <c r="D11" s="852"/>
      <c r="E11" s="845">
        <f t="shared" si="0"/>
        <v>0</v>
      </c>
    </row>
    <row r="12" spans="1:5" customFormat="1" ht="18" customHeight="1" x14ac:dyDescent="0.25">
      <c r="A12" s="842">
        <v>8</v>
      </c>
      <c r="B12" s="843" t="s">
        <v>999</v>
      </c>
      <c r="C12" s="851">
        <f>'Bieu 01'!O61</f>
        <v>6.1055999999999999E-2</v>
      </c>
      <c r="D12" s="852">
        <f>'Bieu 03'!Q61</f>
        <v>6.1055999999999999E-2</v>
      </c>
      <c r="E12" s="845">
        <f t="shared" si="0"/>
        <v>0</v>
      </c>
    </row>
    <row r="13" spans="1:5" customFormat="1" ht="18" customHeight="1" x14ac:dyDescent="0.25">
      <c r="A13" s="842">
        <v>9</v>
      </c>
      <c r="B13" s="843" t="s">
        <v>1000</v>
      </c>
      <c r="C13" s="851">
        <f>'Bieu 01'!P61</f>
        <v>0.59218999999999999</v>
      </c>
      <c r="D13" s="852">
        <f>'Bieu 03'!R61</f>
        <v>0.59218999999999999</v>
      </c>
      <c r="E13" s="845">
        <f t="shared" si="0"/>
        <v>0</v>
      </c>
    </row>
    <row r="14" spans="1:5" customFormat="1" ht="18" customHeight="1" x14ac:dyDescent="0.25">
      <c r="A14" s="842">
        <v>10</v>
      </c>
      <c r="B14" s="843" t="s">
        <v>1001</v>
      </c>
      <c r="C14" s="851"/>
      <c r="D14" s="852"/>
      <c r="E14" s="845">
        <f t="shared" si="0"/>
        <v>0</v>
      </c>
    </row>
    <row r="15" spans="1:5" customFormat="1" ht="18" customHeight="1" x14ac:dyDescent="0.25">
      <c r="A15" s="842">
        <v>11</v>
      </c>
      <c r="B15" s="843" t="s">
        <v>1002</v>
      </c>
      <c r="C15" s="851"/>
      <c r="D15" s="852"/>
      <c r="E15" s="845">
        <f t="shared" si="0"/>
        <v>0</v>
      </c>
    </row>
    <row r="16" spans="1:5" customFormat="1" ht="18" customHeight="1" x14ac:dyDescent="0.25">
      <c r="A16" s="842">
        <v>12</v>
      </c>
      <c r="B16" s="843" t="s">
        <v>1003</v>
      </c>
      <c r="C16" s="851"/>
      <c r="D16" s="852"/>
      <c r="E16" s="845">
        <f t="shared" si="0"/>
        <v>0</v>
      </c>
    </row>
    <row r="17" spans="1:5" customFormat="1" ht="18" customHeight="1" x14ac:dyDescent="0.25">
      <c r="A17" s="842">
        <v>13</v>
      </c>
      <c r="B17" s="843" t="s">
        <v>1004</v>
      </c>
      <c r="C17" s="852">
        <f>'Bieu 01'!T61</f>
        <v>5.9679999999999997E-2</v>
      </c>
      <c r="D17" s="852">
        <f>'Bieu 01'!T61</f>
        <v>5.9679999999999997E-2</v>
      </c>
      <c r="E17" s="845">
        <f t="shared" si="0"/>
        <v>0</v>
      </c>
    </row>
    <row r="18" spans="1:5" customFormat="1" ht="18" customHeight="1" x14ac:dyDescent="0.25">
      <c r="A18" s="842">
        <v>14</v>
      </c>
      <c r="B18" s="843" t="s">
        <v>1005</v>
      </c>
      <c r="C18" s="851"/>
      <c r="D18" s="852"/>
      <c r="E18" s="845">
        <f t="shared" si="0"/>
        <v>0</v>
      </c>
    </row>
    <row r="19" spans="1:5" customFormat="1" ht="18" customHeight="1" x14ac:dyDescent="0.25">
      <c r="A19" s="842">
        <v>15</v>
      </c>
      <c r="B19" s="843" t="s">
        <v>1006</v>
      </c>
      <c r="C19" s="851"/>
      <c r="D19" s="852"/>
      <c r="E19" s="845">
        <f t="shared" si="0"/>
        <v>0</v>
      </c>
    </row>
    <row r="20" spans="1:5" customFormat="1" ht="18" customHeight="1" x14ac:dyDescent="0.25">
      <c r="A20" s="842">
        <v>16</v>
      </c>
      <c r="B20" s="843" t="s">
        <v>1007</v>
      </c>
      <c r="C20" s="851">
        <f>'Bieu 01'!W61</f>
        <v>5.1241969999999997</v>
      </c>
      <c r="D20" s="852">
        <f>'Bieu 03'!Y61</f>
        <v>5.1241969999999997</v>
      </c>
      <c r="E20" s="845">
        <f t="shared" si="0"/>
        <v>0</v>
      </c>
    </row>
    <row r="21" spans="1:5" customFormat="1" ht="18" customHeight="1" x14ac:dyDescent="0.25">
      <c r="A21" s="842">
        <v>17</v>
      </c>
      <c r="B21" s="843" t="s">
        <v>1008</v>
      </c>
      <c r="C21" s="851">
        <f>'Bieu 01'!X61</f>
        <v>2.21</v>
      </c>
      <c r="D21" s="852">
        <f>'Bieu 01'!X61</f>
        <v>2.21</v>
      </c>
      <c r="E21" s="845">
        <f t="shared" si="0"/>
        <v>0</v>
      </c>
    </row>
    <row r="22" spans="1:5" customFormat="1" ht="18" customHeight="1" x14ac:dyDescent="0.25">
      <c r="A22" s="842">
        <v>18</v>
      </c>
      <c r="B22" s="843" t="s">
        <v>1009</v>
      </c>
      <c r="C22" s="851"/>
      <c r="D22" s="852"/>
      <c r="E22" s="845">
        <f t="shared" si="0"/>
        <v>0</v>
      </c>
    </row>
    <row r="23" spans="1:5" customFormat="1" ht="18" customHeight="1" x14ac:dyDescent="0.25">
      <c r="A23" s="842">
        <v>19</v>
      </c>
      <c r="B23" s="843" t="s">
        <v>1010</v>
      </c>
      <c r="C23" s="851">
        <f>'Bieu 01'!Z61</f>
        <v>0.193</v>
      </c>
      <c r="D23" s="852">
        <f>'Bieu 01'!Z61</f>
        <v>0.193</v>
      </c>
      <c r="E23" s="845">
        <f t="shared" si="0"/>
        <v>0</v>
      </c>
    </row>
    <row r="24" spans="1:5" customFormat="1" ht="18" customHeight="1" x14ac:dyDescent="0.25">
      <c r="A24" s="842">
        <v>20</v>
      </c>
      <c r="B24" s="843" t="s">
        <v>1011</v>
      </c>
      <c r="C24" s="851"/>
      <c r="D24" s="852"/>
      <c r="E24" s="845">
        <f>D24-C24</f>
        <v>0</v>
      </c>
    </row>
    <row r="25" spans="1:5" customFormat="1" ht="18" customHeight="1" x14ac:dyDescent="0.25">
      <c r="A25" s="842">
        <v>21</v>
      </c>
      <c r="B25" s="843" t="s">
        <v>1012</v>
      </c>
      <c r="C25" s="851">
        <f>'Bieu 01'!AB61</f>
        <v>3.59416</v>
      </c>
      <c r="D25" s="852">
        <f>'Bieu 03'!AD61</f>
        <v>1.59416</v>
      </c>
      <c r="E25" s="845">
        <f t="shared" si="0"/>
        <v>-2</v>
      </c>
    </row>
    <row r="26" spans="1:5" customFormat="1" ht="18" customHeight="1" x14ac:dyDescent="0.25">
      <c r="A26" s="842">
        <v>22</v>
      </c>
      <c r="B26" s="843" t="s">
        <v>1013</v>
      </c>
      <c r="C26" s="851"/>
      <c r="D26" s="852"/>
      <c r="E26" s="845">
        <f t="shared" si="0"/>
        <v>0</v>
      </c>
    </row>
    <row r="27" spans="1:5" customFormat="1" ht="18" customHeight="1" x14ac:dyDescent="0.25">
      <c r="A27" s="842">
        <v>23</v>
      </c>
      <c r="B27" s="843" t="s">
        <v>1014</v>
      </c>
      <c r="C27" s="851">
        <f>'Bieu 01'!AD61</f>
        <v>0.16649</v>
      </c>
      <c r="D27" s="852">
        <f>'Bieu 03'!AF61</f>
        <v>0.16649</v>
      </c>
      <c r="E27" s="845">
        <f t="shared" si="0"/>
        <v>0</v>
      </c>
    </row>
    <row r="28" spans="1:5" s="844" customFormat="1" ht="18" customHeight="1" x14ac:dyDescent="0.3">
      <c r="A28" s="945" t="s">
        <v>1029</v>
      </c>
      <c r="B28" s="945"/>
      <c r="C28" s="847">
        <f>SUM(C5:C27)</f>
        <v>12.364677</v>
      </c>
      <c r="D28" s="847">
        <f>SUM(D5:D27)</f>
        <v>11.194676999999999</v>
      </c>
      <c r="E28" s="847">
        <f t="shared" si="0"/>
        <v>-1.1700000000000017</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8" workbookViewId="0">
      <selection activeCell="E35" sqref="E35"/>
    </sheetView>
  </sheetViews>
  <sheetFormatPr defaultColWidth="9.109375" defaultRowHeight="13.2" x14ac:dyDescent="0.25"/>
  <cols>
    <col min="1" max="1" width="7" style="2" customWidth="1"/>
    <col min="2" max="2" width="23.109375" style="2" customWidth="1"/>
    <col min="3" max="3" width="13.33203125" style="2" customWidth="1"/>
    <col min="4" max="5" width="16.88671875" style="2" customWidth="1"/>
    <col min="6" max="16384" width="9.109375" style="2"/>
  </cols>
  <sheetData>
    <row r="1" spans="1:5" s="848" customFormat="1" ht="27" customHeight="1" x14ac:dyDescent="0.3">
      <c r="A1" s="944" t="s">
        <v>1078</v>
      </c>
      <c r="B1" s="944"/>
      <c r="C1" s="944"/>
      <c r="D1" s="944"/>
      <c r="E1" s="944"/>
    </row>
    <row r="3" spans="1:5" customFormat="1" ht="33" customHeight="1" x14ac:dyDescent="0.25">
      <c r="A3" s="945" t="s">
        <v>16</v>
      </c>
      <c r="B3" s="945" t="s">
        <v>1024</v>
      </c>
      <c r="C3" s="945" t="s">
        <v>295</v>
      </c>
      <c r="D3" s="945" t="s">
        <v>1025</v>
      </c>
      <c r="E3" s="945"/>
    </row>
    <row r="4" spans="1:5" customFormat="1" ht="16.8" x14ac:dyDescent="0.25">
      <c r="A4" s="945"/>
      <c r="B4" s="945"/>
      <c r="C4" s="945"/>
      <c r="D4" s="841" t="s">
        <v>121</v>
      </c>
      <c r="E4" s="841" t="s">
        <v>1026</v>
      </c>
    </row>
    <row r="5" spans="1:5" customFormat="1" ht="18" customHeight="1" x14ac:dyDescent="0.25">
      <c r="A5" s="842">
        <v>1</v>
      </c>
      <c r="B5" s="843" t="s">
        <v>1027</v>
      </c>
      <c r="C5" s="851">
        <f>'Bieu 01'!F62</f>
        <v>43.362206999999998</v>
      </c>
      <c r="D5" s="852">
        <f>'Bieu 03'!H62</f>
        <v>23.352207</v>
      </c>
      <c r="E5" s="845">
        <f>D5-C5</f>
        <v>-20.009999999999998</v>
      </c>
    </row>
    <row r="6" spans="1:5" customFormat="1" ht="18" customHeight="1" x14ac:dyDescent="0.25">
      <c r="A6" s="842">
        <v>2</v>
      </c>
      <c r="B6" s="843" t="s">
        <v>1028</v>
      </c>
      <c r="C6" s="851">
        <f>'Bieu 01'!G62</f>
        <v>295.5</v>
      </c>
      <c r="D6" s="852">
        <f>'Bieu 03'!I62</f>
        <v>25.099999999999966</v>
      </c>
      <c r="E6" s="845">
        <f t="shared" ref="E6:E28" si="0">D6-C6</f>
        <v>-270.40000000000003</v>
      </c>
    </row>
    <row r="7" spans="1:5" customFormat="1" ht="18" customHeight="1" x14ac:dyDescent="0.25">
      <c r="A7" s="842">
        <v>3</v>
      </c>
      <c r="B7" s="843" t="s">
        <v>994</v>
      </c>
      <c r="C7" s="851">
        <f>'Bieu 01'!H62</f>
        <v>16.851648000000001</v>
      </c>
      <c r="D7" s="852">
        <f>'Bieu 03'!J62</f>
        <v>11.911648</v>
      </c>
      <c r="E7" s="845">
        <f t="shared" si="0"/>
        <v>-4.9400000000000013</v>
      </c>
    </row>
    <row r="8" spans="1:5" customFormat="1" ht="18" customHeight="1" x14ac:dyDescent="0.25">
      <c r="A8" s="842">
        <v>4</v>
      </c>
      <c r="B8" s="843" t="s">
        <v>995</v>
      </c>
      <c r="C8" s="851">
        <f>'Bieu 01'!I62</f>
        <v>202.214257</v>
      </c>
      <c r="D8" s="852">
        <f>'Bieu 03'!K62</f>
        <v>112.734257</v>
      </c>
      <c r="E8" s="845">
        <f t="shared" si="0"/>
        <v>-89.48</v>
      </c>
    </row>
    <row r="9" spans="1:5" customFormat="1" ht="18" customHeight="1" x14ac:dyDescent="0.25">
      <c r="A9" s="842">
        <v>5</v>
      </c>
      <c r="B9" s="843" t="s">
        <v>996</v>
      </c>
      <c r="C9" s="851">
        <f>'Bieu 01'!K62</f>
        <v>30.435371</v>
      </c>
      <c r="D9" s="852">
        <f>'Bieu 03'!M62</f>
        <v>5.935371</v>
      </c>
      <c r="E9" s="845">
        <f t="shared" si="0"/>
        <v>-24.5</v>
      </c>
    </row>
    <row r="10" spans="1:5" customFormat="1" ht="18" customHeight="1" x14ac:dyDescent="0.25">
      <c r="A10" s="842">
        <v>6</v>
      </c>
      <c r="B10" s="843" t="s">
        <v>997</v>
      </c>
      <c r="C10" s="851">
        <f>'Bieu 01'!L62</f>
        <v>13.325939999999999</v>
      </c>
      <c r="D10" s="852">
        <f>'Bieu 03'!N62</f>
        <v>12.025939999999999</v>
      </c>
      <c r="E10" s="845">
        <f t="shared" si="0"/>
        <v>-1.3000000000000007</v>
      </c>
    </row>
    <row r="11" spans="1:5" customFormat="1" ht="18" customHeight="1" x14ac:dyDescent="0.25">
      <c r="A11" s="842">
        <v>7</v>
      </c>
      <c r="B11" s="843" t="s">
        <v>998</v>
      </c>
      <c r="C11" s="851">
        <f>'Bieu 01'!M62</f>
        <v>34.855317999999997</v>
      </c>
      <c r="D11" s="852">
        <f>'Bieu 03'!O62</f>
        <v>4.5453179999999946</v>
      </c>
      <c r="E11" s="845">
        <f t="shared" si="0"/>
        <v>-30.310000000000002</v>
      </c>
    </row>
    <row r="12" spans="1:5" customFormat="1" ht="18" customHeight="1" x14ac:dyDescent="0.25">
      <c r="A12" s="842">
        <v>8</v>
      </c>
      <c r="B12" s="843" t="s">
        <v>999</v>
      </c>
      <c r="C12" s="851">
        <f>'Bieu 01'!O62</f>
        <v>52.145201999999998</v>
      </c>
      <c r="D12" s="852">
        <f>'Bieu 03'!Q62</f>
        <v>16.585202000000002</v>
      </c>
      <c r="E12" s="845">
        <f t="shared" si="0"/>
        <v>-35.559999999999995</v>
      </c>
    </row>
    <row r="13" spans="1:5" customFormat="1" ht="18" customHeight="1" x14ac:dyDescent="0.25">
      <c r="A13" s="842">
        <v>9</v>
      </c>
      <c r="B13" s="843" t="s">
        <v>1000</v>
      </c>
      <c r="C13" s="851">
        <f>'Bieu 01'!P62</f>
        <v>63.525089999999999</v>
      </c>
      <c r="D13" s="852">
        <f>'Bieu 03'!R62</f>
        <v>43.55509</v>
      </c>
      <c r="E13" s="845">
        <f t="shared" si="0"/>
        <v>-19.97</v>
      </c>
    </row>
    <row r="14" spans="1:5" customFormat="1" ht="18" customHeight="1" x14ac:dyDescent="0.25">
      <c r="A14" s="842">
        <v>10</v>
      </c>
      <c r="B14" s="843" t="s">
        <v>1001</v>
      </c>
      <c r="C14" s="851">
        <f>'Bieu 01'!Q62</f>
        <v>36.194189999999999</v>
      </c>
      <c r="D14" s="852">
        <f>'Bieu 03'!S62</f>
        <v>35.494189999999996</v>
      </c>
      <c r="E14" s="845">
        <f t="shared" si="0"/>
        <v>-0.70000000000000284</v>
      </c>
    </row>
    <row r="15" spans="1:5" customFormat="1" ht="18" customHeight="1" x14ac:dyDescent="0.25">
      <c r="A15" s="842">
        <v>11</v>
      </c>
      <c r="B15" s="843" t="s">
        <v>1002</v>
      </c>
      <c r="C15" s="851">
        <f>'Bieu 01'!R62</f>
        <v>19.921810000000001</v>
      </c>
      <c r="D15" s="852">
        <f>'Bieu 03'!T62</f>
        <v>12.631810000000002</v>
      </c>
      <c r="E15" s="845">
        <f t="shared" si="0"/>
        <v>-7.2899999999999991</v>
      </c>
    </row>
    <row r="16" spans="1:5" customFormat="1" ht="18" customHeight="1" x14ac:dyDescent="0.25">
      <c r="A16" s="842">
        <v>12</v>
      </c>
      <c r="B16" s="843" t="s">
        <v>1003</v>
      </c>
      <c r="C16" s="851">
        <f>'Bieu 01'!S62</f>
        <v>140.06746999999999</v>
      </c>
      <c r="D16" s="852">
        <f>'Bieu 03'!U62</f>
        <v>119.92747</v>
      </c>
      <c r="E16" s="845">
        <f t="shared" si="0"/>
        <v>-20.139999999999986</v>
      </c>
    </row>
    <row r="17" spans="1:5" customFormat="1" ht="18" customHeight="1" x14ac:dyDescent="0.25">
      <c r="A17" s="842">
        <v>13</v>
      </c>
      <c r="B17" s="843" t="s">
        <v>1004</v>
      </c>
      <c r="C17" s="852">
        <f>'Bieu 01'!T62</f>
        <v>45.372149999999998</v>
      </c>
      <c r="D17" s="852">
        <f>'Bieu 03'!V62</f>
        <v>33.61215</v>
      </c>
      <c r="E17" s="845">
        <f t="shared" si="0"/>
        <v>-11.759999999999998</v>
      </c>
    </row>
    <row r="18" spans="1:5" customFormat="1" ht="18" customHeight="1" x14ac:dyDescent="0.25">
      <c r="A18" s="842">
        <v>14</v>
      </c>
      <c r="B18" s="843" t="s">
        <v>1005</v>
      </c>
      <c r="C18" s="851">
        <f>'Bieu 01'!U62</f>
        <v>39.191630000000004</v>
      </c>
      <c r="D18" s="852">
        <f>'Bieu 03'!W62</f>
        <v>29.381630000000001</v>
      </c>
      <c r="E18" s="845">
        <f t="shared" si="0"/>
        <v>-9.8100000000000023</v>
      </c>
    </row>
    <row r="19" spans="1:5" customFormat="1" ht="18" customHeight="1" x14ac:dyDescent="0.25">
      <c r="A19" s="842">
        <v>15</v>
      </c>
      <c r="B19" s="843" t="s">
        <v>1006</v>
      </c>
      <c r="C19" s="851">
        <f>'Bieu 01'!V62</f>
        <v>23.79139</v>
      </c>
      <c r="D19" s="852">
        <f>'Bieu 03'!X62</f>
        <v>17.22139</v>
      </c>
      <c r="E19" s="845">
        <f t="shared" si="0"/>
        <v>-6.57</v>
      </c>
    </row>
    <row r="20" spans="1:5" customFormat="1" ht="18" customHeight="1" x14ac:dyDescent="0.25">
      <c r="A20" s="842">
        <v>16</v>
      </c>
      <c r="B20" s="843" t="s">
        <v>1007</v>
      </c>
      <c r="C20" s="851">
        <f>'Bieu 01'!W62</f>
        <v>71.519219000000007</v>
      </c>
      <c r="D20" s="852">
        <f>'Bieu 03'!Y62</f>
        <v>65.689219000000008</v>
      </c>
      <c r="E20" s="845">
        <f t="shared" si="0"/>
        <v>-5.8299999999999983</v>
      </c>
    </row>
    <row r="21" spans="1:5" customFormat="1" ht="18" customHeight="1" x14ac:dyDescent="0.25">
      <c r="A21" s="842">
        <v>17</v>
      </c>
      <c r="B21" s="843" t="s">
        <v>1008</v>
      </c>
      <c r="C21" s="851">
        <f>'Bieu 01'!X62</f>
        <v>48.734319999999997</v>
      </c>
      <c r="D21" s="852">
        <f>'Bieu 03'!Z62</f>
        <v>33.964319999999994</v>
      </c>
      <c r="E21" s="845">
        <f t="shared" si="0"/>
        <v>-14.770000000000003</v>
      </c>
    </row>
    <row r="22" spans="1:5" customFormat="1" ht="18" customHeight="1" x14ac:dyDescent="0.25">
      <c r="A22" s="842">
        <v>18</v>
      </c>
      <c r="B22" s="843" t="s">
        <v>1009</v>
      </c>
      <c r="C22" s="851">
        <f>'Bieu 01'!Y62</f>
        <v>40.590609999999998</v>
      </c>
      <c r="D22" s="852">
        <f>'Bieu 03'!AA62</f>
        <v>18.310609999999997</v>
      </c>
      <c r="E22" s="845">
        <f t="shared" si="0"/>
        <v>-22.28</v>
      </c>
    </row>
    <row r="23" spans="1:5" customFormat="1" ht="18" customHeight="1" x14ac:dyDescent="0.25">
      <c r="A23" s="842">
        <v>19</v>
      </c>
      <c r="B23" s="843" t="s">
        <v>1010</v>
      </c>
      <c r="C23" s="851">
        <f>'Bieu 01'!Z62</f>
        <v>23.12443</v>
      </c>
      <c r="D23" s="852">
        <f>'Bieu 03'!AB62</f>
        <v>10.30443</v>
      </c>
      <c r="E23" s="845">
        <f t="shared" si="0"/>
        <v>-12.82</v>
      </c>
    </row>
    <row r="24" spans="1:5" customFormat="1" ht="18" customHeight="1" x14ac:dyDescent="0.25">
      <c r="A24" s="842">
        <v>20</v>
      </c>
      <c r="B24" s="843" t="s">
        <v>1011</v>
      </c>
      <c r="C24" s="851">
        <f>'Bieu 01'!AA62</f>
        <v>29.68798</v>
      </c>
      <c r="D24" s="852">
        <f>'Bieu 03'!AC62</f>
        <v>21.957979999999999</v>
      </c>
      <c r="E24" s="845">
        <f>D24-C24</f>
        <v>-7.73</v>
      </c>
    </row>
    <row r="25" spans="1:5" customFormat="1" ht="18" customHeight="1" x14ac:dyDescent="0.25">
      <c r="A25" s="842">
        <v>21</v>
      </c>
      <c r="B25" s="843" t="s">
        <v>1012</v>
      </c>
      <c r="C25" s="851">
        <f>'Bieu 01'!AB62</f>
        <v>50.514360000000003</v>
      </c>
      <c r="D25" s="852">
        <f>'Bieu 03'!AD62</f>
        <v>26.124360000000003</v>
      </c>
      <c r="E25" s="845">
        <f t="shared" si="0"/>
        <v>-24.39</v>
      </c>
    </row>
    <row r="26" spans="1:5" customFormat="1" ht="18" customHeight="1" x14ac:dyDescent="0.25">
      <c r="A26" s="842">
        <v>22</v>
      </c>
      <c r="B26" s="843" t="s">
        <v>1013</v>
      </c>
      <c r="C26" s="851">
        <f>'Bieu 01'!AC62</f>
        <v>15.678899999999999</v>
      </c>
      <c r="D26" s="852">
        <f>'Bieu 03'!AE62</f>
        <v>8.7188999999999997</v>
      </c>
      <c r="E26" s="845">
        <f t="shared" si="0"/>
        <v>-6.9599999999999991</v>
      </c>
    </row>
    <row r="27" spans="1:5" customFormat="1" ht="18" customHeight="1" x14ac:dyDescent="0.25">
      <c r="A27" s="842">
        <v>23</v>
      </c>
      <c r="B27" s="843" t="s">
        <v>1014</v>
      </c>
      <c r="C27" s="851">
        <f>'Bieu 01'!AD62</f>
        <v>76.013840000000002</v>
      </c>
      <c r="D27" s="852">
        <f>'Bieu 03'!AF62</f>
        <v>58.353840000000005</v>
      </c>
      <c r="E27" s="845">
        <f t="shared" si="0"/>
        <v>-17.659999999999997</v>
      </c>
    </row>
    <row r="28" spans="1:5" s="844" customFormat="1" ht="18" customHeight="1" x14ac:dyDescent="0.3">
      <c r="A28" s="945" t="s">
        <v>1029</v>
      </c>
      <c r="B28" s="945"/>
      <c r="C28" s="847">
        <f>SUM(C5:C27)</f>
        <v>1412.6173320000003</v>
      </c>
      <c r="D28" s="847">
        <f>SUM(D5:D27)</f>
        <v>747.43733199999997</v>
      </c>
      <c r="E28" s="847">
        <f t="shared" si="0"/>
        <v>-665.18000000000029</v>
      </c>
    </row>
  </sheetData>
  <mergeCells count="6">
    <mergeCell ref="A3:A4"/>
    <mergeCell ref="B3:B4"/>
    <mergeCell ref="C3:C4"/>
    <mergeCell ref="D3:E3"/>
    <mergeCell ref="A28:B28"/>
    <mergeCell ref="A1:E1"/>
  </mergeCells>
  <printOptions horizontalCentered="1"/>
  <pageMargins left="0.6" right="0.16" top="0.4" bottom="0.16" header="0.3" footer="0.16"/>
  <pageSetup paperSize="9" scale="110" orientation="portrait" blackAndWhite="1"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
  <sheetViews>
    <sheetView workbookViewId="0">
      <selection activeCell="H5" sqref="H5:H6"/>
    </sheetView>
  </sheetViews>
  <sheetFormatPr defaultColWidth="9.109375" defaultRowHeight="13.2" x14ac:dyDescent="0.25"/>
  <cols>
    <col min="1" max="1" width="7" style="2" customWidth="1"/>
    <col min="2" max="2" width="14.109375" style="2" customWidth="1"/>
    <col min="3" max="3" width="66.44140625" style="2" customWidth="1"/>
    <col min="4" max="16384" width="9.109375" style="2"/>
  </cols>
  <sheetData>
    <row r="1" spans="1:6" ht="52.5" customHeight="1" x14ac:dyDescent="0.25">
      <c r="A1" s="946" t="s">
        <v>934</v>
      </c>
      <c r="B1" s="946"/>
      <c r="C1" s="946"/>
    </row>
    <row r="2" spans="1:6" ht="40.5" customHeight="1" x14ac:dyDescent="0.25">
      <c r="A2" s="1" t="s">
        <v>16</v>
      </c>
      <c r="B2" s="1" t="s">
        <v>54</v>
      </c>
      <c r="C2" s="1" t="s">
        <v>29</v>
      </c>
    </row>
    <row r="3" spans="1:6" ht="43.5" customHeight="1" x14ac:dyDescent="0.25">
      <c r="A3" s="3">
        <v>1</v>
      </c>
      <c r="B3" s="3" t="s">
        <v>44</v>
      </c>
      <c r="C3" s="43" t="s">
        <v>978</v>
      </c>
    </row>
    <row r="4" spans="1:6" ht="43.5" customHeight="1" x14ac:dyDescent="0.25">
      <c r="A4" s="3">
        <v>2</v>
      </c>
      <c r="B4" s="3" t="s">
        <v>50</v>
      </c>
      <c r="C4" s="43" t="s">
        <v>977</v>
      </c>
    </row>
    <row r="5" spans="1:6" ht="43.5" customHeight="1" x14ac:dyDescent="0.25">
      <c r="A5" s="3">
        <v>3</v>
      </c>
      <c r="B5" s="3" t="s">
        <v>220</v>
      </c>
      <c r="C5" s="43" t="s">
        <v>979</v>
      </c>
    </row>
    <row r="6" spans="1:6" ht="43.5" customHeight="1" x14ac:dyDescent="0.25">
      <c r="A6" s="3">
        <v>4</v>
      </c>
      <c r="B6" s="3" t="s">
        <v>222</v>
      </c>
      <c r="C6" s="43" t="s">
        <v>980</v>
      </c>
    </row>
    <row r="7" spans="1:6" ht="43.5" customHeight="1" x14ac:dyDescent="0.25">
      <c r="A7" s="3">
        <v>5</v>
      </c>
      <c r="B7" s="3" t="s">
        <v>223</v>
      </c>
      <c r="C7" s="43" t="s">
        <v>981</v>
      </c>
    </row>
    <row r="8" spans="1:6" ht="43.5" customHeight="1" x14ac:dyDescent="0.25">
      <c r="A8" s="3">
        <v>6</v>
      </c>
      <c r="B8" s="3" t="s">
        <v>185</v>
      </c>
      <c r="C8" s="43" t="s">
        <v>982</v>
      </c>
    </row>
    <row r="9" spans="1:6" ht="43.5" customHeight="1" x14ac:dyDescent="0.25">
      <c r="A9" s="3">
        <v>7</v>
      </c>
      <c r="B9" s="3" t="s">
        <v>933</v>
      </c>
      <c r="C9" s="43" t="s">
        <v>983</v>
      </c>
      <c r="F9" s="110"/>
    </row>
  </sheetData>
  <mergeCells count="1">
    <mergeCell ref="A1:C1"/>
  </mergeCells>
  <phoneticPr fontId="3" type="noConversion"/>
  <printOptions horizontalCentered="1"/>
  <pageMargins left="0.6" right="0.16" top="0.4" bottom="0.16" header="0.3" footer="0.16"/>
  <pageSetup paperSize="9" scale="110" orientation="portrait" blackAndWhite="1"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workbookViewId="0">
      <selection activeCell="H5" sqref="H5:H6"/>
    </sheetView>
  </sheetViews>
  <sheetFormatPr defaultColWidth="9.109375" defaultRowHeight="13.2" x14ac:dyDescent="0.25"/>
  <cols>
    <col min="1" max="1" width="8.109375" style="45" customWidth="1"/>
    <col min="2" max="2" width="13.44140625" style="45" customWidth="1"/>
    <col min="3" max="3" width="62.44140625" style="45" customWidth="1"/>
    <col min="4" max="16384" width="9.109375" style="45"/>
  </cols>
  <sheetData>
    <row r="1" spans="1:3" ht="59.25" customHeight="1" x14ac:dyDescent="0.25">
      <c r="A1" s="947" t="s">
        <v>226</v>
      </c>
      <c r="B1" s="947"/>
      <c r="C1" s="947"/>
    </row>
    <row r="2" spans="1:3" ht="37.5" customHeight="1" x14ac:dyDescent="0.25">
      <c r="A2" s="88" t="s">
        <v>16</v>
      </c>
      <c r="B2" s="88" t="s">
        <v>54</v>
      </c>
      <c r="C2" s="88" t="s">
        <v>29</v>
      </c>
    </row>
    <row r="3" spans="1:3" ht="43.5" customHeight="1" x14ac:dyDescent="0.25">
      <c r="A3" s="3">
        <v>1</v>
      </c>
      <c r="B3" s="3" t="s">
        <v>44</v>
      </c>
      <c r="C3" s="43" t="s">
        <v>978</v>
      </c>
    </row>
    <row r="4" spans="1:3" ht="43.5" customHeight="1" x14ac:dyDescent="0.25">
      <c r="A4" s="3">
        <v>2</v>
      </c>
      <c r="B4" s="3" t="s">
        <v>50</v>
      </c>
      <c r="C4" s="43" t="s">
        <v>984</v>
      </c>
    </row>
    <row r="5" spans="1:3" ht="43.5" customHeight="1" x14ac:dyDescent="0.25">
      <c r="A5" s="3">
        <v>3</v>
      </c>
      <c r="B5" s="3" t="s">
        <v>69</v>
      </c>
      <c r="C5" s="43" t="s">
        <v>985</v>
      </c>
    </row>
    <row r="6" spans="1:3" ht="43.5" customHeight="1" x14ac:dyDescent="0.25">
      <c r="A6" s="3">
        <v>4</v>
      </c>
      <c r="B6" s="3" t="s">
        <v>70</v>
      </c>
      <c r="C6" s="43" t="s">
        <v>986</v>
      </c>
    </row>
    <row r="7" spans="1:3" ht="43.5" customHeight="1" x14ac:dyDescent="0.25">
      <c r="A7" s="3">
        <v>5</v>
      </c>
      <c r="B7" s="3" t="s">
        <v>71</v>
      </c>
      <c r="C7" s="43" t="s">
        <v>987</v>
      </c>
    </row>
    <row r="8" spans="1:3" ht="43.5" customHeight="1" x14ac:dyDescent="0.25">
      <c r="A8" s="3">
        <v>6</v>
      </c>
      <c r="B8" s="3" t="s">
        <v>935</v>
      </c>
      <c r="C8" s="43" t="s">
        <v>988</v>
      </c>
    </row>
    <row r="9" spans="1:3" ht="43.5" customHeight="1" x14ac:dyDescent="0.25">
      <c r="A9" s="3">
        <v>7</v>
      </c>
      <c r="B9" s="3" t="s">
        <v>936</v>
      </c>
      <c r="C9" s="43" t="s">
        <v>989</v>
      </c>
    </row>
    <row r="10" spans="1:3" ht="38.25" customHeight="1" x14ac:dyDescent="0.25">
      <c r="A10" s="3">
        <v>8</v>
      </c>
      <c r="B10" s="3" t="s">
        <v>186</v>
      </c>
      <c r="C10" s="43" t="s">
        <v>990</v>
      </c>
    </row>
  </sheetData>
  <mergeCells count="1">
    <mergeCell ref="A1:C1"/>
  </mergeCells>
  <printOptions horizontalCentered="1"/>
  <pageMargins left="0.59055118110236227" right="0.15748031496062992" top="0.39370078740157483" bottom="0.15748031496062992" header="0.31496062992125984" footer="0.15748031496062992"/>
  <pageSetup paperSize="9" scale="110" orientation="portrait" blackAndWhite="1"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1"/>
  <sheetViews>
    <sheetView showZeros="0" zoomScale="85" zoomScaleNormal="85" workbookViewId="0">
      <pane ySplit="3480" topLeftCell="A4" activePane="bottomLeft"/>
      <selection activeCell="A19" sqref="A19:IV19"/>
      <selection pane="bottomLeft" activeCell="D19" sqref="D19"/>
    </sheetView>
  </sheetViews>
  <sheetFormatPr defaultColWidth="9.109375" defaultRowHeight="15.6" x14ac:dyDescent="0.25"/>
  <cols>
    <col min="1" max="1" width="5.5546875" style="784" customWidth="1"/>
    <col min="2" max="2" width="40" style="784" customWidth="1"/>
    <col min="3" max="3" width="8.33203125" style="863" customWidth="1"/>
    <col min="4" max="4" width="12" style="863" customWidth="1"/>
    <col min="5" max="5" width="12" style="916" customWidth="1"/>
    <col min="6" max="6" width="10.109375" style="784" customWidth="1"/>
    <col min="7" max="7" width="10.6640625" style="784" customWidth="1"/>
    <col min="8" max="8" width="10.33203125" style="784" customWidth="1"/>
    <col min="9" max="9" width="11.44140625" style="784" customWidth="1"/>
    <col min="10" max="10" width="9.6640625" style="784" hidden="1" customWidth="1"/>
    <col min="11" max="11" width="11" style="784" customWidth="1"/>
    <col min="12" max="12" width="10.6640625" style="784" customWidth="1"/>
    <col min="13" max="13" width="10.33203125" style="784" customWidth="1"/>
    <col min="14" max="14" width="8.6640625" style="784" hidden="1" customWidth="1"/>
    <col min="15" max="15" width="10" style="784" customWidth="1"/>
    <col min="16" max="16" width="10.44140625" style="784" customWidth="1"/>
    <col min="17" max="17" width="11.44140625" style="784" customWidth="1"/>
    <col min="18" max="18" width="10.5546875" style="784" customWidth="1"/>
    <col min="19" max="19" width="11.33203125" style="784" customWidth="1"/>
    <col min="20" max="20" width="10.6640625" style="784" customWidth="1"/>
    <col min="21" max="21" width="11" style="784" customWidth="1"/>
    <col min="22" max="22" width="10.44140625" style="784" customWidth="1"/>
    <col min="23" max="23" width="10.33203125" style="784" customWidth="1"/>
    <col min="24" max="24" width="11.5546875" style="784" customWidth="1"/>
    <col min="25" max="25" width="10.6640625" style="784" customWidth="1"/>
    <col min="26" max="26" width="9.109375" style="784"/>
    <col min="27" max="27" width="10.33203125" style="784" customWidth="1"/>
    <col min="28" max="28" width="10" style="784" customWidth="1"/>
    <col min="29" max="29" width="9.109375" style="784"/>
    <col min="30" max="30" width="11" style="784" customWidth="1"/>
    <col min="31" max="16384" width="9.109375" style="784"/>
  </cols>
  <sheetData>
    <row r="1" spans="1:37" x14ac:dyDescent="0.25">
      <c r="A1" s="856" t="s">
        <v>44</v>
      </c>
      <c r="B1" s="778"/>
      <c r="C1" s="857"/>
      <c r="D1" s="857"/>
      <c r="E1" s="908"/>
      <c r="F1" s="778"/>
      <c r="G1" s="778"/>
      <c r="H1" s="778"/>
      <c r="I1" s="778"/>
      <c r="J1" s="778"/>
      <c r="K1" s="778"/>
      <c r="L1" s="778"/>
      <c r="M1" s="778"/>
      <c r="N1" s="778"/>
      <c r="O1" s="778"/>
      <c r="P1" s="778"/>
      <c r="Q1" s="778"/>
      <c r="R1" s="778"/>
      <c r="S1" s="778"/>
      <c r="T1" s="778"/>
      <c r="U1" s="778"/>
      <c r="V1" s="778"/>
      <c r="W1" s="778"/>
      <c r="X1" s="778"/>
    </row>
    <row r="2" spans="1:37" ht="17.399999999999999" x14ac:dyDescent="0.25">
      <c r="A2" s="952" t="s">
        <v>230</v>
      </c>
      <c r="B2" s="953"/>
      <c r="C2" s="953"/>
      <c r="D2" s="953"/>
      <c r="E2" s="953"/>
      <c r="F2" s="953"/>
      <c r="G2" s="953"/>
      <c r="H2" s="953"/>
      <c r="I2" s="953"/>
      <c r="J2" s="953"/>
      <c r="K2" s="953"/>
      <c r="L2" s="953"/>
      <c r="M2" s="953"/>
      <c r="N2" s="953"/>
      <c r="O2" s="953"/>
      <c r="P2" s="953"/>
      <c r="Q2" s="953"/>
      <c r="R2" s="953"/>
      <c r="S2" s="953"/>
      <c r="T2" s="953"/>
      <c r="U2" s="953"/>
      <c r="V2" s="953"/>
      <c r="W2" s="953"/>
      <c r="X2" s="953"/>
    </row>
    <row r="3" spans="1:37" ht="18" customHeight="1" x14ac:dyDescent="0.25">
      <c r="A3" s="958" t="s">
        <v>991</v>
      </c>
      <c r="B3" s="958"/>
      <c r="C3" s="958"/>
      <c r="D3" s="958"/>
      <c r="E3" s="958"/>
      <c r="F3" s="958"/>
      <c r="G3" s="958"/>
      <c r="H3" s="958"/>
      <c r="I3" s="958"/>
      <c r="J3" s="958"/>
      <c r="K3" s="958"/>
      <c r="L3" s="958"/>
      <c r="M3" s="958"/>
      <c r="N3" s="958"/>
      <c r="O3" s="958"/>
      <c r="P3" s="958"/>
      <c r="Q3" s="958"/>
      <c r="R3" s="958"/>
      <c r="S3" s="958"/>
      <c r="T3" s="958"/>
      <c r="U3" s="958"/>
      <c r="V3" s="958"/>
      <c r="W3" s="958"/>
      <c r="X3" s="958"/>
    </row>
    <row r="4" spans="1:37" ht="18" customHeight="1" x14ac:dyDescent="0.25">
      <c r="A4" s="779"/>
      <c r="B4" s="779"/>
      <c r="C4" s="779"/>
      <c r="D4" s="779"/>
      <c r="E4" s="909"/>
      <c r="F4" s="779"/>
      <c r="G4" s="779"/>
      <c r="H4" s="779"/>
      <c r="I4" s="779"/>
      <c r="J4" s="779"/>
      <c r="K4" s="779"/>
      <c r="L4" s="779"/>
      <c r="M4" s="779"/>
      <c r="N4" s="779"/>
      <c r="O4" s="779"/>
      <c r="P4" s="779"/>
      <c r="Q4" s="779"/>
      <c r="R4" s="779"/>
      <c r="S4" s="779"/>
      <c r="T4" s="779"/>
      <c r="U4" s="779"/>
      <c r="V4" s="949"/>
      <c r="W4" s="949"/>
      <c r="X4" s="949"/>
      <c r="AI4" s="949" t="s">
        <v>28</v>
      </c>
      <c r="AJ4" s="949"/>
      <c r="AK4" s="949"/>
    </row>
    <row r="5" spans="1:37" ht="18" customHeight="1" x14ac:dyDescent="0.25">
      <c r="A5" s="954" t="s">
        <v>16</v>
      </c>
      <c r="B5" s="954" t="s">
        <v>157</v>
      </c>
      <c r="C5" s="954" t="s">
        <v>20</v>
      </c>
      <c r="D5" s="956" t="s">
        <v>143</v>
      </c>
      <c r="E5" s="910"/>
      <c r="F5" s="948" t="s">
        <v>33</v>
      </c>
      <c r="G5" s="948"/>
      <c r="H5" s="948"/>
      <c r="I5" s="948"/>
      <c r="J5" s="948"/>
      <c r="K5" s="948"/>
      <c r="L5" s="948"/>
      <c r="M5" s="948"/>
      <c r="N5" s="948"/>
      <c r="O5" s="948"/>
      <c r="P5" s="948"/>
      <c r="Q5" s="948"/>
      <c r="R5" s="948"/>
      <c r="S5" s="948"/>
      <c r="T5" s="948"/>
      <c r="U5" s="948"/>
      <c r="V5" s="948"/>
      <c r="W5" s="948"/>
      <c r="X5" s="948"/>
      <c r="Y5" s="948"/>
      <c r="Z5" s="948"/>
      <c r="AA5" s="948"/>
      <c r="AB5" s="948"/>
      <c r="AC5" s="948"/>
      <c r="AD5" s="948"/>
      <c r="AE5" s="948"/>
      <c r="AF5" s="948"/>
      <c r="AG5" s="948"/>
      <c r="AH5" s="948"/>
      <c r="AI5" s="948"/>
      <c r="AJ5" s="948"/>
      <c r="AK5" s="948"/>
    </row>
    <row r="6" spans="1:37" s="858" customFormat="1" ht="52.5" customHeight="1" x14ac:dyDescent="0.25">
      <c r="A6" s="955"/>
      <c r="B6" s="954"/>
      <c r="C6" s="955"/>
      <c r="D6" s="957"/>
      <c r="E6" s="911"/>
      <c r="F6" s="1" t="s">
        <v>992</v>
      </c>
      <c r="G6" s="1" t="s">
        <v>993</v>
      </c>
      <c r="H6" s="1" t="s">
        <v>994</v>
      </c>
      <c r="I6" s="1" t="s">
        <v>995</v>
      </c>
      <c r="J6" s="1" t="s">
        <v>208</v>
      </c>
      <c r="K6" s="1" t="s">
        <v>996</v>
      </c>
      <c r="L6" s="1" t="s">
        <v>997</v>
      </c>
      <c r="M6" s="1" t="s">
        <v>998</v>
      </c>
      <c r="N6" s="1" t="s">
        <v>209</v>
      </c>
      <c r="O6" s="1" t="s">
        <v>999</v>
      </c>
      <c r="P6" s="1" t="s">
        <v>1000</v>
      </c>
      <c r="Q6" s="1" t="s">
        <v>1001</v>
      </c>
      <c r="R6" s="1" t="s">
        <v>1002</v>
      </c>
      <c r="S6" s="1" t="s">
        <v>1003</v>
      </c>
      <c r="T6" s="1" t="s">
        <v>1004</v>
      </c>
      <c r="U6" s="1" t="s">
        <v>1005</v>
      </c>
      <c r="V6" s="1" t="s">
        <v>1006</v>
      </c>
      <c r="W6" s="1" t="s">
        <v>1007</v>
      </c>
      <c r="X6" s="1" t="s">
        <v>1008</v>
      </c>
      <c r="Y6" s="785" t="s">
        <v>1009</v>
      </c>
      <c r="Z6" s="785" t="s">
        <v>1010</v>
      </c>
      <c r="AA6" s="785" t="s">
        <v>1011</v>
      </c>
      <c r="AB6" s="785" t="s">
        <v>1012</v>
      </c>
      <c r="AC6" s="785" t="s">
        <v>1013</v>
      </c>
      <c r="AD6" s="785" t="s">
        <v>1014</v>
      </c>
      <c r="AE6" s="785" t="s">
        <v>926</v>
      </c>
      <c r="AF6" s="785" t="s">
        <v>927</v>
      </c>
      <c r="AG6" s="785" t="s">
        <v>928</v>
      </c>
      <c r="AH6" s="785" t="s">
        <v>929</v>
      </c>
      <c r="AI6" s="785" t="s">
        <v>930</v>
      </c>
      <c r="AJ6" s="785" t="s">
        <v>931</v>
      </c>
      <c r="AK6" s="785" t="s">
        <v>932</v>
      </c>
    </row>
    <row r="7" spans="1:37" s="859" customFormat="1" ht="15" customHeight="1" x14ac:dyDescent="0.25">
      <c r="A7" s="780">
        <v>-1</v>
      </c>
      <c r="B7" s="780">
        <v>-2</v>
      </c>
      <c r="C7" s="780">
        <v>-3</v>
      </c>
      <c r="D7" s="780" t="s">
        <v>229</v>
      </c>
      <c r="E7" s="912"/>
      <c r="F7" s="780">
        <v>-5</v>
      </c>
      <c r="G7" s="780">
        <v>-6</v>
      </c>
      <c r="H7" s="780">
        <v>-7</v>
      </c>
      <c r="I7" s="780">
        <v>-8</v>
      </c>
      <c r="J7" s="780">
        <v>-9</v>
      </c>
      <c r="K7" s="780">
        <v>-9</v>
      </c>
      <c r="L7" s="780">
        <v>-10</v>
      </c>
      <c r="M7" s="780">
        <v>-11</v>
      </c>
      <c r="N7" s="780">
        <v>-13</v>
      </c>
      <c r="O7" s="780">
        <v>-12</v>
      </c>
      <c r="P7" s="780">
        <v>-13</v>
      </c>
      <c r="Q7" s="780">
        <v>-14</v>
      </c>
      <c r="R7" s="780">
        <v>-15</v>
      </c>
      <c r="S7" s="780">
        <v>-16</v>
      </c>
      <c r="T7" s="780">
        <v>-17</v>
      </c>
      <c r="U7" s="780">
        <v>-18</v>
      </c>
      <c r="V7" s="780">
        <v>-19</v>
      </c>
      <c r="W7" s="780">
        <v>-20</v>
      </c>
      <c r="X7" s="780">
        <v>-21</v>
      </c>
      <c r="Y7" s="780">
        <v>-22</v>
      </c>
      <c r="Z7" s="780">
        <v>23</v>
      </c>
      <c r="AA7" s="780">
        <v>24</v>
      </c>
      <c r="AB7" s="780">
        <v>25</v>
      </c>
      <c r="AC7" s="780">
        <v>26</v>
      </c>
      <c r="AD7" s="780">
        <v>27</v>
      </c>
      <c r="AE7" s="780">
        <v>28</v>
      </c>
      <c r="AF7" s="780">
        <v>29</v>
      </c>
      <c r="AG7" s="780">
        <v>30</v>
      </c>
      <c r="AH7" s="780">
        <v>31</v>
      </c>
      <c r="AI7" s="780">
        <v>32</v>
      </c>
      <c r="AJ7" s="780">
        <v>33</v>
      </c>
      <c r="AK7" s="780">
        <v>34</v>
      </c>
    </row>
    <row r="8" spans="1:37" s="786" customFormat="1" ht="18.899999999999999" customHeight="1" x14ac:dyDescent="0.25">
      <c r="A8" s="625">
        <v>1</v>
      </c>
      <c r="B8" s="624" t="s">
        <v>31</v>
      </c>
      <c r="C8" s="625" t="s">
        <v>21</v>
      </c>
      <c r="D8" s="781">
        <f>SUM(F8:AD8)</f>
        <v>50514.233574999998</v>
      </c>
      <c r="E8" s="913">
        <f>SUM(F8,G8)</f>
        <v>1775.8530959999998</v>
      </c>
      <c r="F8" s="781">
        <f>'TT CAM XUYEN'!D8</f>
        <v>1063.164186</v>
      </c>
      <c r="G8" s="781">
        <f>'TT THIEN CAM'!D8</f>
        <v>712.68890999999996</v>
      </c>
      <c r="H8" s="781">
        <f>'CAM BINH'!D8</f>
        <v>719.17784200000006</v>
      </c>
      <c r="I8" s="781">
        <f>'CAM DUONG'!D8</f>
        <v>1031.307935</v>
      </c>
      <c r="J8" s="781"/>
      <c r="K8" s="781">
        <f>'CAM DUE'!D8</f>
        <v>883.03977899999995</v>
      </c>
      <c r="L8" s="781">
        <f>'CAM HA'!D8</f>
        <v>437.01911999999999</v>
      </c>
      <c r="M8" s="781">
        <f>'CAM HUNG'!D8</f>
        <v>1649.302997</v>
      </c>
      <c r="N8" s="781"/>
      <c r="O8" s="781">
        <f>'CAM LAC'!D8</f>
        <v>3205.1662030000002</v>
      </c>
      <c r="P8" s="781">
        <f>'CAM LINH'!D8</f>
        <v>1308.24738</v>
      </c>
      <c r="Q8" s="781">
        <f>'CAM LOC'!D8</f>
        <v>378.48979000000003</v>
      </c>
      <c r="R8" s="781">
        <f>'CAM MINH'!D8</f>
        <v>1893.9998189999999</v>
      </c>
      <c r="S8" s="781">
        <f>'CAM MY'!D8</f>
        <v>13579.13085</v>
      </c>
      <c r="T8" s="781">
        <f>'CAM NHUONG'!D8</f>
        <v>26.559100000000001</v>
      </c>
      <c r="U8" s="781">
        <f>'CAM QUAN'!D8</f>
        <v>5151.5881499999996</v>
      </c>
      <c r="V8" s="781">
        <f>'CAM QUANG'!D8</f>
        <v>646.78097000000002</v>
      </c>
      <c r="W8" s="781">
        <f>'CAM SON'!D8</f>
        <v>4407.9619640000001</v>
      </c>
      <c r="X8" s="781">
        <f>'CAM THACH'!D8</f>
        <v>1261.72694</v>
      </c>
      <c r="Y8" s="781">
        <f>'NAM PHUC THANG'!D8</f>
        <v>1458.8443500000001</v>
      </c>
      <c r="Z8" s="781">
        <f>'CAM THANH'!D8</f>
        <v>752.97812999999996</v>
      </c>
      <c r="AA8" s="781">
        <f>'CAM THINH'!D8</f>
        <v>7211.8017300000001</v>
      </c>
      <c r="AB8" s="781">
        <f>'CAM TRUNG'!D8</f>
        <v>627.41801999999996</v>
      </c>
      <c r="AC8" s="781">
        <f>'CAM VINH'!D8</f>
        <v>432.09082999999998</v>
      </c>
      <c r="AD8" s="781">
        <f>'YEN HOA'!D8</f>
        <v>1675.7485799999999</v>
      </c>
      <c r="AE8" s="781">
        <f>'XA 24'!D8</f>
        <v>0</v>
      </c>
      <c r="AF8" s="781">
        <f>'XA 25'!D8</f>
        <v>0</v>
      </c>
      <c r="AG8" s="781">
        <f>'XA 26'!D8</f>
        <v>0</v>
      </c>
      <c r="AH8" s="781">
        <f>'XA 27'!D8</f>
        <v>0</v>
      </c>
      <c r="AI8" s="781">
        <f>'XA 28'!D8</f>
        <v>0</v>
      </c>
      <c r="AJ8" s="781">
        <f>'XA 29'!D8</f>
        <v>0</v>
      </c>
      <c r="AK8" s="781">
        <f>'XA 30 '!D8</f>
        <v>0</v>
      </c>
    </row>
    <row r="9" spans="1:37" s="860" customFormat="1" ht="18.899999999999999" customHeight="1" x14ac:dyDescent="0.25">
      <c r="A9" s="629"/>
      <c r="B9" s="628" t="s">
        <v>38</v>
      </c>
      <c r="C9" s="629"/>
      <c r="D9" s="782">
        <f>SUM(F9:X9)</f>
        <v>0</v>
      </c>
      <c r="E9" s="913">
        <f t="shared" ref="E9:E62" si="0">SUM(F9,G9)</f>
        <v>0</v>
      </c>
      <c r="F9" s="782">
        <f>'TT CAM XUYEN'!D9</f>
        <v>0</v>
      </c>
      <c r="G9" s="782">
        <f>'TT THIEN CAM'!D9</f>
        <v>0</v>
      </c>
      <c r="H9" s="782">
        <f>'CAM BINH'!D9</f>
        <v>0</v>
      </c>
      <c r="I9" s="782">
        <f>'CAM DUONG'!D9</f>
        <v>0</v>
      </c>
      <c r="J9" s="782"/>
      <c r="K9" s="782">
        <f>'CAM DUE'!D9</f>
        <v>0</v>
      </c>
      <c r="L9" s="782">
        <f>'CAM HA'!D9</f>
        <v>0</v>
      </c>
      <c r="M9" s="782">
        <f>'CAM HUNG'!D9</f>
        <v>0</v>
      </c>
      <c r="N9" s="782"/>
      <c r="O9" s="782">
        <f>'CAM LAC'!D9</f>
        <v>0</v>
      </c>
      <c r="P9" s="782">
        <f>'CAM LINH'!D9</f>
        <v>0</v>
      </c>
      <c r="Q9" s="782">
        <f>'CAM LOC'!D9</f>
        <v>0</v>
      </c>
      <c r="R9" s="782">
        <f>'CAM MINH'!D9</f>
        <v>0</v>
      </c>
      <c r="S9" s="782">
        <f>'CAM MY'!D9</f>
        <v>0</v>
      </c>
      <c r="T9" s="782">
        <f>'CAM NHUONG'!D9</f>
        <v>0</v>
      </c>
      <c r="U9" s="782">
        <f>'CAM QUAN'!D9</f>
        <v>0</v>
      </c>
      <c r="V9" s="782">
        <f>'CAM QUANG'!D9</f>
        <v>0</v>
      </c>
      <c r="W9" s="782">
        <f>'CAM SON'!D9</f>
        <v>0</v>
      </c>
      <c r="X9" s="782">
        <f>'CAM THACH'!D9</f>
        <v>0</v>
      </c>
      <c r="Y9" s="782">
        <f>'NAM PHUC THANG'!D9</f>
        <v>0</v>
      </c>
      <c r="Z9" s="782">
        <f>'CAM THANH'!D9</f>
        <v>0</v>
      </c>
      <c r="AA9" s="782">
        <f>'CAM THINH'!D9</f>
        <v>0</v>
      </c>
      <c r="AB9" s="782">
        <f>'CAM TRUNG'!D9</f>
        <v>0</v>
      </c>
      <c r="AC9" s="782">
        <f>'CAM VINH'!D9</f>
        <v>0</v>
      </c>
      <c r="AD9" s="782">
        <f>'YEN HOA'!D9</f>
        <v>0</v>
      </c>
      <c r="AE9" s="782">
        <f>'XA 24'!D9</f>
        <v>0</v>
      </c>
      <c r="AF9" s="782">
        <f>'XA 25'!D9</f>
        <v>0</v>
      </c>
      <c r="AG9" s="782">
        <f>'XA 26'!D9</f>
        <v>0</v>
      </c>
      <c r="AH9" s="782">
        <f>'XA 27'!D9</f>
        <v>0</v>
      </c>
      <c r="AI9" s="782">
        <f>'XA 28'!D9</f>
        <v>0</v>
      </c>
      <c r="AJ9" s="782">
        <f>'XA 29'!D9</f>
        <v>0</v>
      </c>
      <c r="AK9" s="782">
        <f>'XA 30 '!D9</f>
        <v>0</v>
      </c>
    </row>
    <row r="10" spans="1:37" s="862" customFormat="1" ht="18.899999999999999" customHeight="1" x14ac:dyDescent="0.25">
      <c r="A10" s="629" t="s">
        <v>1</v>
      </c>
      <c r="B10" s="628" t="s">
        <v>81</v>
      </c>
      <c r="C10" s="634" t="s">
        <v>82</v>
      </c>
      <c r="D10" s="782">
        <f>SUM(F10:AD10)</f>
        <v>11349.974356999997</v>
      </c>
      <c r="E10" s="781">
        <f t="shared" si="0"/>
        <v>1009.839013</v>
      </c>
      <c r="F10" s="782">
        <f>'TT CAM XUYEN'!D10</f>
        <v>688.12388299999998</v>
      </c>
      <c r="G10" s="782">
        <f>'TT THIEN CAM'!D10</f>
        <v>321.71512999999999</v>
      </c>
      <c r="H10" s="782">
        <f>'CAM BINH'!D10</f>
        <v>553.787015</v>
      </c>
      <c r="I10" s="782">
        <f>'CAM DUONG'!D10</f>
        <v>333.90664600000002</v>
      </c>
      <c r="J10" s="861"/>
      <c r="K10" s="782">
        <f>'CAM DUE'!D10</f>
        <v>491.757025</v>
      </c>
      <c r="L10" s="782">
        <f>'CAM HA'!D10</f>
        <v>317.65188000000001</v>
      </c>
      <c r="M10" s="782">
        <f>'CAM HUNG'!D10</f>
        <v>744.80134899999996</v>
      </c>
      <c r="N10" s="861"/>
      <c r="O10" s="782">
        <f>'CAM LAC'!D10</f>
        <v>643.41629999999998</v>
      </c>
      <c r="P10" s="782">
        <f>'CAM LINH'!D10</f>
        <v>249.68200999999999</v>
      </c>
      <c r="Q10" s="782">
        <f>'CAM LOC'!D10</f>
        <v>242.26822999999999</v>
      </c>
      <c r="R10" s="782">
        <f>'CAM MINH'!D10</f>
        <v>383.04635000000002</v>
      </c>
      <c r="S10" s="782">
        <f>'CAM MY'!D10</f>
        <v>279.89017999999999</v>
      </c>
      <c r="T10" s="782">
        <f>'CAM NHUONG'!D10</f>
        <v>0</v>
      </c>
      <c r="U10" s="782">
        <f>'CAM QUAN'!D10</f>
        <v>683.660429999999</v>
      </c>
      <c r="V10" s="782">
        <f>'CAM QUANG'!D10</f>
        <v>483.31817000000001</v>
      </c>
      <c r="W10" s="782">
        <f>'CAM SON'!D10</f>
        <v>577.26627900000005</v>
      </c>
      <c r="X10" s="782">
        <f>'CAM THACH'!D10</f>
        <v>452.14717999999999</v>
      </c>
      <c r="Y10" s="782">
        <f>'NAM PHUC THANG'!D10</f>
        <v>1173.3304000000001</v>
      </c>
      <c r="Z10" s="782">
        <f>'CAM THANH'!D10</f>
        <v>583.371389999999</v>
      </c>
      <c r="AA10" s="782">
        <f>'CAM THINH'!D10</f>
        <v>714.91087000000005</v>
      </c>
      <c r="AB10" s="782">
        <f>'CAM TRUNG'!D10</f>
        <v>368.33699000000001</v>
      </c>
      <c r="AC10" s="782">
        <f>'CAM VINH'!D10</f>
        <v>355.05275999999998</v>
      </c>
      <c r="AD10" s="782">
        <f>'YEN HOA'!D10</f>
        <v>708.53389000000095</v>
      </c>
      <c r="AE10" s="782">
        <f>'XA 24'!D10</f>
        <v>0</v>
      </c>
      <c r="AF10" s="782">
        <f>'XA 25'!D10</f>
        <v>0</v>
      </c>
      <c r="AG10" s="782">
        <f>'XA 26'!D10</f>
        <v>0</v>
      </c>
      <c r="AH10" s="782">
        <f>'XA 27'!D10</f>
        <v>0</v>
      </c>
      <c r="AI10" s="782">
        <f>'XA 28'!D10</f>
        <v>0</v>
      </c>
      <c r="AJ10" s="782">
        <f>'XA 29'!D10</f>
        <v>0</v>
      </c>
      <c r="AK10" s="782">
        <f>'XA 30 '!D10</f>
        <v>0</v>
      </c>
    </row>
    <row r="11" spans="1:37" s="862" customFormat="1" ht="18.899999999999999" customHeight="1" x14ac:dyDescent="0.25">
      <c r="A11" s="629"/>
      <c r="B11" s="628" t="s">
        <v>79</v>
      </c>
      <c r="C11" s="634" t="s">
        <v>80</v>
      </c>
      <c r="D11" s="782">
        <f t="shared" ref="D11:D21" si="1">SUM(F11:AD11)</f>
        <v>10999.318727999998</v>
      </c>
      <c r="E11" s="913">
        <f t="shared" si="0"/>
        <v>993.74386299999992</v>
      </c>
      <c r="F11" s="782">
        <f>'TT CAM XUYEN'!D11</f>
        <v>688.12388299999998</v>
      </c>
      <c r="G11" s="782">
        <f>'TT THIEN CAM'!D11</f>
        <v>305.61998</v>
      </c>
      <c r="H11" s="782">
        <f>'CAM BINH'!D11</f>
        <v>549.30932900000005</v>
      </c>
      <c r="I11" s="782">
        <f>'CAM DUONG'!D11</f>
        <v>333.90664600000002</v>
      </c>
      <c r="J11" s="861"/>
      <c r="K11" s="782">
        <f>'CAM DUE'!D11</f>
        <v>490.243088</v>
      </c>
      <c r="L11" s="782">
        <f>'CAM HA'!D11</f>
        <v>317.48007999999999</v>
      </c>
      <c r="M11" s="782">
        <f>'CAM HUNG'!D11</f>
        <v>611.46585300000004</v>
      </c>
      <c r="N11" s="861"/>
      <c r="O11" s="782">
        <f>'CAM LAC'!D11</f>
        <v>643.41629999999998</v>
      </c>
      <c r="P11" s="782">
        <f>'CAM LINH'!D11</f>
        <v>249.68200999999999</v>
      </c>
      <c r="Q11" s="782">
        <f>'CAM LOC'!D11</f>
        <v>242.22855999999999</v>
      </c>
      <c r="R11" s="782">
        <f>'CAM MINH'!D11</f>
        <v>383.04635000000002</v>
      </c>
      <c r="S11" s="782">
        <f>'CAM MY'!D11</f>
        <v>279.89017999999999</v>
      </c>
      <c r="T11" s="782">
        <f>'CAM NHUONG'!D11</f>
        <v>0</v>
      </c>
      <c r="U11" s="782">
        <f>'CAM QUAN'!D11</f>
        <v>683.65061999999898</v>
      </c>
      <c r="V11" s="782">
        <f>'CAM QUANG'!D11</f>
        <v>482.38235999999898</v>
      </c>
      <c r="W11" s="782">
        <f>'CAM SON'!D11</f>
        <v>527.83551899999998</v>
      </c>
      <c r="X11" s="782">
        <f>'CAM THACH'!D11</f>
        <v>451.59906000000001</v>
      </c>
      <c r="Y11" s="782">
        <f>'NAM PHUC THANG'!D11</f>
        <v>1156.4602600000001</v>
      </c>
      <c r="Z11" s="782">
        <f>'CAM THANH'!D11</f>
        <v>577.86615999999901</v>
      </c>
      <c r="AA11" s="782">
        <f>'CAM THINH'!D11</f>
        <v>613.41647</v>
      </c>
      <c r="AB11" s="782">
        <f>'CAM TRUNG'!D11</f>
        <v>361.21111000000002</v>
      </c>
      <c r="AC11" s="782">
        <f>'CAM VINH'!D11</f>
        <v>355.05275999999998</v>
      </c>
      <c r="AD11" s="782">
        <f>'YEN HOA'!D11</f>
        <v>695.43214999999998</v>
      </c>
      <c r="AE11" s="782">
        <f>'XA 24'!D11</f>
        <v>0</v>
      </c>
      <c r="AF11" s="782">
        <f>'XA 25'!D11</f>
        <v>0</v>
      </c>
      <c r="AG11" s="782">
        <f>'XA 26'!D11</f>
        <v>0</v>
      </c>
      <c r="AH11" s="782">
        <f>'XA 27'!D11</f>
        <v>0</v>
      </c>
      <c r="AI11" s="782">
        <f>'XA 28'!D11</f>
        <v>0</v>
      </c>
      <c r="AJ11" s="782">
        <f>'XA 29'!D11</f>
        <v>0</v>
      </c>
      <c r="AK11" s="782">
        <f>'XA 30 '!D11</f>
        <v>0</v>
      </c>
    </row>
    <row r="12" spans="1:37" s="860" customFormat="1" ht="18.899999999999999" customHeight="1" x14ac:dyDescent="0.25">
      <c r="A12" s="629"/>
      <c r="B12" s="628" t="s">
        <v>184</v>
      </c>
      <c r="C12" s="634" t="s">
        <v>183</v>
      </c>
      <c r="D12" s="782">
        <f t="shared" si="1"/>
        <v>350.65562900000003</v>
      </c>
      <c r="E12" s="913">
        <f t="shared" si="0"/>
        <v>16.09515</v>
      </c>
      <c r="F12" s="782">
        <f>'TT CAM XUYEN'!D12</f>
        <v>0</v>
      </c>
      <c r="G12" s="782">
        <f>'TT THIEN CAM'!D12</f>
        <v>16.09515</v>
      </c>
      <c r="H12" s="782">
        <f>'CAM BINH'!D12</f>
        <v>4.4776860000000003</v>
      </c>
      <c r="I12" s="782">
        <f>'CAM DUONG'!D12</f>
        <v>0</v>
      </c>
      <c r="J12" s="782"/>
      <c r="K12" s="782">
        <f>'CAM DUE'!D12</f>
        <v>1.5139370000000001</v>
      </c>
      <c r="L12" s="782">
        <f>'CAM HA'!D12</f>
        <v>0.17180000000000001</v>
      </c>
      <c r="M12" s="782">
        <f>'CAM HUNG'!D12</f>
        <v>133.33549600000001</v>
      </c>
      <c r="N12" s="782"/>
      <c r="O12" s="782">
        <f>'CAM LAC'!D12</f>
        <v>0</v>
      </c>
      <c r="P12" s="782">
        <f>'CAM LINH'!D12</f>
        <v>0</v>
      </c>
      <c r="Q12" s="782">
        <f>'CAM LOC'!D12</f>
        <v>3.9669999999999997E-2</v>
      </c>
      <c r="R12" s="782">
        <f>'CAM MINH'!D12</f>
        <v>0</v>
      </c>
      <c r="S12" s="782">
        <f>'CAM MY'!D12</f>
        <v>0</v>
      </c>
      <c r="T12" s="782">
        <f>'CAM NHUONG'!D12</f>
        <v>0</v>
      </c>
      <c r="U12" s="782">
        <f>'CAM QUAN'!D12</f>
        <v>9.8099999999999993E-3</v>
      </c>
      <c r="V12" s="782">
        <f>'CAM QUANG'!D12</f>
        <v>0.93581000000000003</v>
      </c>
      <c r="W12" s="782">
        <f>'CAM SON'!D12</f>
        <v>49.430759999999999</v>
      </c>
      <c r="X12" s="782">
        <f>'CAM THACH'!D12</f>
        <v>0.54812000000000005</v>
      </c>
      <c r="Y12" s="782">
        <f>'NAM PHUC THANG'!D12</f>
        <v>16.870139999999999</v>
      </c>
      <c r="Z12" s="782">
        <f>'CAM THANH'!D12</f>
        <v>5.5052300000000001</v>
      </c>
      <c r="AA12" s="782">
        <f>'CAM THINH'!D12</f>
        <v>101.4944</v>
      </c>
      <c r="AB12" s="782">
        <f>'CAM TRUNG'!D12</f>
        <v>7.1258800000000004</v>
      </c>
      <c r="AC12" s="782">
        <f>'CAM VINH'!D12</f>
        <v>0</v>
      </c>
      <c r="AD12" s="782">
        <f>'YEN HOA'!D12</f>
        <v>13.101739999999999</v>
      </c>
      <c r="AE12" s="782">
        <f>'XA 24'!D12</f>
        <v>0</v>
      </c>
      <c r="AF12" s="782">
        <f>'XA 25'!D12</f>
        <v>0</v>
      </c>
      <c r="AG12" s="782">
        <f>'XA 26'!D12</f>
        <v>0</v>
      </c>
      <c r="AH12" s="782">
        <f>'XA 27'!D12</f>
        <v>0</v>
      </c>
      <c r="AI12" s="782">
        <f>'XA 28'!D12</f>
        <v>0</v>
      </c>
      <c r="AJ12" s="782">
        <f>'XA 29'!D12</f>
        <v>0</v>
      </c>
      <c r="AK12" s="782">
        <f>'XA 30 '!D12</f>
        <v>0</v>
      </c>
    </row>
    <row r="13" spans="1:37" s="860" customFormat="1" ht="18.899999999999999" customHeight="1" x14ac:dyDescent="0.25">
      <c r="A13" s="629" t="s">
        <v>2</v>
      </c>
      <c r="B13" s="628" t="s">
        <v>105</v>
      </c>
      <c r="C13" s="634" t="s">
        <v>51</v>
      </c>
      <c r="D13" s="782">
        <f t="shared" si="1"/>
        <v>1204.9295340000001</v>
      </c>
      <c r="E13" s="781">
        <f t="shared" si="0"/>
        <v>76.520277000000007</v>
      </c>
      <c r="F13" s="782">
        <f>'TT CAM XUYEN'!D13</f>
        <v>30.378097</v>
      </c>
      <c r="G13" s="782">
        <f>'TT THIEN CAM'!D13</f>
        <v>46.142180000000003</v>
      </c>
      <c r="H13" s="782">
        <f>'CAM BINH'!D13</f>
        <v>4.7573720000000002</v>
      </c>
      <c r="I13" s="782">
        <f>'CAM DUONG'!D13</f>
        <v>95.591925000000003</v>
      </c>
      <c r="J13" s="782"/>
      <c r="K13" s="782">
        <f>'CAM DUE'!D13</f>
        <v>39.861984999999997</v>
      </c>
      <c r="L13" s="782">
        <f>'CAM HA'!D13</f>
        <v>6.4125399999999999</v>
      </c>
      <c r="M13" s="782">
        <f>'CAM HUNG'!D13</f>
        <v>37.784320000000001</v>
      </c>
      <c r="N13" s="782"/>
      <c r="O13" s="782">
        <f>'CAM LAC'!D13</f>
        <v>132.68052499999999</v>
      </c>
      <c r="P13" s="782">
        <f>'CAM LINH'!D13</f>
        <v>38.206800000000001</v>
      </c>
      <c r="Q13" s="782">
        <f>'CAM LOC'!D13</f>
        <v>3.8511299999999999</v>
      </c>
      <c r="R13" s="782">
        <f>'CAM MINH'!D13</f>
        <v>40.000599999999999</v>
      </c>
      <c r="S13" s="782">
        <f>'CAM MY'!D13</f>
        <v>236.06818000000001</v>
      </c>
      <c r="T13" s="782">
        <f>'CAM NHUONG'!D13</f>
        <v>0</v>
      </c>
      <c r="U13" s="782">
        <f>'CAM QUAN'!D13</f>
        <v>16.250769999999999</v>
      </c>
      <c r="V13" s="782">
        <f>'CAM QUANG'!D13</f>
        <v>4.5241100000000003</v>
      </c>
      <c r="W13" s="782">
        <f>'CAM SON'!D13</f>
        <v>142.80680000000001</v>
      </c>
      <c r="X13" s="782">
        <f>'CAM THACH'!D13</f>
        <v>19.875869999999999</v>
      </c>
      <c r="Y13" s="782">
        <f>'NAM PHUC THANG'!D13</f>
        <v>12.70947</v>
      </c>
      <c r="Z13" s="782">
        <f>'CAM THANH'!D13</f>
        <v>18.561589999999999</v>
      </c>
      <c r="AA13" s="782">
        <f>'CAM THINH'!D13</f>
        <v>64.604650000000007</v>
      </c>
      <c r="AB13" s="782">
        <f>'CAM TRUNG'!D13</f>
        <v>20.016729999999999</v>
      </c>
      <c r="AC13" s="782">
        <f>'CAM VINH'!D13</f>
        <v>9.7122799999999998</v>
      </c>
      <c r="AD13" s="782">
        <f>'YEN HOA'!D13</f>
        <v>184.13160999999999</v>
      </c>
      <c r="AE13" s="782">
        <f>'XA 24'!D13</f>
        <v>0</v>
      </c>
      <c r="AF13" s="782">
        <f>'XA 25'!D13</f>
        <v>0</v>
      </c>
      <c r="AG13" s="782">
        <f>'XA 26'!D13</f>
        <v>0</v>
      </c>
      <c r="AH13" s="782">
        <f>'XA 27'!D13</f>
        <v>0</v>
      </c>
      <c r="AI13" s="782">
        <f>'XA 28'!D13</f>
        <v>0</v>
      </c>
      <c r="AJ13" s="782">
        <f>'XA 29'!D13</f>
        <v>0</v>
      </c>
      <c r="AK13" s="782">
        <f>'XA 30 '!D13</f>
        <v>0</v>
      </c>
    </row>
    <row r="14" spans="1:37" s="860" customFormat="1" ht="18.899999999999999" customHeight="1" x14ac:dyDescent="0.25">
      <c r="A14" s="629" t="s">
        <v>3</v>
      </c>
      <c r="B14" s="628" t="s">
        <v>34</v>
      </c>
      <c r="C14" s="634" t="s">
        <v>39</v>
      </c>
      <c r="D14" s="782">
        <f t="shared" si="1"/>
        <v>4515.5056940000004</v>
      </c>
      <c r="E14" s="781">
        <f t="shared" si="0"/>
        <v>506.624235</v>
      </c>
      <c r="F14" s="782">
        <f>'TT CAM XUYEN'!D14</f>
        <v>317.93492500000002</v>
      </c>
      <c r="G14" s="782">
        <f>'TT THIEN CAM'!D14</f>
        <v>188.68931000000001</v>
      </c>
      <c r="H14" s="782">
        <f>'CAM BINH'!D14</f>
        <v>116.465506</v>
      </c>
      <c r="I14" s="782">
        <f>'CAM DUONG'!D14</f>
        <v>404.218951</v>
      </c>
      <c r="J14" s="782"/>
      <c r="K14" s="782">
        <f>'CAM DUE'!D14</f>
        <v>172.74206799999999</v>
      </c>
      <c r="L14" s="782">
        <f>'CAM HA'!D14</f>
        <v>65.854429999999994</v>
      </c>
      <c r="M14" s="782">
        <f>'CAM HUNG'!D14</f>
        <v>326.38755200000003</v>
      </c>
      <c r="N14" s="782"/>
      <c r="O14" s="782">
        <f>'CAM LAC'!D14</f>
        <v>233.33756199999999</v>
      </c>
      <c r="P14" s="782">
        <f>'CAM LINH'!D14</f>
        <v>117.50005</v>
      </c>
      <c r="Q14" s="782">
        <f>'CAM LOC'!D14</f>
        <v>66.25403</v>
      </c>
      <c r="R14" s="782">
        <f>'CAM MINH'!D14</f>
        <v>210.89393899999999</v>
      </c>
      <c r="S14" s="782">
        <f>'CAM MY'!D14</f>
        <v>269.28399000000002</v>
      </c>
      <c r="T14" s="782">
        <f>'CAM NHUONG'!D14</f>
        <v>18.92624</v>
      </c>
      <c r="U14" s="782">
        <f>'CAM QUAN'!D14</f>
        <v>346.59616</v>
      </c>
      <c r="V14" s="782">
        <f>'CAM QUANG'!D14</f>
        <v>120.06289</v>
      </c>
      <c r="W14" s="782">
        <f>'CAM SON'!D14</f>
        <v>286.75621100000001</v>
      </c>
      <c r="X14" s="782">
        <f>'CAM THACH'!D14</f>
        <v>103.05359</v>
      </c>
      <c r="Y14" s="782">
        <f>'NAM PHUC THANG'!D14</f>
        <v>156.32497000000001</v>
      </c>
      <c r="Z14" s="782">
        <f>'CAM THANH'!D14</f>
        <v>128.64438000000001</v>
      </c>
      <c r="AA14" s="782">
        <f>'CAM THINH'!D14</f>
        <v>305.05293999999998</v>
      </c>
      <c r="AB14" s="782">
        <f>'CAM TRUNG'!D14</f>
        <v>85.890569999999997</v>
      </c>
      <c r="AC14" s="782">
        <f>'CAM VINH'!D14</f>
        <v>63.75949</v>
      </c>
      <c r="AD14" s="782">
        <f>'YEN HOA'!D14</f>
        <v>410.87594000000001</v>
      </c>
      <c r="AE14" s="782">
        <f>'XA 24'!D14</f>
        <v>0</v>
      </c>
      <c r="AF14" s="782">
        <f>'XA 25'!D14</f>
        <v>0</v>
      </c>
      <c r="AG14" s="782">
        <f>'XA 26'!D14</f>
        <v>0</v>
      </c>
      <c r="AH14" s="782">
        <f>'XA 27'!D14</f>
        <v>0</v>
      </c>
      <c r="AI14" s="782">
        <f>'XA 28'!D14</f>
        <v>0</v>
      </c>
      <c r="AJ14" s="782">
        <f>'XA 29'!D14</f>
        <v>0</v>
      </c>
      <c r="AK14" s="782">
        <f>'XA 30 '!D14</f>
        <v>0</v>
      </c>
    </row>
    <row r="15" spans="1:37" s="860" customFormat="1" ht="18.899999999999999" customHeight="1" x14ac:dyDescent="0.25">
      <c r="A15" s="629" t="s">
        <v>4</v>
      </c>
      <c r="B15" s="628" t="s">
        <v>11</v>
      </c>
      <c r="C15" s="634" t="s">
        <v>22</v>
      </c>
      <c r="D15" s="782">
        <f t="shared" si="1"/>
        <v>13709.784287</v>
      </c>
      <c r="E15" s="781">
        <f t="shared" si="0"/>
        <v>43.477490000000003</v>
      </c>
      <c r="F15" s="782">
        <f>'TT CAM XUYEN'!D15</f>
        <v>0</v>
      </c>
      <c r="G15" s="782">
        <f>'TT THIEN CAM'!D15</f>
        <v>43.477490000000003</v>
      </c>
      <c r="H15" s="782">
        <f>'CAM BINH'!D15</f>
        <v>0</v>
      </c>
      <c r="I15" s="782">
        <f>'CAM DUONG'!D15</f>
        <v>31.340312000000001</v>
      </c>
      <c r="J15" s="782"/>
      <c r="K15" s="782">
        <f>'CAM DUE'!D15</f>
        <v>0</v>
      </c>
      <c r="L15" s="782">
        <f>'CAM HA'!D15</f>
        <v>21.157129999999999</v>
      </c>
      <c r="M15" s="782">
        <f>'CAM HUNG'!D15</f>
        <v>75.698677000000004</v>
      </c>
      <c r="N15" s="782"/>
      <c r="O15" s="782">
        <f>'CAM LAC'!D15</f>
        <v>1696.7656050000001</v>
      </c>
      <c r="P15" s="782">
        <f>'CAM LINH'!D15</f>
        <v>773.40576999999996</v>
      </c>
      <c r="Q15" s="782">
        <f>'CAM LOC'!D15</f>
        <v>23.281030000000001</v>
      </c>
      <c r="R15" s="782">
        <f>'CAM MINH'!D15</f>
        <v>1114.5222699999999</v>
      </c>
      <c r="S15" s="782">
        <f>'CAM MY'!D15</f>
        <v>3608.8867100000002</v>
      </c>
      <c r="T15" s="782">
        <f>'CAM NHUONG'!D15</f>
        <v>0</v>
      </c>
      <c r="U15" s="782">
        <f>'CAM QUAN'!D15</f>
        <v>2174.9928799999998</v>
      </c>
      <c r="V15" s="782">
        <f>'CAM QUANG'!D15</f>
        <v>0</v>
      </c>
      <c r="W15" s="782">
        <f>'CAM SON'!D15</f>
        <v>1929.4841329999999</v>
      </c>
      <c r="X15" s="782">
        <f>'CAM THACH'!D15</f>
        <v>663.82457999999997</v>
      </c>
      <c r="Y15" s="782">
        <f>'NAM PHUC THANG'!D15</f>
        <v>0</v>
      </c>
      <c r="Z15" s="782">
        <f>'CAM THANH'!D15</f>
        <v>0</v>
      </c>
      <c r="AA15" s="782">
        <f>'CAM THINH'!D15</f>
        <v>1533.9896699999999</v>
      </c>
      <c r="AB15" s="782">
        <f>'CAM TRUNG'!D15</f>
        <v>0</v>
      </c>
      <c r="AC15" s="782">
        <f>'CAM VINH'!D15</f>
        <v>0</v>
      </c>
      <c r="AD15" s="782">
        <f>'YEN HOA'!D15</f>
        <v>18.958030000000001</v>
      </c>
      <c r="AE15" s="782">
        <f>'XA 24'!D15</f>
        <v>0</v>
      </c>
      <c r="AF15" s="782">
        <f>'XA 25'!D15</f>
        <v>0</v>
      </c>
      <c r="AG15" s="782">
        <f>'XA 26'!D15</f>
        <v>0</v>
      </c>
      <c r="AH15" s="782">
        <f>'XA 27'!D15</f>
        <v>0</v>
      </c>
      <c r="AI15" s="782">
        <f>'XA 28'!D15</f>
        <v>0</v>
      </c>
      <c r="AJ15" s="782">
        <f>'XA 29'!D15</f>
        <v>0</v>
      </c>
      <c r="AK15" s="782">
        <f>'XA 30 '!D15</f>
        <v>0</v>
      </c>
    </row>
    <row r="16" spans="1:37" s="860" customFormat="1" ht="18.899999999999999" customHeight="1" x14ac:dyDescent="0.25">
      <c r="A16" s="629" t="s">
        <v>5</v>
      </c>
      <c r="B16" s="628" t="s">
        <v>12</v>
      </c>
      <c r="C16" s="634" t="s">
        <v>23</v>
      </c>
      <c r="D16" s="782">
        <f t="shared" si="1"/>
        <v>11917.408397000001</v>
      </c>
      <c r="E16" s="781">
        <f t="shared" si="0"/>
        <v>0</v>
      </c>
      <c r="F16" s="782">
        <f>'TT CAM XUYEN'!D16</f>
        <v>0</v>
      </c>
      <c r="G16" s="782">
        <f>'TT THIEN CAM'!D16</f>
        <v>0</v>
      </c>
      <c r="H16" s="782">
        <f>'CAM BINH'!D16</f>
        <v>0</v>
      </c>
      <c r="I16" s="782">
        <f>'CAM DUONG'!D16</f>
        <v>0</v>
      </c>
      <c r="J16" s="782"/>
      <c r="K16" s="782">
        <f>'CAM DUE'!D16</f>
        <v>0</v>
      </c>
      <c r="L16" s="782">
        <f>'CAM HA'!D16</f>
        <v>0</v>
      </c>
      <c r="M16" s="782">
        <f>'CAM HUNG'!D16</f>
        <v>0</v>
      </c>
      <c r="N16" s="782"/>
      <c r="O16" s="782">
        <f>'CAM LAC'!D16</f>
        <v>0</v>
      </c>
      <c r="P16" s="782">
        <f>'CAM LINH'!D16</f>
        <v>0</v>
      </c>
      <c r="Q16" s="782">
        <f>'CAM LOC'!D16</f>
        <v>0</v>
      </c>
      <c r="R16" s="782">
        <f>'CAM MINH'!D16</f>
        <v>0</v>
      </c>
      <c r="S16" s="782">
        <f>'CAM MY'!D16</f>
        <v>7971.1653100000003</v>
      </c>
      <c r="T16" s="782">
        <f>'CAM NHUONG'!D16</f>
        <v>0</v>
      </c>
      <c r="U16" s="782">
        <f>'CAM QUAN'!D16</f>
        <v>0</v>
      </c>
      <c r="V16" s="782">
        <f>'CAM QUANG'!D16</f>
        <v>0</v>
      </c>
      <c r="W16" s="782">
        <f>'CAM SON'!D16</f>
        <v>927.78145700000005</v>
      </c>
      <c r="X16" s="782">
        <f>'CAM THACH'!D16</f>
        <v>0</v>
      </c>
      <c r="Y16" s="782">
        <f>'NAM PHUC THANG'!D16</f>
        <v>0</v>
      </c>
      <c r="Z16" s="782">
        <f>'CAM THANH'!D16</f>
        <v>0</v>
      </c>
      <c r="AA16" s="782">
        <f>'CAM THINH'!D16</f>
        <v>3018.4616299999998</v>
      </c>
      <c r="AB16" s="782">
        <f>'CAM TRUNG'!D16</f>
        <v>0</v>
      </c>
      <c r="AC16" s="782">
        <f>'CAM VINH'!D16</f>
        <v>0</v>
      </c>
      <c r="AD16" s="782">
        <f>'YEN HOA'!D16</f>
        <v>0</v>
      </c>
      <c r="AE16" s="782">
        <f>'XA 24'!D16</f>
        <v>0</v>
      </c>
      <c r="AF16" s="782">
        <f>'XA 25'!D16</f>
        <v>0</v>
      </c>
      <c r="AG16" s="782">
        <f>'XA 26'!D16</f>
        <v>0</v>
      </c>
      <c r="AH16" s="782">
        <f>'XA 27'!D16</f>
        <v>0</v>
      </c>
      <c r="AI16" s="782">
        <f>'XA 28'!D16</f>
        <v>0</v>
      </c>
      <c r="AJ16" s="782">
        <f>'XA 29'!D16</f>
        <v>0</v>
      </c>
      <c r="AK16" s="782">
        <f>'XA 30 '!D16</f>
        <v>0</v>
      </c>
    </row>
    <row r="17" spans="1:37" s="860" customFormat="1" ht="18.899999999999999" customHeight="1" x14ac:dyDescent="0.25">
      <c r="A17" s="629" t="s">
        <v>36</v>
      </c>
      <c r="B17" s="628" t="s">
        <v>35</v>
      </c>
      <c r="C17" s="634" t="s">
        <v>40</v>
      </c>
      <c r="D17" s="782">
        <f t="shared" si="1"/>
        <v>6753.3097370000005</v>
      </c>
      <c r="E17" s="781">
        <f t="shared" si="0"/>
        <v>46.930280000000003</v>
      </c>
      <c r="F17" s="782">
        <f>'TT CAM XUYEN'!D17</f>
        <v>0</v>
      </c>
      <c r="G17" s="782">
        <f>'TT THIEN CAM'!D17</f>
        <v>46.930280000000003</v>
      </c>
      <c r="H17" s="782">
        <f>'CAM BINH'!D17</f>
        <v>0</v>
      </c>
      <c r="I17" s="782">
        <f>'CAM DUONG'!D17</f>
        <v>79.561418000000003</v>
      </c>
      <c r="J17" s="782"/>
      <c r="K17" s="782">
        <f>'CAM DUE'!D17</f>
        <v>156.20862500000001</v>
      </c>
      <c r="L17" s="782">
        <f>'CAM HA'!D17</f>
        <v>0.2671</v>
      </c>
      <c r="M17" s="782">
        <f>'CAM HUNG'!D17</f>
        <v>432.39387499999998</v>
      </c>
      <c r="N17" s="782"/>
      <c r="O17" s="782">
        <f>'CAM LAC'!D17</f>
        <v>445.28204899999997</v>
      </c>
      <c r="P17" s="782">
        <f>'CAM LINH'!D17</f>
        <v>96.983279999999993</v>
      </c>
      <c r="Q17" s="782">
        <f>'CAM LOC'!D17</f>
        <v>2.4314300000000002</v>
      </c>
      <c r="R17" s="782">
        <f>'CAM MINH'!D17</f>
        <v>135.26339999999999</v>
      </c>
      <c r="S17" s="782">
        <f>'CAM MY'!D17</f>
        <v>1201.5776900000001</v>
      </c>
      <c r="T17" s="782">
        <f>'CAM NHUONG'!D17</f>
        <v>0</v>
      </c>
      <c r="U17" s="782">
        <f>'CAM QUAN'!D17</f>
        <v>1807.81376</v>
      </c>
      <c r="V17" s="782">
        <f>'CAM QUANG'!D17</f>
        <v>0</v>
      </c>
      <c r="W17" s="782">
        <f>'CAM SON'!D17</f>
        <v>479.49892</v>
      </c>
      <c r="X17" s="782">
        <f>'CAM THACH'!D17</f>
        <v>0</v>
      </c>
      <c r="Y17" s="782">
        <f>'NAM PHUC THANG'!D17</f>
        <v>0</v>
      </c>
      <c r="Z17" s="782">
        <f>'CAM THANH'!D17</f>
        <v>0</v>
      </c>
      <c r="AA17" s="782">
        <f>'CAM THINH'!D17</f>
        <v>1552.9990700000001</v>
      </c>
      <c r="AB17" s="782">
        <f>'CAM TRUNG'!D17</f>
        <v>107.87485</v>
      </c>
      <c r="AC17" s="782">
        <f>'CAM VINH'!D17</f>
        <v>0</v>
      </c>
      <c r="AD17" s="782">
        <f>'YEN HOA'!D17</f>
        <v>208.22398999999999</v>
      </c>
      <c r="AE17" s="782">
        <f>'XA 24'!D17</f>
        <v>0</v>
      </c>
      <c r="AF17" s="782">
        <f>'XA 25'!D17</f>
        <v>0</v>
      </c>
      <c r="AG17" s="782">
        <f>'XA 26'!D17</f>
        <v>0</v>
      </c>
      <c r="AH17" s="782">
        <f>'XA 27'!D17</f>
        <v>0</v>
      </c>
      <c r="AI17" s="782">
        <f>'XA 28'!D17</f>
        <v>0</v>
      </c>
      <c r="AJ17" s="782">
        <f>'XA 29'!D17</f>
        <v>0</v>
      </c>
      <c r="AK17" s="782">
        <f>'XA 30 '!D17</f>
        <v>0</v>
      </c>
    </row>
    <row r="18" spans="1:37" s="862" customFormat="1" ht="33" customHeight="1" x14ac:dyDescent="0.25">
      <c r="A18" s="629"/>
      <c r="B18" s="635" t="s">
        <v>231</v>
      </c>
      <c r="C18" s="634" t="s">
        <v>232</v>
      </c>
      <c r="D18" s="782">
        <f t="shared" si="1"/>
        <v>1089.518339</v>
      </c>
      <c r="E18" s="781">
        <f t="shared" si="0"/>
        <v>0</v>
      </c>
      <c r="F18" s="782">
        <f>'TT CAM XUYEN'!D18</f>
        <v>0</v>
      </c>
      <c r="G18" s="782">
        <f>'TT THIEN CAM'!D18</f>
        <v>0</v>
      </c>
      <c r="H18" s="782">
        <f>'CAM BINH'!D18</f>
        <v>0</v>
      </c>
      <c r="I18" s="782">
        <f>'CAM DUONG'!D18</f>
        <v>4.5813560000000004</v>
      </c>
      <c r="J18" s="782"/>
      <c r="K18" s="782">
        <f>'CAM DUE'!D18</f>
        <v>0</v>
      </c>
      <c r="L18" s="782">
        <f>'CAM HA'!D18</f>
        <v>0</v>
      </c>
      <c r="M18" s="782">
        <f>'CAM HUNG'!D18</f>
        <v>0</v>
      </c>
      <c r="N18" s="782"/>
      <c r="O18" s="782">
        <f>'CAM LAC'!D18</f>
        <v>0</v>
      </c>
      <c r="P18" s="782">
        <f>'CAM LINH'!D18</f>
        <v>0</v>
      </c>
      <c r="Q18" s="782">
        <f>'CAM LOC'!D18</f>
        <v>0</v>
      </c>
      <c r="R18" s="782">
        <f>'CAM MINH'!D18</f>
        <v>0</v>
      </c>
      <c r="S18" s="782">
        <f>'CAM MY'!D18</f>
        <v>12.070919999999999</v>
      </c>
      <c r="T18" s="782">
        <f>'CAM NHUONG'!D18</f>
        <v>0</v>
      </c>
      <c r="U18" s="782">
        <f>'CAM QUAN'!D18</f>
        <v>329.71141999999998</v>
      </c>
      <c r="V18" s="782">
        <f>'CAM QUANG'!D18</f>
        <v>0</v>
      </c>
      <c r="W18" s="782">
        <f>'CAM SON'!D18</f>
        <v>223.87454299999999</v>
      </c>
      <c r="X18" s="782">
        <f>'CAM THACH'!D18</f>
        <v>0</v>
      </c>
      <c r="Y18" s="782">
        <f>'NAM PHUC THANG'!D18</f>
        <v>0</v>
      </c>
      <c r="Z18" s="782">
        <f>'CAM THANH'!D18</f>
        <v>0</v>
      </c>
      <c r="AA18" s="782">
        <f>'CAM THINH'!D18</f>
        <v>388.61417999999998</v>
      </c>
      <c r="AB18" s="782">
        <f>'CAM TRUNG'!D18</f>
        <v>0</v>
      </c>
      <c r="AC18" s="782">
        <f>'CAM VINH'!D18</f>
        <v>0</v>
      </c>
      <c r="AD18" s="782">
        <f>'YEN HOA'!D18</f>
        <v>130.66592</v>
      </c>
      <c r="AE18" s="782">
        <f>'XA 24'!D18</f>
        <v>0</v>
      </c>
      <c r="AF18" s="782">
        <f>'XA 25'!D18</f>
        <v>0</v>
      </c>
      <c r="AG18" s="782">
        <f>'XA 26'!D18</f>
        <v>0</v>
      </c>
      <c r="AH18" s="782">
        <f>'XA 27'!D18</f>
        <v>0</v>
      </c>
      <c r="AI18" s="782">
        <f>'XA 28'!D18</f>
        <v>0</v>
      </c>
      <c r="AJ18" s="782">
        <f>'XA 29'!D18</f>
        <v>0</v>
      </c>
      <c r="AK18" s="782">
        <f>'XA 30 '!D18</f>
        <v>0</v>
      </c>
    </row>
    <row r="19" spans="1:37" s="862" customFormat="1" ht="18.899999999999999" customHeight="1" x14ac:dyDescent="0.25">
      <c r="A19" s="629" t="s">
        <v>37</v>
      </c>
      <c r="B19" s="628" t="s">
        <v>85</v>
      </c>
      <c r="C19" s="634" t="s">
        <v>74</v>
      </c>
      <c r="D19" s="782">
        <f t="shared" si="1"/>
        <v>630.79167700000005</v>
      </c>
      <c r="E19" s="781">
        <f t="shared" si="0"/>
        <v>79.872761999999994</v>
      </c>
      <c r="F19" s="782">
        <f>'TT CAM XUYEN'!D19</f>
        <v>19.197641999999998</v>
      </c>
      <c r="G19" s="782">
        <f>'TT THIEN CAM'!D19</f>
        <v>60.67512</v>
      </c>
      <c r="H19" s="782">
        <f>'CAM BINH'!D19</f>
        <v>41.993380999999999</v>
      </c>
      <c r="I19" s="782">
        <f>'CAM DUONG'!D19</f>
        <v>46.339120999999999</v>
      </c>
      <c r="J19" s="782"/>
      <c r="K19" s="782">
        <f>'CAM DUE'!D19</f>
        <v>9.0258140000000004</v>
      </c>
      <c r="L19" s="782">
        <f>'CAM HA'!D19</f>
        <v>10.466609999999999</v>
      </c>
      <c r="M19" s="782">
        <f>'CAM HUNG'!D19</f>
        <v>24.715661999999998</v>
      </c>
      <c r="N19" s="782"/>
      <c r="O19" s="782">
        <f>'CAM LAC'!D19</f>
        <v>6.5851199999999999</v>
      </c>
      <c r="P19" s="782">
        <f>'CAM LINH'!D19</f>
        <v>26.61542</v>
      </c>
      <c r="Q19" s="782">
        <f>'CAM LOC'!D19</f>
        <v>38.523330000000001</v>
      </c>
      <c r="R19" s="782">
        <f>'CAM MINH'!D19</f>
        <v>8.1458700000000004</v>
      </c>
      <c r="S19" s="782">
        <f>'CAM MY'!D19</f>
        <v>9.2514699999999994</v>
      </c>
      <c r="T19" s="782">
        <f>'CAM NHUONG'!D19</f>
        <v>0.17355000000000001</v>
      </c>
      <c r="U19" s="782">
        <f>'CAM QUAN'!D19</f>
        <v>11.42909</v>
      </c>
      <c r="V19" s="782">
        <f>'CAM QUANG'!D19</f>
        <v>23.795570000000001</v>
      </c>
      <c r="W19" s="782">
        <f>'CAM SON'!D19</f>
        <v>3.9922270000000002</v>
      </c>
      <c r="X19" s="782">
        <f>'CAM THACH'!D19</f>
        <v>14.218920000000001</v>
      </c>
      <c r="Y19" s="782">
        <f>'NAM PHUC THANG'!D19</f>
        <v>96.304249999999996</v>
      </c>
      <c r="Z19" s="782">
        <f>'CAM THANH'!D19</f>
        <v>18.551819999999999</v>
      </c>
      <c r="AA19" s="782">
        <f>'CAM THINH'!D19</f>
        <v>9.0284099999999992</v>
      </c>
      <c r="AB19" s="782">
        <f>'CAM TRUNG'!D19</f>
        <v>12.133699999999999</v>
      </c>
      <c r="AC19" s="782">
        <f>'CAM VINH'!D19</f>
        <v>3.0654300000000001</v>
      </c>
      <c r="AD19" s="782">
        <f>'YEN HOA'!D19</f>
        <v>136.56415000000001</v>
      </c>
      <c r="AE19" s="782">
        <f>'XA 24'!D19</f>
        <v>0</v>
      </c>
      <c r="AF19" s="782">
        <f>'XA 25'!D19</f>
        <v>0</v>
      </c>
      <c r="AG19" s="782">
        <f>'XA 26'!D19</f>
        <v>0</v>
      </c>
      <c r="AH19" s="782">
        <f>'XA 27'!D19</f>
        <v>0</v>
      </c>
      <c r="AI19" s="782">
        <f>'XA 28'!D19</f>
        <v>0</v>
      </c>
      <c r="AJ19" s="782">
        <f>'XA 29'!D19</f>
        <v>0</v>
      </c>
      <c r="AK19" s="782">
        <f>'XA 30 '!D19</f>
        <v>0</v>
      </c>
    </row>
    <row r="20" spans="1:37" s="860" customFormat="1" ht="18.899999999999999" customHeight="1" x14ac:dyDescent="0.25">
      <c r="A20" s="629" t="s">
        <v>47</v>
      </c>
      <c r="B20" s="628" t="s">
        <v>45</v>
      </c>
      <c r="C20" s="634" t="s">
        <v>46</v>
      </c>
      <c r="D20" s="782">
        <f t="shared" si="1"/>
        <v>12.51871</v>
      </c>
      <c r="E20" s="781">
        <f t="shared" si="0"/>
        <v>5.0594000000000001</v>
      </c>
      <c r="F20" s="782">
        <f>'TT CAM XUYEN'!D20</f>
        <v>0</v>
      </c>
      <c r="G20" s="782">
        <f>'TT THIEN CAM'!D20</f>
        <v>5.0594000000000001</v>
      </c>
      <c r="H20" s="782">
        <f>'CAM BINH'!D20</f>
        <v>0</v>
      </c>
      <c r="I20" s="782">
        <f>'CAM DUONG'!D20</f>
        <v>0</v>
      </c>
      <c r="J20" s="782"/>
      <c r="K20" s="782">
        <f>'CAM DUE'!D20</f>
        <v>0</v>
      </c>
      <c r="L20" s="782">
        <f>'CAM HA'!D20</f>
        <v>0</v>
      </c>
      <c r="M20" s="782">
        <f>'CAM HUNG'!D20</f>
        <v>0</v>
      </c>
      <c r="N20" s="782"/>
      <c r="O20" s="782">
        <f>'CAM LAC'!D20</f>
        <v>0</v>
      </c>
      <c r="P20" s="782">
        <f>'CAM LINH'!D20</f>
        <v>0</v>
      </c>
      <c r="Q20" s="782">
        <f>'CAM LOC'!D20</f>
        <v>0</v>
      </c>
      <c r="R20" s="782">
        <f>'CAM MINH'!D20</f>
        <v>0</v>
      </c>
      <c r="S20" s="782">
        <f>'CAM MY'!D20</f>
        <v>0</v>
      </c>
      <c r="T20" s="782">
        <f>'CAM NHUONG'!D20</f>
        <v>7.4593100000000003</v>
      </c>
      <c r="U20" s="782">
        <f>'CAM QUAN'!D20</f>
        <v>0</v>
      </c>
      <c r="V20" s="782">
        <f>'CAM QUANG'!D20</f>
        <v>0</v>
      </c>
      <c r="W20" s="782">
        <f>'CAM SON'!D20</f>
        <v>0</v>
      </c>
      <c r="X20" s="782">
        <f>'CAM THACH'!D20</f>
        <v>0</v>
      </c>
      <c r="Y20" s="782">
        <f>'NAM PHUC THANG'!D20</f>
        <v>0</v>
      </c>
      <c r="Z20" s="782">
        <f>'CAM THANH'!D20</f>
        <v>0</v>
      </c>
      <c r="AA20" s="782">
        <f>'CAM THINH'!D20</f>
        <v>0</v>
      </c>
      <c r="AB20" s="782">
        <f>'CAM TRUNG'!D20</f>
        <v>0</v>
      </c>
      <c r="AC20" s="782">
        <f>'CAM VINH'!D20</f>
        <v>0</v>
      </c>
      <c r="AD20" s="782">
        <f>'YEN HOA'!D20</f>
        <v>0</v>
      </c>
      <c r="AE20" s="782">
        <f>'XA 24'!D20</f>
        <v>0</v>
      </c>
      <c r="AF20" s="782">
        <f>'XA 25'!D20</f>
        <v>0</v>
      </c>
      <c r="AG20" s="782">
        <f>'XA 26'!D20</f>
        <v>0</v>
      </c>
      <c r="AH20" s="782">
        <f>'XA 27'!D20</f>
        <v>0</v>
      </c>
      <c r="AI20" s="782">
        <f>'XA 28'!D20</f>
        <v>0</v>
      </c>
      <c r="AJ20" s="782">
        <f>'XA 29'!D20</f>
        <v>0</v>
      </c>
      <c r="AK20" s="782">
        <f>'XA 30 '!D20</f>
        <v>0</v>
      </c>
    </row>
    <row r="21" spans="1:37" s="860" customFormat="1" ht="18.899999999999999" customHeight="1" x14ac:dyDescent="0.25">
      <c r="A21" s="629" t="s">
        <v>175</v>
      </c>
      <c r="B21" s="628" t="s">
        <v>52</v>
      </c>
      <c r="C21" s="634" t="s">
        <v>53</v>
      </c>
      <c r="D21" s="782">
        <f t="shared" si="1"/>
        <v>420.01118199999996</v>
      </c>
      <c r="E21" s="781">
        <f t="shared" si="0"/>
        <v>7.5296390000000004</v>
      </c>
      <c r="F21" s="782">
        <f>'TT CAM XUYEN'!D21</f>
        <v>7.5296390000000004</v>
      </c>
      <c r="G21" s="782">
        <f>'TT THIEN CAM'!D21</f>
        <v>0</v>
      </c>
      <c r="H21" s="782">
        <f>'CAM BINH'!D21</f>
        <v>2.1745679999999998</v>
      </c>
      <c r="I21" s="782">
        <f>'CAM DUONG'!D21</f>
        <v>40.349561999999999</v>
      </c>
      <c r="J21" s="782"/>
      <c r="K21" s="782">
        <f>'CAM DUE'!D21</f>
        <v>13.444262</v>
      </c>
      <c r="L21" s="782">
        <f>'CAM HA'!D21</f>
        <v>15.209429999999999</v>
      </c>
      <c r="M21" s="782">
        <f>'CAM HUNG'!D21</f>
        <v>7.5215620000000003</v>
      </c>
      <c r="N21" s="782"/>
      <c r="O21" s="782">
        <f>'CAM LAC'!D21</f>
        <v>47.099041999999997</v>
      </c>
      <c r="P21" s="782">
        <f>'CAM LINH'!D21</f>
        <v>5.85405</v>
      </c>
      <c r="Q21" s="782">
        <f>'CAM LOC'!D21</f>
        <v>1.8806099999999999</v>
      </c>
      <c r="R21" s="782">
        <f>'CAM MINH'!D21</f>
        <v>2.1273900000000001</v>
      </c>
      <c r="S21" s="782">
        <f>'CAM MY'!D21</f>
        <v>3.00732</v>
      </c>
      <c r="T21" s="782">
        <f>'CAM NHUONG'!D21</f>
        <v>0</v>
      </c>
      <c r="U21" s="782">
        <f>'CAM QUAN'!D21</f>
        <v>110.84506</v>
      </c>
      <c r="V21" s="782">
        <f>'CAM QUANG'!D21</f>
        <v>15.08023</v>
      </c>
      <c r="W21" s="782">
        <f>'CAM SON'!D21</f>
        <v>60.375937</v>
      </c>
      <c r="X21" s="782">
        <f>'CAM THACH'!D21</f>
        <v>8.6067999999999998</v>
      </c>
      <c r="Y21" s="782">
        <f>'NAM PHUC THANG'!D21</f>
        <v>20.175260000000002</v>
      </c>
      <c r="Z21" s="782">
        <f>'CAM THANH'!D21</f>
        <v>3.8489499999999999</v>
      </c>
      <c r="AA21" s="782">
        <f>'CAM THINH'!D21</f>
        <v>12.754490000000001</v>
      </c>
      <c r="AB21" s="782">
        <f>'CAM TRUNG'!D21</f>
        <v>33.165179999999999</v>
      </c>
      <c r="AC21" s="782">
        <f>'CAM VINH'!D21</f>
        <v>0.50087000000000004</v>
      </c>
      <c r="AD21" s="782">
        <f>'YEN HOA'!D21</f>
        <v>8.4609699999999997</v>
      </c>
      <c r="AE21" s="782">
        <f>'XA 24'!D21</f>
        <v>0</v>
      </c>
      <c r="AF21" s="782">
        <f>'XA 25'!D21</f>
        <v>0</v>
      </c>
      <c r="AG21" s="782">
        <f>'XA 26'!D21</f>
        <v>0</v>
      </c>
      <c r="AH21" s="782">
        <f>'XA 27'!D21</f>
        <v>0</v>
      </c>
      <c r="AI21" s="782">
        <f>'XA 28'!D21</f>
        <v>0</v>
      </c>
      <c r="AJ21" s="782">
        <f>'XA 29'!D21</f>
        <v>0</v>
      </c>
      <c r="AK21" s="782">
        <f>'XA 30 '!D21</f>
        <v>0</v>
      </c>
    </row>
    <row r="22" spans="1:37" s="786" customFormat="1" ht="18.899999999999999" customHeight="1" x14ac:dyDescent="0.25">
      <c r="A22" s="625">
        <v>2</v>
      </c>
      <c r="B22" s="623" t="s">
        <v>32</v>
      </c>
      <c r="C22" s="632" t="s">
        <v>24</v>
      </c>
      <c r="D22" s="781">
        <f>SUM(F22:AD22)</f>
        <v>11776.679555000001</v>
      </c>
      <c r="E22" s="781">
        <f t="shared" si="0"/>
        <v>864.87117499999999</v>
      </c>
      <c r="F22" s="781">
        <f>'TT CAM XUYEN'!D22</f>
        <v>446.483835</v>
      </c>
      <c r="G22" s="781">
        <f>'TT THIEN CAM'!D22</f>
        <v>418.38733999999999</v>
      </c>
      <c r="H22" s="781">
        <f>'CAM BINH'!D22</f>
        <v>350.407487</v>
      </c>
      <c r="I22" s="781">
        <f>'CAM DUONG'!D22</f>
        <v>294.13905399999999</v>
      </c>
      <c r="J22" s="781"/>
      <c r="K22" s="781">
        <f>'CAM DUE'!D22</f>
        <v>365.598996</v>
      </c>
      <c r="L22" s="781">
        <f>'CAM HA'!D22</f>
        <v>160.83897999999999</v>
      </c>
      <c r="M22" s="781">
        <f>'CAM HUNG'!D22</f>
        <v>360.20300800000001</v>
      </c>
      <c r="N22" s="781"/>
      <c r="O22" s="781">
        <f>'CAM LAC'!D22</f>
        <v>568.85217599999999</v>
      </c>
      <c r="P22" s="781">
        <f>'CAM LINH'!D22</f>
        <v>372.32648999999998</v>
      </c>
      <c r="Q22" s="781">
        <f>'CAM LOC'!D22</f>
        <v>179.05843999999999</v>
      </c>
      <c r="R22" s="781">
        <f>'CAM MINH'!D22</f>
        <v>943.79488000000003</v>
      </c>
      <c r="S22" s="781">
        <f>'CAM MY'!D22</f>
        <v>2516.4168599999998</v>
      </c>
      <c r="T22" s="781">
        <f>'CAM NHUONG'!D22</f>
        <v>229.28941</v>
      </c>
      <c r="U22" s="781">
        <f>'CAM QUAN'!D22</f>
        <v>594.18236999999999</v>
      </c>
      <c r="V22" s="781">
        <f>'CAM QUANG'!D22</f>
        <v>289.45506999999998</v>
      </c>
      <c r="W22" s="781">
        <f>'CAM SON'!D22</f>
        <v>423.077899</v>
      </c>
      <c r="X22" s="781">
        <f>'CAM THACH'!D22</f>
        <v>532.00118999999995</v>
      </c>
      <c r="Y22" s="781">
        <f>'NAM PHUC THANG'!D22</f>
        <v>827.78592000000003</v>
      </c>
      <c r="Z22" s="781">
        <f>'CAM THANH'!D22</f>
        <v>323.39177999999998</v>
      </c>
      <c r="AA22" s="781">
        <f>'CAM THINH'!D22</f>
        <v>482.72262999999998</v>
      </c>
      <c r="AB22" s="781">
        <f>'CAM TRUNG'!D22</f>
        <v>256.11331000000001</v>
      </c>
      <c r="AC22" s="781">
        <f>'CAM VINH'!D22</f>
        <v>294.14507000000003</v>
      </c>
      <c r="AD22" s="781">
        <f>'YEN HOA'!D22</f>
        <v>548.00735999999995</v>
      </c>
      <c r="AE22" s="781">
        <f>'XA 24'!D22</f>
        <v>0</v>
      </c>
      <c r="AF22" s="781">
        <f>'XA 25'!D22</f>
        <v>0</v>
      </c>
      <c r="AG22" s="781">
        <f>'XA 26'!D22</f>
        <v>0</v>
      </c>
      <c r="AH22" s="781">
        <f>'XA 27'!D22</f>
        <v>0</v>
      </c>
      <c r="AI22" s="781">
        <f>'XA 28'!D22</f>
        <v>0</v>
      </c>
      <c r="AJ22" s="781">
        <f>'XA 29'!D22</f>
        <v>0</v>
      </c>
      <c r="AK22" s="781">
        <f>'XA 30 '!D22</f>
        <v>0</v>
      </c>
    </row>
    <row r="23" spans="1:37" s="860" customFormat="1" ht="18.899999999999999" customHeight="1" x14ac:dyDescent="0.25">
      <c r="A23" s="629"/>
      <c r="B23" s="627" t="s">
        <v>38</v>
      </c>
      <c r="C23" s="634"/>
      <c r="D23" s="782">
        <f>SUM(F23:X23)</f>
        <v>0</v>
      </c>
      <c r="E23" s="913">
        <f t="shared" si="0"/>
        <v>0</v>
      </c>
      <c r="F23" s="782">
        <f>'TT CAM XUYEN'!D23</f>
        <v>0</v>
      </c>
      <c r="G23" s="782">
        <f>'TT THIEN CAM'!D23</f>
        <v>0</v>
      </c>
      <c r="H23" s="782">
        <f>'CAM BINH'!D23</f>
        <v>0</v>
      </c>
      <c r="I23" s="782">
        <f>'CAM DUONG'!D23</f>
        <v>0</v>
      </c>
      <c r="J23" s="782"/>
      <c r="K23" s="782">
        <f>'CAM DUE'!D23</f>
        <v>0</v>
      </c>
      <c r="L23" s="782">
        <f>'CAM HA'!D23</f>
        <v>0</v>
      </c>
      <c r="M23" s="782">
        <f>'CAM HUNG'!D23</f>
        <v>0</v>
      </c>
      <c r="N23" s="782"/>
      <c r="O23" s="782">
        <f>'CAM LAC'!D23</f>
        <v>0</v>
      </c>
      <c r="P23" s="782">
        <f>'CAM LINH'!D23</f>
        <v>0</v>
      </c>
      <c r="Q23" s="782">
        <f>'CAM LOC'!D23</f>
        <v>0</v>
      </c>
      <c r="R23" s="782">
        <f>'CAM MINH'!D23</f>
        <v>0</v>
      </c>
      <c r="S23" s="782">
        <f>'CAM MY'!D23</f>
        <v>0</v>
      </c>
      <c r="T23" s="782">
        <f>'CAM NHUONG'!D23</f>
        <v>0</v>
      </c>
      <c r="U23" s="782">
        <f>'CAM QUAN'!D23</f>
        <v>0</v>
      </c>
      <c r="V23" s="782">
        <f>'CAM QUANG'!D23</f>
        <v>0</v>
      </c>
      <c r="W23" s="782">
        <f>'CAM SON'!D23</f>
        <v>0</v>
      </c>
      <c r="X23" s="782">
        <f>'CAM THACH'!D23</f>
        <v>0</v>
      </c>
      <c r="Y23" s="782">
        <f>'NAM PHUC THANG'!D23</f>
        <v>0</v>
      </c>
      <c r="Z23" s="782">
        <f>'CAM THANH'!D23</f>
        <v>0</v>
      </c>
      <c r="AA23" s="782">
        <f>'CAM THINH'!D23</f>
        <v>0</v>
      </c>
      <c r="AB23" s="782">
        <f>'CAM TRUNG'!D23</f>
        <v>0</v>
      </c>
      <c r="AC23" s="782">
        <f>'CAM VINH'!D23</f>
        <v>0</v>
      </c>
      <c r="AD23" s="782">
        <f>'YEN HOA'!D23</f>
        <v>0</v>
      </c>
      <c r="AE23" s="782">
        <f>'XA 24'!D23</f>
        <v>0</v>
      </c>
      <c r="AF23" s="782">
        <f>'XA 25'!D23</f>
        <v>0</v>
      </c>
      <c r="AG23" s="782">
        <f>'XA 26'!D23</f>
        <v>0</v>
      </c>
      <c r="AH23" s="782">
        <f>'XA 27'!D23</f>
        <v>0</v>
      </c>
      <c r="AI23" s="782">
        <f>'XA 28'!D23</f>
        <v>0</v>
      </c>
      <c r="AJ23" s="782">
        <f>'XA 29'!D23</f>
        <v>0</v>
      </c>
      <c r="AK23" s="782">
        <f>'XA 30 '!D23</f>
        <v>0</v>
      </c>
    </row>
    <row r="24" spans="1:37" s="860" customFormat="1" ht="18.899999999999999" customHeight="1" x14ac:dyDescent="0.25">
      <c r="A24" s="629" t="s">
        <v>17</v>
      </c>
      <c r="B24" s="628" t="s">
        <v>13</v>
      </c>
      <c r="C24" s="634" t="s">
        <v>25</v>
      </c>
      <c r="D24" s="782">
        <f>SUM(F24:AD24)</f>
        <v>62.100977999999998</v>
      </c>
      <c r="E24" s="781">
        <f t="shared" si="0"/>
        <v>45.185758</v>
      </c>
      <c r="F24" s="782">
        <f>'TT CAM XUYEN'!D24</f>
        <v>8.9903580000000005</v>
      </c>
      <c r="G24" s="782">
        <f>'TT THIEN CAM'!D24</f>
        <v>36.195399999999999</v>
      </c>
      <c r="H24" s="782">
        <f>'CAM BINH'!D24</f>
        <v>0</v>
      </c>
      <c r="I24" s="782">
        <f>'CAM DUONG'!D24</f>
        <v>0</v>
      </c>
      <c r="J24" s="782"/>
      <c r="K24" s="782">
        <f>'CAM DUE'!D24</f>
        <v>0</v>
      </c>
      <c r="L24" s="782">
        <f>'CAM HA'!D24</f>
        <v>0</v>
      </c>
      <c r="M24" s="782">
        <f>'CAM HUNG'!D24</f>
        <v>0</v>
      </c>
      <c r="N24" s="782"/>
      <c r="O24" s="782">
        <f>'CAM LAC'!D24</f>
        <v>0</v>
      </c>
      <c r="P24" s="782">
        <f>'CAM LINH'!D24</f>
        <v>0.47384999999999999</v>
      </c>
      <c r="Q24" s="782">
        <f>'CAM LOC'!D24</f>
        <v>0</v>
      </c>
      <c r="R24" s="782">
        <f>'CAM MINH'!D24</f>
        <v>0</v>
      </c>
      <c r="S24" s="782">
        <f>'CAM MY'!D24</f>
        <v>0</v>
      </c>
      <c r="T24" s="782">
        <f>'CAM NHUONG'!D24</f>
        <v>0</v>
      </c>
      <c r="U24" s="782">
        <f>'CAM QUAN'!D24</f>
        <v>16.441369999999999</v>
      </c>
      <c r="V24" s="782">
        <f>'CAM QUANG'!D24</f>
        <v>0</v>
      </c>
      <c r="W24" s="782">
        <f>'CAM SON'!D24</f>
        <v>0</v>
      </c>
      <c r="X24" s="782">
        <f>'CAM THACH'!D24</f>
        <v>0</v>
      </c>
      <c r="Y24" s="782">
        <f>'NAM PHUC THANG'!D24</f>
        <v>0</v>
      </c>
      <c r="Z24" s="782">
        <f>'CAM THANH'!D24</f>
        <v>0</v>
      </c>
      <c r="AA24" s="782">
        <f>'CAM THINH'!D24</f>
        <v>0</v>
      </c>
      <c r="AB24" s="782">
        <f>'CAM TRUNG'!D24</f>
        <v>0</v>
      </c>
      <c r="AC24" s="782">
        <f>'CAM VINH'!D24</f>
        <v>0</v>
      </c>
      <c r="AD24" s="782">
        <f>'YEN HOA'!D24</f>
        <v>0</v>
      </c>
      <c r="AE24" s="782">
        <f>'XA 24'!D24</f>
        <v>0</v>
      </c>
      <c r="AF24" s="782">
        <f>'XA 25'!D24</f>
        <v>0</v>
      </c>
      <c r="AG24" s="782">
        <f>'XA 26'!D24</f>
        <v>0</v>
      </c>
      <c r="AH24" s="782">
        <f>'XA 27'!D24</f>
        <v>0</v>
      </c>
      <c r="AI24" s="782">
        <f>'XA 28'!D24</f>
        <v>0</v>
      </c>
      <c r="AJ24" s="782">
        <f>'XA 29'!D24</f>
        <v>0</v>
      </c>
      <c r="AK24" s="782">
        <f>'XA 30 '!D24</f>
        <v>0</v>
      </c>
    </row>
    <row r="25" spans="1:37" s="860" customFormat="1" ht="18.899999999999999" customHeight="1" x14ac:dyDescent="0.25">
      <c r="A25" s="629" t="s">
        <v>6</v>
      </c>
      <c r="B25" s="628" t="s">
        <v>14</v>
      </c>
      <c r="C25" s="634" t="s">
        <v>26</v>
      </c>
      <c r="D25" s="782">
        <f t="shared" ref="D25:D31" si="2">SUM(F25:AD25)</f>
        <v>50.653662000000004</v>
      </c>
      <c r="E25" s="781">
        <f t="shared" si="0"/>
        <v>3.5281250000000002</v>
      </c>
      <c r="F25" s="782">
        <f>'TT CAM XUYEN'!D25</f>
        <v>1.4319949999999999</v>
      </c>
      <c r="G25" s="782">
        <f>'TT THIEN CAM'!D25</f>
        <v>2.09613</v>
      </c>
      <c r="H25" s="782">
        <f>'CAM BINH'!D25</f>
        <v>0</v>
      </c>
      <c r="I25" s="782">
        <f>'CAM DUONG'!D25</f>
        <v>0</v>
      </c>
      <c r="J25" s="782"/>
      <c r="K25" s="782">
        <f>'CAM DUE'!D25</f>
        <v>0</v>
      </c>
      <c r="L25" s="782">
        <f>'CAM HA'!D25</f>
        <v>0</v>
      </c>
      <c r="M25" s="782">
        <f>'CAM HUNG'!D25</f>
        <v>0</v>
      </c>
      <c r="N25" s="782"/>
      <c r="O25" s="782">
        <f>'CAM LAC'!D25</f>
        <v>0</v>
      </c>
      <c r="P25" s="782">
        <f>'CAM LINH'!D25</f>
        <v>0</v>
      </c>
      <c r="Q25" s="782">
        <f>'CAM LOC'!D25</f>
        <v>0.26</v>
      </c>
      <c r="R25" s="782">
        <f>'CAM MINH'!D25</f>
        <v>0</v>
      </c>
      <c r="S25" s="782">
        <f>'CAM MY'!D25</f>
        <v>0</v>
      </c>
      <c r="T25" s="782">
        <f>'CAM NHUONG'!D25</f>
        <v>0</v>
      </c>
      <c r="U25" s="782">
        <f>'CAM QUAN'!D25</f>
        <v>0</v>
      </c>
      <c r="V25" s="782">
        <f>'CAM QUANG'!D25</f>
        <v>0</v>
      </c>
      <c r="W25" s="782">
        <f>'CAM SON'!D25</f>
        <v>46.865537000000003</v>
      </c>
      <c r="X25" s="782">
        <f>'CAM THACH'!D25</f>
        <v>0</v>
      </c>
      <c r="Y25" s="782">
        <f>'NAM PHUC THANG'!D25</f>
        <v>0</v>
      </c>
      <c r="Z25" s="782">
        <f>'CAM THANH'!D25</f>
        <v>0</v>
      </c>
      <c r="AA25" s="782">
        <f>'CAM THINH'!D25</f>
        <v>0</v>
      </c>
      <c r="AB25" s="782">
        <f>'CAM TRUNG'!D25</f>
        <v>0</v>
      </c>
      <c r="AC25" s="782">
        <f>'CAM VINH'!D25</f>
        <v>0</v>
      </c>
      <c r="AD25" s="782">
        <f>'YEN HOA'!D25</f>
        <v>0</v>
      </c>
      <c r="AE25" s="782">
        <f>'XA 24'!D25</f>
        <v>0</v>
      </c>
      <c r="AF25" s="782">
        <f>'XA 25'!D25</f>
        <v>0</v>
      </c>
      <c r="AG25" s="782">
        <f>'XA 26'!D25</f>
        <v>0</v>
      </c>
      <c r="AH25" s="782">
        <f>'XA 27'!D25</f>
        <v>0</v>
      </c>
      <c r="AI25" s="782">
        <f>'XA 28'!D25</f>
        <v>0</v>
      </c>
      <c r="AJ25" s="782">
        <f>'XA 29'!D25</f>
        <v>0</v>
      </c>
      <c r="AK25" s="782">
        <f>'XA 30 '!D25</f>
        <v>0</v>
      </c>
    </row>
    <row r="26" spans="1:37" s="860" customFormat="1" ht="18.899999999999999" customHeight="1" x14ac:dyDescent="0.25">
      <c r="A26" s="629" t="s">
        <v>7</v>
      </c>
      <c r="B26" s="628" t="s">
        <v>15</v>
      </c>
      <c r="C26" s="634" t="s">
        <v>122</v>
      </c>
      <c r="D26" s="782">
        <f t="shared" si="2"/>
        <v>0</v>
      </c>
      <c r="E26" s="913">
        <f t="shared" si="0"/>
        <v>0</v>
      </c>
      <c r="F26" s="782">
        <f>'TT CAM XUYEN'!D26</f>
        <v>0</v>
      </c>
      <c r="G26" s="782">
        <f>'TT THIEN CAM'!D26</f>
        <v>0</v>
      </c>
      <c r="H26" s="782">
        <f>'CAM BINH'!D26</f>
        <v>0</v>
      </c>
      <c r="I26" s="782">
        <f>'CAM DUONG'!D26</f>
        <v>0</v>
      </c>
      <c r="J26" s="782"/>
      <c r="K26" s="782">
        <f>'CAM DUE'!D26</f>
        <v>0</v>
      </c>
      <c r="L26" s="782">
        <f>'CAM HA'!D26</f>
        <v>0</v>
      </c>
      <c r="M26" s="782">
        <f>'CAM HUNG'!D26</f>
        <v>0</v>
      </c>
      <c r="N26" s="782"/>
      <c r="O26" s="782">
        <f>'CAM LAC'!D26</f>
        <v>0</v>
      </c>
      <c r="P26" s="782">
        <f>'CAM LINH'!D26</f>
        <v>0</v>
      </c>
      <c r="Q26" s="782">
        <f>'CAM LOC'!D26</f>
        <v>0</v>
      </c>
      <c r="R26" s="782">
        <f>'CAM MINH'!D26</f>
        <v>0</v>
      </c>
      <c r="S26" s="782">
        <f>'CAM MY'!D26</f>
        <v>0</v>
      </c>
      <c r="T26" s="782">
        <f>'CAM NHUONG'!D26</f>
        <v>0</v>
      </c>
      <c r="U26" s="782">
        <f>'CAM QUAN'!D26</f>
        <v>0</v>
      </c>
      <c r="V26" s="782">
        <f>'CAM QUANG'!D26</f>
        <v>0</v>
      </c>
      <c r="W26" s="782">
        <f>'CAM SON'!D26</f>
        <v>0</v>
      </c>
      <c r="X26" s="782">
        <f>'CAM THACH'!D26</f>
        <v>0</v>
      </c>
      <c r="Y26" s="782">
        <f>'NAM PHUC THANG'!D26</f>
        <v>0</v>
      </c>
      <c r="Z26" s="782">
        <f>'CAM THANH'!D26</f>
        <v>0</v>
      </c>
      <c r="AA26" s="782">
        <f>'CAM THINH'!D26</f>
        <v>0</v>
      </c>
      <c r="AB26" s="782">
        <f>'CAM TRUNG'!D26</f>
        <v>0</v>
      </c>
      <c r="AC26" s="782">
        <f>'CAM VINH'!D26</f>
        <v>0</v>
      </c>
      <c r="AD26" s="782">
        <f>'YEN HOA'!D26</f>
        <v>0</v>
      </c>
      <c r="AE26" s="782">
        <f>'XA 24'!D26</f>
        <v>0</v>
      </c>
      <c r="AF26" s="782">
        <f>'XA 25'!D26</f>
        <v>0</v>
      </c>
      <c r="AG26" s="782">
        <f>'XA 26'!D26</f>
        <v>0</v>
      </c>
      <c r="AH26" s="782">
        <f>'XA 27'!D26</f>
        <v>0</v>
      </c>
      <c r="AI26" s="782">
        <f>'XA 28'!D26</f>
        <v>0</v>
      </c>
      <c r="AJ26" s="782">
        <f>'XA 29'!D26</f>
        <v>0</v>
      </c>
      <c r="AK26" s="782">
        <f>'XA 30 '!D26</f>
        <v>0</v>
      </c>
    </row>
    <row r="27" spans="1:37" s="860" customFormat="1" ht="18.899999999999999" customHeight="1" x14ac:dyDescent="0.25">
      <c r="A27" s="629" t="s">
        <v>8</v>
      </c>
      <c r="B27" s="628" t="s">
        <v>86</v>
      </c>
      <c r="C27" s="634" t="s">
        <v>125</v>
      </c>
      <c r="D27" s="782">
        <f t="shared" si="2"/>
        <v>23.193390000000001</v>
      </c>
      <c r="E27" s="781">
        <f t="shared" si="0"/>
        <v>0</v>
      </c>
      <c r="F27" s="782">
        <f>'TT CAM XUYEN'!D27</f>
        <v>0</v>
      </c>
      <c r="G27" s="782">
        <f>'TT THIEN CAM'!D27</f>
        <v>0</v>
      </c>
      <c r="H27" s="782">
        <f>'CAM BINH'!D27</f>
        <v>0</v>
      </c>
      <c r="I27" s="782">
        <f>'CAM DUONG'!D27</f>
        <v>0</v>
      </c>
      <c r="J27" s="782"/>
      <c r="K27" s="782">
        <f>'CAM DUE'!D27</f>
        <v>0</v>
      </c>
      <c r="L27" s="782">
        <f>'CAM HA'!D27</f>
        <v>0</v>
      </c>
      <c r="M27" s="782">
        <f>'CAM HUNG'!D27</f>
        <v>0</v>
      </c>
      <c r="N27" s="782"/>
      <c r="O27" s="782">
        <f>'CAM LAC'!D27</f>
        <v>0</v>
      </c>
      <c r="P27" s="782">
        <f>'CAM LINH'!D27</f>
        <v>0</v>
      </c>
      <c r="Q27" s="782">
        <f>'CAM LOC'!D27</f>
        <v>0</v>
      </c>
      <c r="R27" s="782">
        <f>'CAM MINH'!D27</f>
        <v>0</v>
      </c>
      <c r="S27" s="782">
        <f>'CAM MY'!D27</f>
        <v>0</v>
      </c>
      <c r="T27" s="782">
        <f>'CAM NHUONG'!D27</f>
        <v>0</v>
      </c>
      <c r="U27" s="782">
        <f>'CAM QUAN'!D27</f>
        <v>0</v>
      </c>
      <c r="V27" s="782">
        <f>'CAM QUANG'!D27</f>
        <v>0</v>
      </c>
      <c r="W27" s="782">
        <f>'CAM SON'!D27</f>
        <v>0</v>
      </c>
      <c r="X27" s="782">
        <f>'CAM THACH'!D27</f>
        <v>0</v>
      </c>
      <c r="Y27" s="782">
        <f>'NAM PHUC THANG'!D27</f>
        <v>0</v>
      </c>
      <c r="Z27" s="782">
        <f>'CAM THANH'!D27</f>
        <v>0</v>
      </c>
      <c r="AA27" s="782">
        <f>'CAM THINH'!D27</f>
        <v>0</v>
      </c>
      <c r="AB27" s="782">
        <f>'CAM TRUNG'!D27</f>
        <v>0</v>
      </c>
      <c r="AC27" s="782">
        <f>'CAM VINH'!D27</f>
        <v>23.193390000000001</v>
      </c>
      <c r="AD27" s="782">
        <f>'YEN HOA'!D27</f>
        <v>0</v>
      </c>
      <c r="AE27" s="782">
        <f>'XA 24'!D27</f>
        <v>0</v>
      </c>
      <c r="AF27" s="782">
        <f>'XA 25'!D27</f>
        <v>0</v>
      </c>
      <c r="AG27" s="782">
        <f>'XA 26'!D27</f>
        <v>0</v>
      </c>
      <c r="AH27" s="782">
        <f>'XA 27'!D27</f>
        <v>0</v>
      </c>
      <c r="AI27" s="782">
        <f>'XA 28'!D27</f>
        <v>0</v>
      </c>
      <c r="AJ27" s="782">
        <f>'XA 29'!D27</f>
        <v>0</v>
      </c>
      <c r="AK27" s="782">
        <f>'XA 30 '!D27</f>
        <v>0</v>
      </c>
    </row>
    <row r="28" spans="1:37" s="860" customFormat="1" ht="18.899999999999999" customHeight="1" x14ac:dyDescent="0.25">
      <c r="A28" s="629" t="s">
        <v>9</v>
      </c>
      <c r="B28" s="628" t="s">
        <v>87</v>
      </c>
      <c r="C28" s="634" t="s">
        <v>124</v>
      </c>
      <c r="D28" s="782">
        <f t="shared" si="2"/>
        <v>16.678755999999996</v>
      </c>
      <c r="E28" s="781">
        <f t="shared" si="0"/>
        <v>10.859646999999999</v>
      </c>
      <c r="F28" s="782">
        <f>'TT CAM XUYEN'!D28</f>
        <v>2.5038670000000001</v>
      </c>
      <c r="G28" s="782">
        <f>'TT THIEN CAM'!D28</f>
        <v>8.3557799999999993</v>
      </c>
      <c r="H28" s="782">
        <f>'CAM BINH'!D28</f>
        <v>0.30662600000000001</v>
      </c>
      <c r="I28" s="782">
        <f>'CAM DUONG'!D28</f>
        <v>0.15997500000000001</v>
      </c>
      <c r="J28" s="782"/>
      <c r="K28" s="782">
        <f>'CAM DUE'!D28</f>
        <v>0.122307</v>
      </c>
      <c r="L28" s="782">
        <f>'CAM HA'!D28</f>
        <v>0</v>
      </c>
      <c r="M28" s="782">
        <f>'CAM HUNG'!D28</f>
        <v>0.29806100000000002</v>
      </c>
      <c r="N28" s="782"/>
      <c r="O28" s="782">
        <f>'CAM LAC'!D28</f>
        <v>0</v>
      </c>
      <c r="P28" s="782">
        <f>'CAM LINH'!D28</f>
        <v>0.28704000000000002</v>
      </c>
      <c r="Q28" s="782">
        <f>'CAM LOC'!D28</f>
        <v>0</v>
      </c>
      <c r="R28" s="782">
        <f>'CAM MINH'!D28</f>
        <v>0</v>
      </c>
      <c r="S28" s="782">
        <f>'CAM MY'!D28</f>
        <v>0</v>
      </c>
      <c r="T28" s="782">
        <f>'CAM NHUONG'!D28</f>
        <v>1.53674</v>
      </c>
      <c r="U28" s="782">
        <f>'CAM QUAN'!D28</f>
        <v>0</v>
      </c>
      <c r="V28" s="782">
        <f>'CAM QUANG'!D28</f>
        <v>0</v>
      </c>
      <c r="W28" s="782">
        <f>'CAM SON'!D28</f>
        <v>0</v>
      </c>
      <c r="X28" s="782">
        <f>'CAM THACH'!D28</f>
        <v>0</v>
      </c>
      <c r="Y28" s="782">
        <f>'NAM PHUC THANG'!D28</f>
        <v>0.93615999999999999</v>
      </c>
      <c r="Z28" s="782">
        <f>'CAM THANH'!D28</f>
        <v>0.82128000000000001</v>
      </c>
      <c r="AA28" s="782">
        <f>'CAM THINH'!D28</f>
        <v>0</v>
      </c>
      <c r="AB28" s="782">
        <f>'CAM TRUNG'!D28</f>
        <v>0.15046000000000001</v>
      </c>
      <c r="AC28" s="782">
        <f>'CAM VINH'!D28</f>
        <v>0.96658999999999995</v>
      </c>
      <c r="AD28" s="782">
        <f>'YEN HOA'!D28</f>
        <v>0.23386999999999999</v>
      </c>
      <c r="AE28" s="782">
        <f>'XA 24'!D28</f>
        <v>0</v>
      </c>
      <c r="AF28" s="782">
        <f>'XA 25'!D28</f>
        <v>0</v>
      </c>
      <c r="AG28" s="782">
        <f>'XA 26'!D28</f>
        <v>0</v>
      </c>
      <c r="AH28" s="782">
        <f>'XA 27'!D28</f>
        <v>0</v>
      </c>
      <c r="AI28" s="782">
        <f>'XA 28'!D28</f>
        <v>0</v>
      </c>
      <c r="AJ28" s="782">
        <f>'XA 29'!D28</f>
        <v>0</v>
      </c>
      <c r="AK28" s="782">
        <f>'XA 30 '!D28</f>
        <v>0</v>
      </c>
    </row>
    <row r="29" spans="1:37" s="860" customFormat="1" ht="36.75" customHeight="1" x14ac:dyDescent="0.25">
      <c r="A29" s="629" t="s">
        <v>10</v>
      </c>
      <c r="B29" s="628" t="s">
        <v>88</v>
      </c>
      <c r="C29" s="634" t="s">
        <v>48</v>
      </c>
      <c r="D29" s="782">
        <f t="shared" si="2"/>
        <v>49.502842999999999</v>
      </c>
      <c r="E29" s="781">
        <f t="shared" si="0"/>
        <v>9.2360110000000013</v>
      </c>
      <c r="F29" s="782">
        <f>'TT CAM XUYEN'!D29</f>
        <v>9.0960110000000007</v>
      </c>
      <c r="G29" s="782">
        <f>'TT THIEN CAM'!D29</f>
        <v>0.14000000000000001</v>
      </c>
      <c r="H29" s="782">
        <f>'CAM BINH'!D29</f>
        <v>0.28503400000000001</v>
      </c>
      <c r="I29" s="782">
        <f>'CAM DUONG'!D29</f>
        <v>0</v>
      </c>
      <c r="J29" s="782"/>
      <c r="K29" s="782">
        <f>'CAM DUE'!D29</f>
        <v>0.28226200000000001</v>
      </c>
      <c r="L29" s="782">
        <f>'CAM HA'!D29</f>
        <v>0</v>
      </c>
      <c r="M29" s="782">
        <f>'CAM HUNG'!D29</f>
        <v>0</v>
      </c>
      <c r="N29" s="782"/>
      <c r="O29" s="782">
        <f>'CAM LAC'!D29</f>
        <v>3.8401999999999999E-2</v>
      </c>
      <c r="P29" s="782">
        <f>'CAM LINH'!D29</f>
        <v>9.9837600000000002</v>
      </c>
      <c r="Q29" s="782">
        <f>'CAM LOC'!D29</f>
        <v>0</v>
      </c>
      <c r="R29" s="782">
        <f>'CAM MINH'!D29</f>
        <v>5.7523099999999996</v>
      </c>
      <c r="S29" s="782">
        <f>'CAM MY'!D29</f>
        <v>7.70845</v>
      </c>
      <c r="T29" s="782">
        <f>'CAM NHUONG'!D29</f>
        <v>7.9623400000000002</v>
      </c>
      <c r="U29" s="782">
        <f>'CAM QUAN'!D29</f>
        <v>0.34014</v>
      </c>
      <c r="V29" s="782">
        <f>'CAM QUANG'!D29</f>
        <v>0</v>
      </c>
      <c r="W29" s="782">
        <f>'CAM SON'!D29</f>
        <v>2.0323999999999998E-2</v>
      </c>
      <c r="X29" s="782">
        <f>'CAM THACH'!D29</f>
        <v>0</v>
      </c>
      <c r="Y29" s="782">
        <f>'NAM PHUC THANG'!D29</f>
        <v>2.4704700000000002</v>
      </c>
      <c r="Z29" s="782">
        <f>'CAM THANH'!D29</f>
        <v>0.69638999999999995</v>
      </c>
      <c r="AA29" s="782">
        <f>'CAM THINH'!D29</f>
        <v>1.0138</v>
      </c>
      <c r="AB29" s="782">
        <f>'CAM TRUNG'!D29</f>
        <v>0.69599</v>
      </c>
      <c r="AC29" s="782">
        <f>'CAM VINH'!D29</f>
        <v>0</v>
      </c>
      <c r="AD29" s="782">
        <f>'YEN HOA'!D29</f>
        <v>3.0171600000000001</v>
      </c>
      <c r="AE29" s="782">
        <f>'XA 24'!D29</f>
        <v>0</v>
      </c>
      <c r="AF29" s="782">
        <f>'XA 25'!D29</f>
        <v>0</v>
      </c>
      <c r="AG29" s="782">
        <f>'XA 26'!D29</f>
        <v>0</v>
      </c>
      <c r="AH29" s="782">
        <f>'XA 27'!D29</f>
        <v>0</v>
      </c>
      <c r="AI29" s="782">
        <f>'XA 28'!D29</f>
        <v>0</v>
      </c>
      <c r="AJ29" s="782">
        <f>'XA 29'!D29</f>
        <v>0</v>
      </c>
      <c r="AK29" s="782">
        <f>'XA 30 '!D29</f>
        <v>0</v>
      </c>
    </row>
    <row r="30" spans="1:37" s="860" customFormat="1" ht="18.899999999999999" customHeight="1" x14ac:dyDescent="0.25">
      <c r="A30" s="629" t="s">
        <v>18</v>
      </c>
      <c r="B30" s="628" t="s">
        <v>89</v>
      </c>
      <c r="C30" s="634" t="s">
        <v>41</v>
      </c>
      <c r="D30" s="782">
        <f t="shared" si="2"/>
        <v>19.535253000000001</v>
      </c>
      <c r="E30" s="781">
        <f t="shared" si="0"/>
        <v>0</v>
      </c>
      <c r="F30" s="782">
        <f>'TT CAM XUYEN'!D30</f>
        <v>0</v>
      </c>
      <c r="G30" s="782">
        <f>'TT THIEN CAM'!D30</f>
        <v>0</v>
      </c>
      <c r="H30" s="782">
        <f>'CAM BINH'!D30</f>
        <v>0</v>
      </c>
      <c r="I30" s="782">
        <f>'CAM DUONG'!D30</f>
        <v>0</v>
      </c>
      <c r="J30" s="782"/>
      <c r="K30" s="782">
        <f>'CAM DUE'!D30</f>
        <v>0</v>
      </c>
      <c r="L30" s="782">
        <f>'CAM HA'!D30</f>
        <v>0</v>
      </c>
      <c r="M30" s="782">
        <f>'CAM HUNG'!D30</f>
        <v>4.9149929999999999</v>
      </c>
      <c r="N30" s="782"/>
      <c r="O30" s="782">
        <f>'CAM LAC'!D30</f>
        <v>0</v>
      </c>
      <c r="P30" s="782">
        <f>'CAM LINH'!D30</f>
        <v>0</v>
      </c>
      <c r="Q30" s="782">
        <f>'CAM LOC'!D30</f>
        <v>0</v>
      </c>
      <c r="R30" s="782">
        <f>'CAM MINH'!D30</f>
        <v>0</v>
      </c>
      <c r="S30" s="782">
        <f>'CAM MY'!D30</f>
        <v>0</v>
      </c>
      <c r="T30" s="782">
        <f>'CAM NHUONG'!D30</f>
        <v>0</v>
      </c>
      <c r="U30" s="782">
        <f>'CAM QUAN'!D30</f>
        <v>0</v>
      </c>
      <c r="V30" s="782">
        <f>'CAM QUANG'!D30</f>
        <v>0</v>
      </c>
      <c r="W30" s="782">
        <f>'CAM SON'!D30</f>
        <v>0</v>
      </c>
      <c r="X30" s="782">
        <f>'CAM THACH'!D30</f>
        <v>0</v>
      </c>
      <c r="Y30" s="782">
        <f>'NAM PHUC THANG'!D30</f>
        <v>0</v>
      </c>
      <c r="Z30" s="782">
        <f>'CAM THANH'!D30</f>
        <v>0</v>
      </c>
      <c r="AA30" s="782">
        <f>'CAM THINH'!D30</f>
        <v>14.62026</v>
      </c>
      <c r="AB30" s="782">
        <f>'CAM TRUNG'!D30</f>
        <v>0</v>
      </c>
      <c r="AC30" s="782">
        <f>'CAM VINH'!D30</f>
        <v>0</v>
      </c>
      <c r="AD30" s="782">
        <f>'YEN HOA'!D30</f>
        <v>0</v>
      </c>
      <c r="AE30" s="782">
        <f>'XA 24'!D30</f>
        <v>0</v>
      </c>
      <c r="AF30" s="782">
        <f>'XA 25'!D30</f>
        <v>0</v>
      </c>
      <c r="AG30" s="782">
        <f>'XA 26'!D30</f>
        <v>0</v>
      </c>
      <c r="AH30" s="782">
        <f>'XA 27'!D30</f>
        <v>0</v>
      </c>
      <c r="AI30" s="782">
        <f>'XA 28'!D30</f>
        <v>0</v>
      </c>
      <c r="AJ30" s="782">
        <f>'XA 29'!D30</f>
        <v>0</v>
      </c>
      <c r="AK30" s="782">
        <f>'XA 30 '!D30</f>
        <v>0</v>
      </c>
    </row>
    <row r="31" spans="1:37" s="860" customFormat="1" ht="34.5" customHeight="1" x14ac:dyDescent="0.25">
      <c r="A31" s="629" t="s">
        <v>19</v>
      </c>
      <c r="B31" s="628" t="s">
        <v>100</v>
      </c>
      <c r="C31" s="634" t="s">
        <v>49</v>
      </c>
      <c r="D31" s="782">
        <f t="shared" si="2"/>
        <v>49.358085000000003</v>
      </c>
      <c r="E31" s="781">
        <f t="shared" si="0"/>
        <v>8.46143</v>
      </c>
      <c r="F31" s="782">
        <f>'TT CAM XUYEN'!D31</f>
        <v>1.04541</v>
      </c>
      <c r="G31" s="782">
        <f>'TT THIEN CAM'!D31</f>
        <v>7.4160199999999996</v>
      </c>
      <c r="H31" s="782">
        <f>'CAM BINH'!D31</f>
        <v>0</v>
      </c>
      <c r="I31" s="782">
        <f>'CAM DUONG'!D31</f>
        <v>0</v>
      </c>
      <c r="J31" s="782"/>
      <c r="K31" s="782">
        <f>'CAM DUE'!D31</f>
        <v>6.771655</v>
      </c>
      <c r="L31" s="782">
        <f>'CAM HA'!D31</f>
        <v>0</v>
      </c>
      <c r="M31" s="782">
        <f>'CAM HUNG'!D31</f>
        <v>17.455110000000001</v>
      </c>
      <c r="N31" s="782"/>
      <c r="O31" s="782">
        <f>'CAM LAC'!D31</f>
        <v>0</v>
      </c>
      <c r="P31" s="782">
        <f>'CAM LINH'!D31</f>
        <v>4.9852100000000004</v>
      </c>
      <c r="Q31" s="782">
        <f>'CAM LOC'!D31</f>
        <v>0</v>
      </c>
      <c r="R31" s="782">
        <f>'CAM MINH'!D31</f>
        <v>8.8058899999999998</v>
      </c>
      <c r="S31" s="782">
        <f>'CAM MY'!D31</f>
        <v>0</v>
      </c>
      <c r="T31" s="782">
        <f>'CAM NHUONG'!D31</f>
        <v>0</v>
      </c>
      <c r="U31" s="782">
        <f>'CAM QUAN'!D31</f>
        <v>0</v>
      </c>
      <c r="V31" s="782">
        <f>'CAM QUANG'!D31</f>
        <v>2.87879</v>
      </c>
      <c r="W31" s="782">
        <f>'CAM SON'!D31</f>
        <v>0</v>
      </c>
      <c r="X31" s="782">
        <f>'CAM THACH'!D31</f>
        <v>0</v>
      </c>
      <c r="Y31" s="782">
        <f>'NAM PHUC THANG'!D31</f>
        <v>0</v>
      </c>
      <c r="Z31" s="782">
        <f>'CAM THANH'!D31</f>
        <v>0</v>
      </c>
      <c r="AA31" s="782">
        <f>'CAM THINH'!D31</f>
        <v>0</v>
      </c>
      <c r="AB31" s="782">
        <f>'CAM TRUNG'!D31</f>
        <v>0</v>
      </c>
      <c r="AC31" s="782">
        <f>'CAM VINH'!D31</f>
        <v>0</v>
      </c>
      <c r="AD31" s="782">
        <f>'YEN HOA'!D31</f>
        <v>0</v>
      </c>
      <c r="AE31" s="782">
        <f>'XA 24'!D31</f>
        <v>0</v>
      </c>
      <c r="AF31" s="782">
        <f>'XA 25'!D31</f>
        <v>0</v>
      </c>
      <c r="AG31" s="782">
        <f>'XA 26'!D31</f>
        <v>0</v>
      </c>
      <c r="AH31" s="782">
        <f>'XA 27'!D31</f>
        <v>0</v>
      </c>
      <c r="AI31" s="782">
        <f>'XA 28'!D31</f>
        <v>0</v>
      </c>
      <c r="AJ31" s="782">
        <f>'XA 29'!D31</f>
        <v>0</v>
      </c>
      <c r="AK31" s="782">
        <f>'XA 30 '!D31</f>
        <v>0</v>
      </c>
    </row>
    <row r="32" spans="1:37" s="907" customFormat="1" ht="35.25" customHeight="1" x14ac:dyDescent="0.25">
      <c r="A32" s="674" t="s">
        <v>42</v>
      </c>
      <c r="B32" s="673" t="s">
        <v>129</v>
      </c>
      <c r="C32" s="679" t="s">
        <v>27</v>
      </c>
      <c r="D32" s="924">
        <f>SUM(F32:AD32)</f>
        <v>4631.8653179999992</v>
      </c>
      <c r="E32" s="913">
        <f t="shared" si="0"/>
        <v>444.33747299999999</v>
      </c>
      <c r="F32" s="924">
        <f>'TT CAM XUYEN'!D32</f>
        <v>261.267473</v>
      </c>
      <c r="G32" s="924">
        <f>'TT THIEN CAM'!D32</f>
        <v>183.07</v>
      </c>
      <c r="H32" s="924">
        <f>'CAM BINH'!D32</f>
        <v>221.03512499999999</v>
      </c>
      <c r="I32" s="924">
        <f>'CAM DUONG'!D32</f>
        <v>210.87239800000003</v>
      </c>
      <c r="J32" s="924"/>
      <c r="K32" s="924">
        <f>'CAM DUE'!D32</f>
        <v>215.02280199999998</v>
      </c>
      <c r="L32" s="924">
        <f>'CAM HA'!D32</f>
        <v>89.243320000000011</v>
      </c>
      <c r="M32" s="924">
        <f>'CAM HUNG'!D32</f>
        <v>190.63835200000005</v>
      </c>
      <c r="N32" s="924"/>
      <c r="O32" s="924">
        <f>'CAM LAC'!D32</f>
        <v>217.267989</v>
      </c>
      <c r="P32" s="924">
        <f>'CAM LINH'!D32</f>
        <v>84.936700000000002</v>
      </c>
      <c r="Q32" s="924">
        <f>'CAM LOC'!D32</f>
        <v>69.733509999999995</v>
      </c>
      <c r="R32" s="924">
        <f>'CAM MINH'!D32</f>
        <v>133.02112</v>
      </c>
      <c r="S32" s="924">
        <f>'CAM MY'!D32</f>
        <v>206.7612</v>
      </c>
      <c r="T32" s="924">
        <f>'CAM NHUONG'!D32</f>
        <v>62.39143</v>
      </c>
      <c r="U32" s="924">
        <f>'CAM QUAN'!D32</f>
        <v>371.08112</v>
      </c>
      <c r="V32" s="924">
        <f>'CAM QUANG'!D32</f>
        <v>199.21883000000003</v>
      </c>
      <c r="W32" s="924">
        <f>'CAM SON'!D32</f>
        <v>175.39541899999998</v>
      </c>
      <c r="X32" s="924">
        <f>'CAM THACH'!D32</f>
        <v>166.37975999999998</v>
      </c>
      <c r="Y32" s="924">
        <f>'NAM PHUC THANG'!D32</f>
        <v>445.03363000000002</v>
      </c>
      <c r="Z32" s="924">
        <f>'CAM THANH'!D32</f>
        <v>206.29928000000004</v>
      </c>
      <c r="AA32" s="924">
        <f>'CAM THINH'!D32</f>
        <v>221.86409999999998</v>
      </c>
      <c r="AB32" s="924">
        <f>'CAM TRUNG'!D32</f>
        <v>129.78563</v>
      </c>
      <c r="AC32" s="924">
        <f>'CAM VINH'!D32</f>
        <v>170.26062000000002</v>
      </c>
      <c r="AD32" s="924">
        <f>'YEN HOA'!D32</f>
        <v>401.28550999999999</v>
      </c>
      <c r="AE32" s="924">
        <f>'XA 24'!D32</f>
        <v>0</v>
      </c>
      <c r="AF32" s="924">
        <f>'XA 25'!D32</f>
        <v>0</v>
      </c>
      <c r="AG32" s="924">
        <f>'XA 26'!D32</f>
        <v>0</v>
      </c>
      <c r="AH32" s="924">
        <f>'XA 27'!D32</f>
        <v>0</v>
      </c>
      <c r="AI32" s="924">
        <f>'XA 28'!D32</f>
        <v>0</v>
      </c>
      <c r="AJ32" s="924">
        <f>'XA 29'!D32</f>
        <v>0</v>
      </c>
      <c r="AK32" s="924">
        <f>'XA 30 '!D32</f>
        <v>0</v>
      </c>
    </row>
    <row r="33" spans="1:37" s="860" customFormat="1" ht="18.899999999999999" customHeight="1" x14ac:dyDescent="0.25">
      <c r="A33" s="629"/>
      <c r="B33" s="635" t="s">
        <v>38</v>
      </c>
      <c r="C33" s="634"/>
      <c r="D33" s="782">
        <f t="shared" ref="D33:D62" si="3">SUM(F33:AD33)</f>
        <v>0</v>
      </c>
      <c r="E33" s="913">
        <f t="shared" si="0"/>
        <v>0</v>
      </c>
      <c r="F33" s="782">
        <f>'TT CAM XUYEN'!D33</f>
        <v>0</v>
      </c>
      <c r="G33" s="782">
        <f>'TT THIEN CAM'!D33</f>
        <v>0</v>
      </c>
      <c r="H33" s="782">
        <f>'CAM BINH'!D33</f>
        <v>0</v>
      </c>
      <c r="I33" s="782">
        <f>'CAM DUONG'!D33</f>
        <v>0</v>
      </c>
      <c r="J33" s="782"/>
      <c r="K33" s="782">
        <f>'CAM DUE'!D33</f>
        <v>0</v>
      </c>
      <c r="L33" s="782">
        <f>'CAM HA'!D33</f>
        <v>0</v>
      </c>
      <c r="M33" s="782">
        <f>'CAM HUNG'!D33</f>
        <v>0</v>
      </c>
      <c r="N33" s="782"/>
      <c r="O33" s="782">
        <f>'CAM LAC'!D33</f>
        <v>0</v>
      </c>
      <c r="P33" s="782">
        <f>'CAM LINH'!D33</f>
        <v>0</v>
      </c>
      <c r="Q33" s="782">
        <f>'CAM LOC'!D33</f>
        <v>0</v>
      </c>
      <c r="R33" s="782">
        <f>'CAM MINH'!D33</f>
        <v>0</v>
      </c>
      <c r="S33" s="782">
        <f>'CAM MY'!D33</f>
        <v>0</v>
      </c>
      <c r="T33" s="782">
        <f>'CAM NHUONG'!D33</f>
        <v>0</v>
      </c>
      <c r="U33" s="782">
        <f>'CAM QUAN'!D33</f>
        <v>0</v>
      </c>
      <c r="V33" s="782">
        <f>'CAM QUANG'!D33</f>
        <v>0</v>
      </c>
      <c r="W33" s="782">
        <f>'CAM SON'!D33</f>
        <v>0</v>
      </c>
      <c r="X33" s="782">
        <f>'CAM THACH'!D33</f>
        <v>0</v>
      </c>
      <c r="Y33" s="782">
        <f>'NAM PHUC THANG'!D33</f>
        <v>0</v>
      </c>
      <c r="Z33" s="782">
        <f>'CAM THANH'!D33</f>
        <v>0</v>
      </c>
      <c r="AA33" s="782">
        <f>'CAM THINH'!D33</f>
        <v>0</v>
      </c>
      <c r="AB33" s="782">
        <f>'CAM TRUNG'!D33</f>
        <v>0</v>
      </c>
      <c r="AC33" s="782">
        <f>'CAM VINH'!D33</f>
        <v>0</v>
      </c>
      <c r="AD33" s="782">
        <f>'YEN HOA'!D33</f>
        <v>0</v>
      </c>
      <c r="AE33" s="782">
        <f>'XA 24'!D33</f>
        <v>0</v>
      </c>
      <c r="AF33" s="782">
        <f>'XA 25'!D33</f>
        <v>0</v>
      </c>
      <c r="AG33" s="782">
        <f>'XA 26'!D33</f>
        <v>0</v>
      </c>
      <c r="AH33" s="782">
        <f>'XA 27'!D33</f>
        <v>0</v>
      </c>
      <c r="AI33" s="782">
        <f>'XA 28'!D33</f>
        <v>0</v>
      </c>
      <c r="AJ33" s="782">
        <f>'XA 29'!D33</f>
        <v>0</v>
      </c>
      <c r="AK33" s="782">
        <f>'XA 30 '!D33</f>
        <v>0</v>
      </c>
    </row>
    <row r="34" spans="1:37" s="860" customFormat="1" ht="18.899999999999999" customHeight="1" x14ac:dyDescent="0.25">
      <c r="A34" s="634" t="s">
        <v>260</v>
      </c>
      <c r="B34" s="628" t="s">
        <v>233</v>
      </c>
      <c r="C34" s="634" t="s">
        <v>234</v>
      </c>
      <c r="D34" s="782">
        <f t="shared" si="3"/>
        <v>2439.4824310000004</v>
      </c>
      <c r="E34" s="781">
        <f t="shared" si="0"/>
        <v>193.32295900000003</v>
      </c>
      <c r="F34" s="782">
        <f>'TT CAM XUYEN'!D34</f>
        <v>91.479859000000005</v>
      </c>
      <c r="G34" s="782">
        <f>'TT THIEN CAM'!D34</f>
        <v>101.84310000000001</v>
      </c>
      <c r="H34" s="782">
        <f>'CAM BINH'!D34</f>
        <v>112.578782</v>
      </c>
      <c r="I34" s="782">
        <f>'CAM DUONG'!D34</f>
        <v>97.216559000000004</v>
      </c>
      <c r="J34" s="782"/>
      <c r="K34" s="782">
        <f>'CAM DUE'!D34</f>
        <v>104.543144</v>
      </c>
      <c r="L34" s="782">
        <f>'CAM HA'!D34</f>
        <v>57.655529999999999</v>
      </c>
      <c r="M34" s="782">
        <f>'CAM HUNG'!D34</f>
        <v>102.259389</v>
      </c>
      <c r="N34" s="782"/>
      <c r="O34" s="782">
        <f>'CAM LAC'!D34</f>
        <v>82.727541000000002</v>
      </c>
      <c r="P34" s="782">
        <f>'CAM LINH'!D34</f>
        <v>50.942779999999999</v>
      </c>
      <c r="Q34" s="782">
        <f>'CAM LOC'!D34</f>
        <v>33.863990000000001</v>
      </c>
      <c r="R34" s="782">
        <f>'CAM MINH'!D34</f>
        <v>78.094160000000002</v>
      </c>
      <c r="S34" s="782">
        <f>'CAM MY'!D34</f>
        <v>125.29706</v>
      </c>
      <c r="T34" s="782">
        <f>'CAM NHUONG'!D34</f>
        <v>33.929870000000001</v>
      </c>
      <c r="U34" s="782">
        <f>'CAM QUAN'!D34</f>
        <v>206.98482000000001</v>
      </c>
      <c r="V34" s="782">
        <f>'CAM QUANG'!D34</f>
        <v>43.522869999999998</v>
      </c>
      <c r="W34" s="782">
        <f>'CAM SON'!D34</f>
        <v>99.051456999999999</v>
      </c>
      <c r="X34" s="782">
        <f>'CAM THACH'!D34</f>
        <v>94.22269</v>
      </c>
      <c r="Y34" s="782">
        <f>'NAM PHUC THANG'!D34</f>
        <v>299.70242999999999</v>
      </c>
      <c r="Z34" s="782">
        <f>'CAM THANH'!D34</f>
        <v>145.50548000000001</v>
      </c>
      <c r="AA34" s="782">
        <f>'CAM THINH'!D34</f>
        <v>138.75828999999999</v>
      </c>
      <c r="AB34" s="782">
        <f>'CAM TRUNG'!D34</f>
        <v>86.70899</v>
      </c>
      <c r="AC34" s="782">
        <f>'CAM VINH'!D34</f>
        <v>75.890979999999999</v>
      </c>
      <c r="AD34" s="782">
        <f>'YEN HOA'!D34</f>
        <v>176.70266000000001</v>
      </c>
      <c r="AE34" s="782">
        <f>'XA 24'!D34</f>
        <v>0</v>
      </c>
      <c r="AF34" s="782">
        <f>'XA 25'!D34</f>
        <v>0</v>
      </c>
      <c r="AG34" s="782">
        <f>'XA 26'!D34</f>
        <v>0</v>
      </c>
      <c r="AH34" s="782">
        <f>'XA 27'!D34</f>
        <v>0</v>
      </c>
      <c r="AI34" s="782">
        <f>'XA 28'!D34</f>
        <v>0</v>
      </c>
      <c r="AJ34" s="782">
        <f>'XA 29'!D34</f>
        <v>0</v>
      </c>
      <c r="AK34" s="782">
        <f>'XA 30 '!D34</f>
        <v>0</v>
      </c>
    </row>
    <row r="35" spans="1:37" s="860" customFormat="1" ht="18.899999999999999" customHeight="1" x14ac:dyDescent="0.25">
      <c r="A35" s="634" t="s">
        <v>260</v>
      </c>
      <c r="B35" s="628" t="s">
        <v>235</v>
      </c>
      <c r="C35" s="634" t="s">
        <v>236</v>
      </c>
      <c r="D35" s="782">
        <f t="shared" si="3"/>
        <v>1070.034146</v>
      </c>
      <c r="E35" s="781">
        <f t="shared" si="0"/>
        <v>143.51647</v>
      </c>
      <c r="F35" s="782">
        <f>'TT CAM XUYEN'!D35</f>
        <v>107.68804</v>
      </c>
      <c r="G35" s="782">
        <f>'TT THIEN CAM'!D35</f>
        <v>35.828429999999997</v>
      </c>
      <c r="H35" s="782">
        <f>'CAM BINH'!D35</f>
        <v>53.144340999999997</v>
      </c>
      <c r="I35" s="782">
        <f>'CAM DUONG'!D35</f>
        <v>20.305084999999998</v>
      </c>
      <c r="J35" s="782"/>
      <c r="K35" s="782">
        <f>'CAM DUE'!D35</f>
        <v>68.623859999999993</v>
      </c>
      <c r="L35" s="782">
        <f>'CAM HA'!D35</f>
        <v>12.08417</v>
      </c>
      <c r="M35" s="782">
        <f>'CAM HUNG'!D35</f>
        <v>44.557450000000003</v>
      </c>
      <c r="N35" s="782"/>
      <c r="O35" s="782">
        <f>'CAM LAC'!D35</f>
        <v>75.852275000000006</v>
      </c>
      <c r="P35" s="782">
        <f>'CAM LINH'!D35</f>
        <v>14.74</v>
      </c>
      <c r="Q35" s="782">
        <f>'CAM LOC'!D35</f>
        <v>15.637119999999999</v>
      </c>
      <c r="R35" s="782">
        <f>'CAM MINH'!D35</f>
        <v>20.442460000000001</v>
      </c>
      <c r="S35" s="782">
        <f>'CAM MY'!D35</f>
        <v>52.458620000000003</v>
      </c>
      <c r="T35" s="782">
        <f>'CAM NHUONG'!D35</f>
        <v>6.5062800000000003</v>
      </c>
      <c r="U35" s="782">
        <f>'CAM QUAN'!D35</f>
        <v>63.638269999999999</v>
      </c>
      <c r="V35" s="782">
        <f>'CAM QUANG'!D35</f>
        <v>119.49149</v>
      </c>
      <c r="W35" s="782">
        <f>'CAM SON'!D35</f>
        <v>29.665955</v>
      </c>
      <c r="X35" s="782">
        <f>'CAM THACH'!D35</f>
        <v>48.892699999999998</v>
      </c>
      <c r="Y35" s="782">
        <f>'NAM PHUC THANG'!D35</f>
        <v>89.609160000000003</v>
      </c>
      <c r="Z35" s="782">
        <f>'CAM THANH'!D35</f>
        <v>32.486049999999999</v>
      </c>
      <c r="AA35" s="782">
        <f>'CAM THINH'!D35</f>
        <v>56.39123</v>
      </c>
      <c r="AB35" s="782">
        <f>'CAM TRUNG'!D35</f>
        <v>18.855709999999998</v>
      </c>
      <c r="AC35" s="782">
        <f>'CAM VINH'!D35</f>
        <v>11.82633</v>
      </c>
      <c r="AD35" s="782">
        <f>'YEN HOA'!D35</f>
        <v>71.309119999999993</v>
      </c>
      <c r="AE35" s="782">
        <f>'XA 24'!D35</f>
        <v>0</v>
      </c>
      <c r="AF35" s="782">
        <f>'XA 25'!D35</f>
        <v>0</v>
      </c>
      <c r="AG35" s="782">
        <f>'XA 26'!D35</f>
        <v>0</v>
      </c>
      <c r="AH35" s="782">
        <f>'XA 27'!D35</f>
        <v>0</v>
      </c>
      <c r="AI35" s="782">
        <f>'XA 28'!D35</f>
        <v>0</v>
      </c>
      <c r="AJ35" s="782">
        <f>'XA 29'!D35</f>
        <v>0</v>
      </c>
      <c r="AK35" s="782">
        <f>'XA 30 '!D35</f>
        <v>0</v>
      </c>
    </row>
    <row r="36" spans="1:37" s="860" customFormat="1" ht="39" customHeight="1" x14ac:dyDescent="0.25">
      <c r="A36" s="634" t="s">
        <v>260</v>
      </c>
      <c r="B36" s="628" t="s">
        <v>237</v>
      </c>
      <c r="C36" s="634" t="s">
        <v>238</v>
      </c>
      <c r="D36" s="782">
        <f t="shared" si="3"/>
        <v>5.5176999999999987</v>
      </c>
      <c r="E36" s="781">
        <f t="shared" si="0"/>
        <v>3.7513719999999999</v>
      </c>
      <c r="F36" s="782">
        <f>'TT CAM XUYEN'!D36</f>
        <v>2.8984719999999999</v>
      </c>
      <c r="G36" s="782">
        <f>'TT THIEN CAM'!D36</f>
        <v>0.85289999999999999</v>
      </c>
      <c r="H36" s="782">
        <f>'CAM BINH'!D36</f>
        <v>7.8108999999999998E-2</v>
      </c>
      <c r="I36" s="782">
        <f>'CAM DUONG'!D36</f>
        <v>7.4346999999999996E-2</v>
      </c>
      <c r="J36" s="782"/>
      <c r="K36" s="782">
        <f>'CAM DUE'!D36</f>
        <v>6.1106000000000001E-2</v>
      </c>
      <c r="L36" s="782">
        <f>'CAM HA'!D36</f>
        <v>0.1055</v>
      </c>
      <c r="M36" s="782">
        <f>'CAM HUNG'!D36</f>
        <v>2.7487000000000001E-2</v>
      </c>
      <c r="N36" s="782"/>
      <c r="O36" s="782">
        <f>'CAM LAC'!D36</f>
        <v>0</v>
      </c>
      <c r="P36" s="782">
        <f>'CAM LINH'!D36</f>
        <v>6.9709999999999994E-2</v>
      </c>
      <c r="Q36" s="782">
        <f>'CAM LOC'!D36</f>
        <v>0.1411</v>
      </c>
      <c r="R36" s="782">
        <f>'CAM MINH'!D36</f>
        <v>4.6379999999999998E-2</v>
      </c>
      <c r="S36" s="782">
        <f>'CAM MY'!D36</f>
        <v>6.166E-2</v>
      </c>
      <c r="T36" s="782">
        <f>'CAM NHUONG'!D36</f>
        <v>7.2690000000000005E-2</v>
      </c>
      <c r="U36" s="782">
        <f>'CAM QUAN'!D36</f>
        <v>0.28071000000000002</v>
      </c>
      <c r="V36" s="782">
        <f>'CAM QUANG'!D36</f>
        <v>5.3289999999999997E-2</v>
      </c>
      <c r="W36" s="782">
        <f>'CAM SON'!D36</f>
        <v>2.9618999999999999E-2</v>
      </c>
      <c r="X36" s="782">
        <f>'CAM THACH'!D36</f>
        <v>0.1157</v>
      </c>
      <c r="Y36" s="782">
        <f>'NAM PHUC THANG'!D36</f>
        <v>5.6739999999999999E-2</v>
      </c>
      <c r="Z36" s="782">
        <f>'CAM THANH'!D36</f>
        <v>0.10224999999999999</v>
      </c>
      <c r="AA36" s="782">
        <f>'CAM THINH'!D36</f>
        <v>0.16743</v>
      </c>
      <c r="AB36" s="782">
        <f>'CAM TRUNG'!D36</f>
        <v>9.4289999999999999E-2</v>
      </c>
      <c r="AC36" s="782">
        <f>'CAM VINH'!D36</f>
        <v>7.8469999999999998E-2</v>
      </c>
      <c r="AD36" s="782">
        <f>'YEN HOA'!D36</f>
        <v>4.9739999999999999E-2</v>
      </c>
      <c r="AE36" s="782">
        <f>'XA 24'!D36</f>
        <v>0</v>
      </c>
      <c r="AF36" s="782">
        <f>'XA 25'!D36</f>
        <v>0</v>
      </c>
      <c r="AG36" s="782">
        <f>'XA 26'!D36</f>
        <v>0</v>
      </c>
      <c r="AH36" s="782">
        <f>'XA 27'!D36</f>
        <v>0</v>
      </c>
      <c r="AI36" s="782">
        <f>'XA 28'!D36</f>
        <v>0</v>
      </c>
      <c r="AJ36" s="782">
        <f>'XA 29'!D36</f>
        <v>0</v>
      </c>
      <c r="AK36" s="782">
        <f>'XA 30 '!D36</f>
        <v>0</v>
      </c>
    </row>
    <row r="37" spans="1:37" s="860" customFormat="1" ht="18.899999999999999" customHeight="1" x14ac:dyDescent="0.25">
      <c r="A37" s="634" t="s">
        <v>260</v>
      </c>
      <c r="B37" s="628" t="s">
        <v>239</v>
      </c>
      <c r="C37" s="634" t="s">
        <v>240</v>
      </c>
      <c r="D37" s="782">
        <f t="shared" si="3"/>
        <v>10.580921999999999</v>
      </c>
      <c r="E37" s="781">
        <f t="shared" si="0"/>
        <v>1.589121</v>
      </c>
      <c r="F37" s="782">
        <f>'TT CAM XUYEN'!D37</f>
        <v>1.260051</v>
      </c>
      <c r="G37" s="782">
        <f>'TT THIEN CAM'!D37</f>
        <v>0.32906999999999997</v>
      </c>
      <c r="H37" s="782">
        <f>'CAM BINH'!D37</f>
        <v>0.41725000000000001</v>
      </c>
      <c r="I37" s="782">
        <f>'CAM DUONG'!D37</f>
        <v>0.22480600000000001</v>
      </c>
      <c r="J37" s="782"/>
      <c r="K37" s="782">
        <f>'CAM DUE'!D37</f>
        <v>0.13398299999999999</v>
      </c>
      <c r="L37" s="782">
        <f>'CAM HA'!D37</f>
        <v>0.29712</v>
      </c>
      <c r="M37" s="782">
        <f>'CAM HUNG'!D37</f>
        <v>0.541574</v>
      </c>
      <c r="N37" s="782"/>
      <c r="O37" s="782">
        <f>'CAM LAC'!D37</f>
        <v>0.135521</v>
      </c>
      <c r="P37" s="782">
        <f>'CAM LINH'!D37</f>
        <v>0.20338999999999999</v>
      </c>
      <c r="Q37" s="782">
        <f>'CAM LOC'!D37</f>
        <v>0.13991999999999999</v>
      </c>
      <c r="R37" s="782">
        <f>'CAM MINH'!D37</f>
        <v>0.30037000000000003</v>
      </c>
      <c r="S37" s="782">
        <f>'CAM MY'!D37</f>
        <v>0.19756000000000001</v>
      </c>
      <c r="T37" s="782">
        <f>'CAM NHUONG'!D37</f>
        <v>0.69008000000000003</v>
      </c>
      <c r="U37" s="782">
        <f>'CAM QUAN'!D37</f>
        <v>0.53761000000000003</v>
      </c>
      <c r="V37" s="782">
        <f>'CAM QUANG'!D37</f>
        <v>0.17327000000000001</v>
      </c>
      <c r="W37" s="782">
        <f>'CAM SON'!D37</f>
        <v>0.51976699999999998</v>
      </c>
      <c r="X37" s="782">
        <f>'CAM THACH'!D37</f>
        <v>0.20041</v>
      </c>
      <c r="Y37" s="782">
        <f>'NAM PHUC THANG'!D37</f>
        <v>0.81369000000000002</v>
      </c>
      <c r="Z37" s="782">
        <f>'CAM THANH'!D37</f>
        <v>0.13739000000000001</v>
      </c>
      <c r="AA37" s="782">
        <f>'CAM THINH'!D37</f>
        <v>0.21065999999999999</v>
      </c>
      <c r="AB37" s="782">
        <f>'CAM TRUNG'!D37</f>
        <v>0.42091000000000001</v>
      </c>
      <c r="AC37" s="782">
        <f>'CAM VINH'!D37</f>
        <v>2.12974</v>
      </c>
      <c r="AD37" s="782">
        <f>'YEN HOA'!D37</f>
        <v>0.56677999999999995</v>
      </c>
      <c r="AE37" s="782">
        <f>'XA 24'!D37</f>
        <v>0</v>
      </c>
      <c r="AF37" s="782">
        <f>'XA 25'!D37</f>
        <v>0</v>
      </c>
      <c r="AG37" s="782">
        <f>'XA 26'!D37</f>
        <v>0</v>
      </c>
      <c r="AH37" s="782">
        <f>'XA 27'!D37</f>
        <v>0</v>
      </c>
      <c r="AI37" s="782">
        <f>'XA 28'!D37</f>
        <v>0</v>
      </c>
      <c r="AJ37" s="782">
        <f>'XA 29'!D37</f>
        <v>0</v>
      </c>
      <c r="AK37" s="782">
        <f>'XA 30 '!D37</f>
        <v>0</v>
      </c>
    </row>
    <row r="38" spans="1:37" ht="18.899999999999999" customHeight="1" x14ac:dyDescent="0.25">
      <c r="A38" s="634" t="s">
        <v>260</v>
      </c>
      <c r="B38" s="628" t="s">
        <v>241</v>
      </c>
      <c r="C38" s="634" t="s">
        <v>242</v>
      </c>
      <c r="D38" s="782">
        <f t="shared" si="3"/>
        <v>175.22451999999998</v>
      </c>
      <c r="E38" s="781">
        <f t="shared" si="0"/>
        <v>11.129362</v>
      </c>
      <c r="F38" s="782">
        <f>'TT CAM XUYEN'!D38</f>
        <v>8.9256220000000006</v>
      </c>
      <c r="G38" s="782">
        <f>'TT THIEN CAM'!D38</f>
        <v>2.2037399999999998</v>
      </c>
      <c r="H38" s="782">
        <f>'CAM BINH'!D38</f>
        <v>28.484190000000002</v>
      </c>
      <c r="I38" s="782">
        <f>'CAM DUONG'!D38</f>
        <v>7.9913860000000003</v>
      </c>
      <c r="J38" s="782"/>
      <c r="K38" s="782">
        <f>'CAM DUE'!D38</f>
        <v>3.194115</v>
      </c>
      <c r="L38" s="782">
        <f>'CAM HA'!D38</f>
        <v>2.66459</v>
      </c>
      <c r="M38" s="782">
        <f>'CAM HUNG'!D38</f>
        <v>3.394342</v>
      </c>
      <c r="N38" s="782"/>
      <c r="O38" s="782">
        <f>'CAM LAC'!D38</f>
        <v>2.8282319999999999</v>
      </c>
      <c r="P38" s="782">
        <f>'CAM LINH'!D38</f>
        <v>2.2839999999999998</v>
      </c>
      <c r="Q38" s="782">
        <f>'CAM LOC'!D38</f>
        <v>1.4288099999999999</v>
      </c>
      <c r="R38" s="782">
        <f>'CAM MINH'!D38</f>
        <v>2.6867800000000002</v>
      </c>
      <c r="S38" s="782">
        <f>'CAM MY'!D38</f>
        <v>2.8644799999999999</v>
      </c>
      <c r="T38" s="782">
        <f>'CAM NHUONG'!D38</f>
        <v>4.0696399999999997</v>
      </c>
      <c r="U38" s="782">
        <f>'CAM QUAN'!D38</f>
        <v>6.3894500000000001</v>
      </c>
      <c r="V38" s="782">
        <f>'CAM QUANG'!D38</f>
        <v>2.99254</v>
      </c>
      <c r="W38" s="782">
        <f>'CAM SON'!D38</f>
        <v>5.6877329999999997</v>
      </c>
      <c r="X38" s="782">
        <f>'CAM THACH'!D38</f>
        <v>2.71306</v>
      </c>
      <c r="Y38" s="782">
        <f>'NAM PHUC THANG'!D38</f>
        <v>6.85623</v>
      </c>
      <c r="Z38" s="782">
        <f>'CAM THANH'!D38</f>
        <v>3.9773299999999998</v>
      </c>
      <c r="AA38" s="782">
        <f>'CAM THINH'!D38</f>
        <v>3.8232900000000001</v>
      </c>
      <c r="AB38" s="782">
        <f>'CAM TRUNG'!D38</f>
        <v>4.6414999999999997</v>
      </c>
      <c r="AC38" s="782">
        <f>'CAM VINH'!D38</f>
        <v>59.48377</v>
      </c>
      <c r="AD38" s="782">
        <f>'YEN HOA'!D38</f>
        <v>5.6396899999999999</v>
      </c>
      <c r="AE38" s="782">
        <f>'XA 24'!D38</f>
        <v>0</v>
      </c>
      <c r="AF38" s="782">
        <f>'XA 25'!D38</f>
        <v>0</v>
      </c>
      <c r="AG38" s="782">
        <f>'XA 26'!D38</f>
        <v>0</v>
      </c>
      <c r="AH38" s="782">
        <f>'XA 27'!D38</f>
        <v>0</v>
      </c>
      <c r="AI38" s="782">
        <f>'XA 28'!D38</f>
        <v>0</v>
      </c>
      <c r="AJ38" s="782">
        <f>'XA 29'!D38</f>
        <v>0</v>
      </c>
      <c r="AK38" s="782">
        <f>'XA 30 '!D38</f>
        <v>0</v>
      </c>
    </row>
    <row r="39" spans="1:37" ht="34.5" customHeight="1" x14ac:dyDescent="0.25">
      <c r="A39" s="634" t="s">
        <v>260</v>
      </c>
      <c r="B39" s="628" t="s">
        <v>243</v>
      </c>
      <c r="C39" s="634" t="s">
        <v>244</v>
      </c>
      <c r="D39" s="782">
        <f t="shared" si="3"/>
        <v>86.898769000000016</v>
      </c>
      <c r="E39" s="781">
        <f t="shared" si="0"/>
        <v>8.058444999999999</v>
      </c>
      <c r="F39" s="782">
        <f>'TT CAM XUYEN'!D39</f>
        <v>6.0394949999999996</v>
      </c>
      <c r="G39" s="782">
        <f>'TT THIEN CAM'!D39</f>
        <v>2.0189499999999998</v>
      </c>
      <c r="H39" s="782">
        <f>'CAM BINH'!D39</f>
        <v>4.7828889999999999</v>
      </c>
      <c r="I39" s="782">
        <f>'CAM DUONG'!D39</f>
        <v>1.3360540000000001</v>
      </c>
      <c r="J39" s="782"/>
      <c r="K39" s="782">
        <f>'CAM DUE'!D39</f>
        <v>5.6776600000000004</v>
      </c>
      <c r="L39" s="782">
        <f>'CAM HA'!D39</f>
        <v>0.86580999999999997</v>
      </c>
      <c r="M39" s="782">
        <f>'CAM HUNG'!D39</f>
        <v>3.1808869999999998</v>
      </c>
      <c r="N39" s="782"/>
      <c r="O39" s="782">
        <f>'CAM LAC'!D39</f>
        <v>4.2454970000000003</v>
      </c>
      <c r="P39" s="782">
        <f>'CAM LINH'!D39</f>
        <v>0.72496000000000005</v>
      </c>
      <c r="Q39" s="782">
        <f>'CAM LOC'!D39</f>
        <v>3.0190399999999999</v>
      </c>
      <c r="R39" s="782">
        <f>'CAM MINH'!D39</f>
        <v>4.2923200000000001</v>
      </c>
      <c r="S39" s="782">
        <f>'CAM MY'!D39</f>
        <v>3.0664500000000001</v>
      </c>
      <c r="T39" s="782">
        <f>'CAM NHUONG'!D39</f>
        <v>0.71533000000000002</v>
      </c>
      <c r="U39" s="782">
        <f>'CAM QUAN'!D39</f>
        <v>4.3888400000000001</v>
      </c>
      <c r="V39" s="782">
        <f>'CAM QUANG'!D39</f>
        <v>3.2890000000000001</v>
      </c>
      <c r="W39" s="782">
        <f>'CAM SON'!D39</f>
        <v>4.8522569999999998</v>
      </c>
      <c r="X39" s="782">
        <f>'CAM THACH'!D39</f>
        <v>3.8304800000000001</v>
      </c>
      <c r="Y39" s="782">
        <f>'NAM PHUC THANG'!D39</f>
        <v>9.9473400000000005</v>
      </c>
      <c r="Z39" s="782">
        <f>'CAM THANH'!D39</f>
        <v>6.5638699999999996</v>
      </c>
      <c r="AA39" s="782">
        <f>'CAM THINH'!D39</f>
        <v>1.63218</v>
      </c>
      <c r="AB39" s="782">
        <f>'CAM TRUNG'!D39</f>
        <v>2.6003799999999999</v>
      </c>
      <c r="AC39" s="782">
        <f>'CAM VINH'!D39</f>
        <v>1.13113</v>
      </c>
      <c r="AD39" s="782">
        <f>'YEN HOA'!D39</f>
        <v>8.6979500000000005</v>
      </c>
      <c r="AE39" s="782">
        <f>'XA 24'!D39</f>
        <v>0</v>
      </c>
      <c r="AF39" s="782">
        <f>'XA 25'!D39</f>
        <v>0</v>
      </c>
      <c r="AG39" s="782">
        <f>'XA 26'!D39</f>
        <v>0</v>
      </c>
      <c r="AH39" s="782">
        <f>'XA 27'!D39</f>
        <v>0</v>
      </c>
      <c r="AI39" s="782">
        <f>'XA 28'!D39</f>
        <v>0</v>
      </c>
      <c r="AJ39" s="782">
        <f>'XA 29'!D39</f>
        <v>0</v>
      </c>
      <c r="AK39" s="782">
        <f>'XA 30 '!D39</f>
        <v>0</v>
      </c>
    </row>
    <row r="40" spans="1:37" ht="35.25" customHeight="1" x14ac:dyDescent="0.25">
      <c r="A40" s="634" t="s">
        <v>260</v>
      </c>
      <c r="B40" s="628" t="s">
        <v>245</v>
      </c>
      <c r="C40" s="634" t="s">
        <v>246</v>
      </c>
      <c r="D40" s="782">
        <f t="shared" si="3"/>
        <v>61.028555000000004</v>
      </c>
      <c r="E40" s="781">
        <f t="shared" si="0"/>
        <v>6.0124999999999998E-2</v>
      </c>
      <c r="F40" s="782">
        <f>'TT CAM XUYEN'!D40</f>
        <v>2.3564999999999999E-2</v>
      </c>
      <c r="G40" s="782">
        <f>'TT THIEN CAM'!D40</f>
        <v>3.6560000000000002E-2</v>
      </c>
      <c r="H40" s="782">
        <f>'CAM BINH'!D40</f>
        <v>0.105935</v>
      </c>
      <c r="I40" s="782">
        <f>'CAM DUONG'!D40</f>
        <v>1.6249E-2</v>
      </c>
      <c r="J40" s="782"/>
      <c r="K40" s="782">
        <f>'CAM DUE'!D40</f>
        <v>0.11606</v>
      </c>
      <c r="L40" s="782">
        <f>'CAM HA'!D40</f>
        <v>1.7780000000000001E-2</v>
      </c>
      <c r="M40" s="782">
        <f>'CAM HUNG'!D40</f>
        <v>0.87605299999999997</v>
      </c>
      <c r="N40" s="782"/>
      <c r="O40" s="782">
        <f>'CAM LAC'!D40</f>
        <v>0.26251400000000003</v>
      </c>
      <c r="P40" s="782">
        <f>'CAM LINH'!D40</f>
        <v>3.5069999999999997E-2</v>
      </c>
      <c r="Q40" s="782">
        <f>'CAM LOC'!D40</f>
        <v>8.9010000000000006E-2</v>
      </c>
      <c r="R40" s="782">
        <f>'CAM MINH'!D40</f>
        <v>6.3600000000000004E-2</v>
      </c>
      <c r="S40" s="782">
        <f>'CAM MY'!D40</f>
        <v>0.12442</v>
      </c>
      <c r="T40" s="782">
        <f>'CAM NHUONG'!D40</f>
        <v>3.7560000000000003E-2</v>
      </c>
      <c r="U40" s="782">
        <f>'CAM QUAN'!D40</f>
        <v>0.53347999999999995</v>
      </c>
      <c r="V40" s="782">
        <f>'CAM QUANG'!D40</f>
        <v>5.5539999999999999E-2</v>
      </c>
      <c r="W40" s="782">
        <f>'CAM SON'!D40</f>
        <v>0.15811900000000001</v>
      </c>
      <c r="X40" s="782">
        <f>'CAM THACH'!D40</f>
        <v>0.40659000000000001</v>
      </c>
      <c r="Y40" s="782">
        <f>'NAM PHUC THANG'!D40</f>
        <v>0.11942</v>
      </c>
      <c r="Z40" s="782">
        <f>'CAM THANH'!D40</f>
        <v>0.64785000000000004</v>
      </c>
      <c r="AA40" s="782">
        <f>'CAM THINH'!D40</f>
        <v>0.22459000000000001</v>
      </c>
      <c r="AB40" s="782">
        <f>'CAM TRUNG'!D40</f>
        <v>3.0849999999999999E-2</v>
      </c>
      <c r="AC40" s="782">
        <f>'CAM VINH'!D40</f>
        <v>6.7159999999999997E-2</v>
      </c>
      <c r="AD40" s="782">
        <f>'YEN HOA'!D40</f>
        <v>56.980580000000003</v>
      </c>
      <c r="AE40" s="782">
        <f>'XA 24'!D40</f>
        <v>0</v>
      </c>
      <c r="AF40" s="782">
        <f>'XA 25'!D40</f>
        <v>0</v>
      </c>
      <c r="AG40" s="782">
        <f>'XA 26'!D40</f>
        <v>0</v>
      </c>
      <c r="AH40" s="782">
        <f>'XA 27'!D40</f>
        <v>0</v>
      </c>
      <c r="AI40" s="782">
        <f>'XA 28'!D40</f>
        <v>0</v>
      </c>
      <c r="AJ40" s="782">
        <f>'XA 29'!D40</f>
        <v>0</v>
      </c>
      <c r="AK40" s="782">
        <f>'XA 30 '!D40</f>
        <v>0</v>
      </c>
    </row>
    <row r="41" spans="1:37" ht="18.899999999999999" customHeight="1" x14ac:dyDescent="0.25">
      <c r="A41" s="634" t="s">
        <v>260</v>
      </c>
      <c r="B41" s="628" t="s">
        <v>247</v>
      </c>
      <c r="C41" s="634" t="s">
        <v>248</v>
      </c>
      <c r="D41" s="782">
        <f t="shared" si="3"/>
        <v>0.76688299999999998</v>
      </c>
      <c r="E41" s="781">
        <f t="shared" si="0"/>
        <v>0.247363</v>
      </c>
      <c r="F41" s="782">
        <f>'TT CAM XUYEN'!D41</f>
        <v>0.247363</v>
      </c>
      <c r="G41" s="782">
        <f>'TT THIEN CAM'!D41</f>
        <v>0</v>
      </c>
      <c r="H41" s="782">
        <f>'CAM BINH'!D41</f>
        <v>7.1994000000000002E-2</v>
      </c>
      <c r="I41" s="782">
        <f>'CAM DUONG'!D41</f>
        <v>8.0319999999999992E-3</v>
      </c>
      <c r="J41" s="782"/>
      <c r="K41" s="782">
        <f>'CAM DUE'!D41</f>
        <v>1.3032999999999999E-2</v>
      </c>
      <c r="L41" s="782">
        <f>'CAM HA'!D41</f>
        <v>1.226E-2</v>
      </c>
      <c r="M41" s="782">
        <f>'CAM HUNG'!D41</f>
        <v>0</v>
      </c>
      <c r="N41" s="782"/>
      <c r="O41" s="782">
        <f>'CAM LAC'!D41</f>
        <v>2.4405E-2</v>
      </c>
      <c r="P41" s="782">
        <f>'CAM LINH'!D41</f>
        <v>1.652E-2</v>
      </c>
      <c r="Q41" s="782">
        <f>'CAM LOC'!D41</f>
        <v>2.613E-2</v>
      </c>
      <c r="R41" s="782">
        <f>'CAM MINH'!D41</f>
        <v>2.027E-2</v>
      </c>
      <c r="S41" s="782">
        <f>'CAM MY'!D41</f>
        <v>0</v>
      </c>
      <c r="T41" s="782">
        <f>'CAM NHUONG'!D41</f>
        <v>5.3769999999999998E-2</v>
      </c>
      <c r="U41" s="782">
        <f>'CAM QUAN'!D41</f>
        <v>0</v>
      </c>
      <c r="V41" s="782">
        <f>'CAM QUANG'!D41</f>
        <v>1.264E-2</v>
      </c>
      <c r="W41" s="782">
        <f>'CAM SON'!D41</f>
        <v>1.7586000000000001E-2</v>
      </c>
      <c r="X41" s="782">
        <f>'CAM THACH'!D41</f>
        <v>0</v>
      </c>
      <c r="Y41" s="782">
        <f>'NAM PHUC THANG'!D41</f>
        <v>7.7850000000000003E-2</v>
      </c>
      <c r="Z41" s="782">
        <f>'CAM THANH'!D41</f>
        <v>3.3599999999999998E-2</v>
      </c>
      <c r="AA41" s="782">
        <f>'CAM THINH'!D41</f>
        <v>2.2169999999999999E-2</v>
      </c>
      <c r="AB41" s="782">
        <f>'CAM TRUNG'!D41</f>
        <v>0.10926</v>
      </c>
      <c r="AC41" s="782">
        <f>'CAM VINH'!D41</f>
        <v>0</v>
      </c>
      <c r="AD41" s="782">
        <f>'YEN HOA'!D41</f>
        <v>0</v>
      </c>
      <c r="AE41" s="782">
        <f>'XA 24'!D41</f>
        <v>0</v>
      </c>
      <c r="AF41" s="782">
        <f>'XA 25'!D41</f>
        <v>0</v>
      </c>
      <c r="AG41" s="782">
        <f>'XA 26'!D41</f>
        <v>0</v>
      </c>
      <c r="AH41" s="782">
        <f>'XA 27'!D41</f>
        <v>0</v>
      </c>
      <c r="AI41" s="782">
        <f>'XA 28'!D41</f>
        <v>0</v>
      </c>
      <c r="AJ41" s="782">
        <f>'XA 29'!D41</f>
        <v>0</v>
      </c>
      <c r="AK41" s="782">
        <f>'XA 30 '!D41</f>
        <v>0</v>
      </c>
    </row>
    <row r="42" spans="1:37" ht="18.899999999999999" customHeight="1" x14ac:dyDescent="0.25">
      <c r="A42" s="634" t="s">
        <v>260</v>
      </c>
      <c r="B42" s="628" t="s">
        <v>249</v>
      </c>
      <c r="C42" s="634" t="s">
        <v>250</v>
      </c>
      <c r="D42" s="782">
        <f t="shared" si="3"/>
        <v>0</v>
      </c>
      <c r="E42" s="913">
        <f t="shared" si="0"/>
        <v>0</v>
      </c>
      <c r="F42" s="782">
        <f>'TT CAM XUYEN'!D42</f>
        <v>0</v>
      </c>
      <c r="G42" s="782">
        <f>'TT THIEN CAM'!D42</f>
        <v>0</v>
      </c>
      <c r="H42" s="782">
        <f>'CAM BINH'!D42</f>
        <v>0</v>
      </c>
      <c r="I42" s="782">
        <f>'CAM DUONG'!D42</f>
        <v>0</v>
      </c>
      <c r="J42" s="782"/>
      <c r="K42" s="782">
        <f>'CAM DUE'!D42</f>
        <v>0</v>
      </c>
      <c r="L42" s="782">
        <f>'CAM HA'!D42</f>
        <v>0</v>
      </c>
      <c r="M42" s="782">
        <f>'CAM HUNG'!D42</f>
        <v>0</v>
      </c>
      <c r="N42" s="782"/>
      <c r="O42" s="782">
        <f>'CAM LAC'!D42</f>
        <v>0</v>
      </c>
      <c r="P42" s="782">
        <f>'CAM LINH'!D42</f>
        <v>0</v>
      </c>
      <c r="Q42" s="782">
        <f>'CAM LOC'!D42</f>
        <v>0</v>
      </c>
      <c r="R42" s="782">
        <f>'CAM MINH'!D42</f>
        <v>0</v>
      </c>
      <c r="S42" s="782">
        <f>'CAM MY'!D42</f>
        <v>0</v>
      </c>
      <c r="T42" s="782">
        <f>'CAM NHUONG'!D42</f>
        <v>0</v>
      </c>
      <c r="U42" s="782">
        <f>'CAM QUAN'!D42</f>
        <v>0</v>
      </c>
      <c r="V42" s="782">
        <f>'CAM QUANG'!D42</f>
        <v>0</v>
      </c>
      <c r="W42" s="782">
        <f>'CAM SON'!D42</f>
        <v>0</v>
      </c>
      <c r="X42" s="782">
        <f>'CAM THACH'!D42</f>
        <v>0</v>
      </c>
      <c r="Y42" s="782">
        <f>'NAM PHUC THANG'!D42</f>
        <v>0</v>
      </c>
      <c r="Z42" s="782">
        <f>'CAM THANH'!D42</f>
        <v>0</v>
      </c>
      <c r="AA42" s="782">
        <f>'CAM THINH'!D42</f>
        <v>0</v>
      </c>
      <c r="AB42" s="782">
        <f>'CAM TRUNG'!D42</f>
        <v>0</v>
      </c>
      <c r="AC42" s="782">
        <f>'CAM VINH'!D42</f>
        <v>0</v>
      </c>
      <c r="AD42" s="782">
        <f>'YEN HOA'!D42</f>
        <v>0</v>
      </c>
      <c r="AE42" s="782">
        <f>'XA 24'!D42</f>
        <v>0</v>
      </c>
      <c r="AF42" s="782">
        <f>'XA 25'!D42</f>
        <v>0</v>
      </c>
      <c r="AG42" s="782">
        <f>'XA 26'!D42</f>
        <v>0</v>
      </c>
      <c r="AH42" s="782">
        <f>'XA 27'!D42</f>
        <v>0</v>
      </c>
      <c r="AI42" s="782">
        <f>'XA 28'!D42</f>
        <v>0</v>
      </c>
      <c r="AJ42" s="782">
        <f>'XA 29'!D42</f>
        <v>0</v>
      </c>
      <c r="AK42" s="782">
        <f>'XA 30 '!D42</f>
        <v>0</v>
      </c>
    </row>
    <row r="43" spans="1:37" ht="18.899999999999999" customHeight="1" x14ac:dyDescent="0.25">
      <c r="A43" s="634" t="s">
        <v>260</v>
      </c>
      <c r="B43" s="628" t="s">
        <v>104</v>
      </c>
      <c r="C43" s="634" t="s">
        <v>144</v>
      </c>
      <c r="D43" s="782">
        <f t="shared" si="3"/>
        <v>3.1253340000000001</v>
      </c>
      <c r="E43" s="781">
        <f t="shared" si="0"/>
        <v>0</v>
      </c>
      <c r="F43" s="782">
        <f>'TT CAM XUYEN'!D43</f>
        <v>0</v>
      </c>
      <c r="G43" s="782">
        <f>'TT THIEN CAM'!D43</f>
        <v>0</v>
      </c>
      <c r="H43" s="782">
        <f>'CAM BINH'!D43</f>
        <v>0</v>
      </c>
      <c r="I43" s="782">
        <f>'CAM DUONG'!D43</f>
        <v>0</v>
      </c>
      <c r="J43" s="782"/>
      <c r="K43" s="782">
        <f>'CAM DUE'!D43</f>
        <v>0</v>
      </c>
      <c r="L43" s="782">
        <f>'CAM HA'!D43</f>
        <v>0</v>
      </c>
      <c r="M43" s="782">
        <f>'CAM HUNG'!D43</f>
        <v>1.5216940000000001</v>
      </c>
      <c r="N43" s="782"/>
      <c r="O43" s="782">
        <f>'CAM LAC'!D43</f>
        <v>0</v>
      </c>
      <c r="P43" s="782">
        <f>'CAM LINH'!D43</f>
        <v>0</v>
      </c>
      <c r="Q43" s="782">
        <f>'CAM LOC'!D43</f>
        <v>0</v>
      </c>
      <c r="R43" s="782">
        <f>'CAM MINH'!D43</f>
        <v>0</v>
      </c>
      <c r="S43" s="782">
        <f>'CAM MY'!D43</f>
        <v>0</v>
      </c>
      <c r="T43" s="782">
        <f>'CAM NHUONG'!D43</f>
        <v>0</v>
      </c>
      <c r="U43" s="782">
        <f>'CAM QUAN'!D43</f>
        <v>0</v>
      </c>
      <c r="V43" s="782">
        <f>'CAM QUANG'!D43</f>
        <v>0</v>
      </c>
      <c r="W43" s="782">
        <f>'CAM SON'!D43</f>
        <v>0</v>
      </c>
      <c r="X43" s="782">
        <f>'CAM THACH'!D43</f>
        <v>0</v>
      </c>
      <c r="Y43" s="782">
        <f>'NAM PHUC THANG'!D43</f>
        <v>0</v>
      </c>
      <c r="Z43" s="782">
        <f>'CAM THANH'!D43</f>
        <v>1.2277</v>
      </c>
      <c r="AA43" s="782">
        <f>'CAM THINH'!D43</f>
        <v>0</v>
      </c>
      <c r="AB43" s="782">
        <f>'CAM TRUNG'!D43</f>
        <v>0</v>
      </c>
      <c r="AC43" s="782">
        <f>'CAM VINH'!D43</f>
        <v>0.37594</v>
      </c>
      <c r="AD43" s="782">
        <f>'YEN HOA'!D43</f>
        <v>0</v>
      </c>
      <c r="AE43" s="782">
        <f>'XA 24'!D43</f>
        <v>0</v>
      </c>
      <c r="AF43" s="782">
        <f>'XA 25'!D43</f>
        <v>0</v>
      </c>
      <c r="AG43" s="782">
        <f>'XA 26'!D43</f>
        <v>0</v>
      </c>
      <c r="AH43" s="782">
        <f>'XA 27'!D43</f>
        <v>0</v>
      </c>
      <c r="AI43" s="782">
        <f>'XA 28'!D43</f>
        <v>0</v>
      </c>
      <c r="AJ43" s="782">
        <f>'XA 29'!D43</f>
        <v>0</v>
      </c>
      <c r="AK43" s="782">
        <f>'XA 30 '!D43</f>
        <v>0</v>
      </c>
    </row>
    <row r="44" spans="1:37" ht="18.899999999999999" customHeight="1" x14ac:dyDescent="0.25">
      <c r="A44" s="634" t="s">
        <v>260</v>
      </c>
      <c r="B44" s="628" t="s">
        <v>83</v>
      </c>
      <c r="C44" s="634" t="s">
        <v>73</v>
      </c>
      <c r="D44" s="782">
        <f t="shared" si="3"/>
        <v>15.870833000000001</v>
      </c>
      <c r="E44" s="781">
        <f t="shared" si="0"/>
        <v>2.2982</v>
      </c>
      <c r="F44" s="782">
        <f>'TT CAM XUYEN'!D44</f>
        <v>0</v>
      </c>
      <c r="G44" s="782">
        <f>'TT THIEN CAM'!D44</f>
        <v>2.2982</v>
      </c>
      <c r="H44" s="782">
        <f>'CAM BINH'!D44</f>
        <v>0</v>
      </c>
      <c r="I44" s="782">
        <f>'CAM DUONG'!D44</f>
        <v>0</v>
      </c>
      <c r="J44" s="782"/>
      <c r="K44" s="782">
        <f>'CAM DUE'!D44</f>
        <v>0.216256</v>
      </c>
      <c r="L44" s="782">
        <f>'CAM HA'!D44</f>
        <v>0</v>
      </c>
      <c r="M44" s="782">
        <f>'CAM HUNG'!D44</f>
        <v>0</v>
      </c>
      <c r="N44" s="782"/>
      <c r="O44" s="782">
        <f>'CAM LAC'!D44</f>
        <v>0.46651700000000002</v>
      </c>
      <c r="P44" s="782">
        <f>'CAM LINH'!D44</f>
        <v>0</v>
      </c>
      <c r="Q44" s="782">
        <f>'CAM LOC'!D44</f>
        <v>0</v>
      </c>
      <c r="R44" s="782">
        <f>'CAM MINH'!D44</f>
        <v>0</v>
      </c>
      <c r="S44" s="782">
        <f>'CAM MY'!D44</f>
        <v>0</v>
      </c>
      <c r="T44" s="782">
        <f>'CAM NHUONG'!D44</f>
        <v>0</v>
      </c>
      <c r="U44" s="782">
        <f>'CAM QUAN'!D44</f>
        <v>12.85469</v>
      </c>
      <c r="V44" s="782">
        <f>'CAM QUANG'!D44</f>
        <v>0</v>
      </c>
      <c r="W44" s="782">
        <f>'CAM SON'!D44</f>
        <v>0</v>
      </c>
      <c r="X44" s="782">
        <f>'CAM THACH'!D44</f>
        <v>0</v>
      </c>
      <c r="Y44" s="782">
        <f>'NAM PHUC THANG'!D44</f>
        <v>0</v>
      </c>
      <c r="Z44" s="782">
        <f>'CAM THANH'!D44</f>
        <v>3.517E-2</v>
      </c>
      <c r="AA44" s="782">
        <f>'CAM THINH'!D44</f>
        <v>0</v>
      </c>
      <c r="AB44" s="782">
        <f>'CAM TRUNG'!D44</f>
        <v>0</v>
      </c>
      <c r="AC44" s="782">
        <f>'CAM VINH'!D44</f>
        <v>0</v>
      </c>
      <c r="AD44" s="782">
        <f>'YEN HOA'!D44</f>
        <v>0</v>
      </c>
      <c r="AE44" s="782">
        <f>'XA 24'!D44</f>
        <v>0</v>
      </c>
      <c r="AF44" s="782">
        <f>'XA 25'!D44</f>
        <v>0</v>
      </c>
      <c r="AG44" s="782">
        <f>'XA 26'!D44</f>
        <v>0</v>
      </c>
      <c r="AH44" s="782">
        <f>'XA 27'!D44</f>
        <v>0</v>
      </c>
      <c r="AI44" s="782">
        <f>'XA 28'!D44</f>
        <v>0</v>
      </c>
      <c r="AJ44" s="782">
        <f>'XA 29'!D44</f>
        <v>0</v>
      </c>
      <c r="AK44" s="782">
        <f>'XA 30 '!D44</f>
        <v>0</v>
      </c>
    </row>
    <row r="45" spans="1:37" ht="18.899999999999999" customHeight="1" x14ac:dyDescent="0.25">
      <c r="A45" s="634" t="s">
        <v>260</v>
      </c>
      <c r="B45" s="628" t="s">
        <v>93</v>
      </c>
      <c r="C45" s="634" t="s">
        <v>97</v>
      </c>
      <c r="D45" s="782">
        <f t="shared" si="3"/>
        <v>16.587553000000003</v>
      </c>
      <c r="E45" s="781">
        <f t="shared" si="0"/>
        <v>1.6102690000000002</v>
      </c>
      <c r="F45" s="782">
        <f>'TT CAM XUYEN'!D45</f>
        <v>0.282779</v>
      </c>
      <c r="G45" s="782">
        <f>'TT THIEN CAM'!D45</f>
        <v>1.3274900000000001</v>
      </c>
      <c r="H45" s="782">
        <f>'CAM BINH'!D45</f>
        <v>0</v>
      </c>
      <c r="I45" s="782">
        <f>'CAM DUONG'!D45</f>
        <v>0</v>
      </c>
      <c r="J45" s="782"/>
      <c r="K45" s="782">
        <f>'CAM DUE'!D45</f>
        <v>5.14</v>
      </c>
      <c r="L45" s="782">
        <f>'CAM HA'!D45</f>
        <v>5.067E-2</v>
      </c>
      <c r="M45" s="782">
        <f>'CAM HUNG'!D45</f>
        <v>0.64271800000000001</v>
      </c>
      <c r="N45" s="782"/>
      <c r="O45" s="782">
        <f>'CAM LAC'!D45</f>
        <v>0</v>
      </c>
      <c r="P45" s="782">
        <f>'CAM LINH'!D45</f>
        <v>0</v>
      </c>
      <c r="Q45" s="782">
        <f>'CAM LOC'!D45</f>
        <v>0.94843999999999995</v>
      </c>
      <c r="R45" s="782">
        <f>'CAM MINH'!D45</f>
        <v>0.51905999999999997</v>
      </c>
      <c r="S45" s="782">
        <f>'CAM MY'!D45</f>
        <v>0.14445</v>
      </c>
      <c r="T45" s="782">
        <f>'CAM NHUONG'!D45</f>
        <v>0.44109999999999999</v>
      </c>
      <c r="U45" s="782">
        <f>'CAM QUAN'!D45</f>
        <v>0.21299000000000001</v>
      </c>
      <c r="V45" s="782">
        <f>'CAM QUANG'!D45</f>
        <v>1.3759300000000001</v>
      </c>
      <c r="W45" s="782">
        <f>'CAM SON'!D45</f>
        <v>0.12772600000000001</v>
      </c>
      <c r="X45" s="782">
        <f>'CAM THACH'!D45</f>
        <v>0.69572000000000001</v>
      </c>
      <c r="Y45" s="782">
        <f>'NAM PHUC THANG'!D45</f>
        <v>3.0955699999999999</v>
      </c>
      <c r="Z45" s="782">
        <f>'CAM THANH'!D45</f>
        <v>0.12392</v>
      </c>
      <c r="AA45" s="782">
        <f>'CAM THINH'!D45</f>
        <v>0</v>
      </c>
      <c r="AB45" s="782">
        <f>'CAM TRUNG'!D45</f>
        <v>0.32357000000000002</v>
      </c>
      <c r="AC45" s="782">
        <f>'CAM VINH'!D45</f>
        <v>0</v>
      </c>
      <c r="AD45" s="782">
        <f>'YEN HOA'!D45</f>
        <v>1.1354200000000001</v>
      </c>
      <c r="AE45" s="782">
        <f>'XA 24'!D45</f>
        <v>0</v>
      </c>
      <c r="AF45" s="782">
        <f>'XA 25'!D45</f>
        <v>0</v>
      </c>
      <c r="AG45" s="782">
        <f>'XA 26'!D45</f>
        <v>0</v>
      </c>
      <c r="AH45" s="782">
        <f>'XA 27'!D45</f>
        <v>0</v>
      </c>
      <c r="AI45" s="782">
        <f>'XA 28'!D45</f>
        <v>0</v>
      </c>
      <c r="AJ45" s="782">
        <f>'XA 29'!D45</f>
        <v>0</v>
      </c>
      <c r="AK45" s="782">
        <f>'XA 30 '!D45</f>
        <v>0</v>
      </c>
    </row>
    <row r="46" spans="1:37" ht="30" customHeight="1" x14ac:dyDescent="0.25">
      <c r="A46" s="634" t="s">
        <v>260</v>
      </c>
      <c r="B46" s="628" t="s">
        <v>251</v>
      </c>
      <c r="C46" s="634" t="s">
        <v>43</v>
      </c>
      <c r="D46" s="782">
        <f t="shared" si="3"/>
        <v>733.65468399999986</v>
      </c>
      <c r="E46" s="781">
        <f t="shared" si="0"/>
        <v>73.856262000000001</v>
      </c>
      <c r="F46" s="782">
        <f>'TT CAM XUYEN'!D46</f>
        <v>37.530022000000002</v>
      </c>
      <c r="G46" s="782">
        <f>'TT THIEN CAM'!D46</f>
        <v>36.326239999999999</v>
      </c>
      <c r="H46" s="782">
        <f>'CAM BINH'!D46</f>
        <v>20.915099999999999</v>
      </c>
      <c r="I46" s="782">
        <f>'CAM DUONG'!D46</f>
        <v>83.310023999999999</v>
      </c>
      <c r="J46" s="782"/>
      <c r="K46" s="782">
        <f>'CAM DUE'!D46</f>
        <v>26.853444</v>
      </c>
      <c r="L46" s="782">
        <f>'CAM HA'!D46</f>
        <v>15.25942</v>
      </c>
      <c r="M46" s="782">
        <f>'CAM HUNG'!D46</f>
        <v>33.636758</v>
      </c>
      <c r="N46" s="782"/>
      <c r="O46" s="782">
        <f>'CAM LAC'!D46</f>
        <v>50.439148000000003</v>
      </c>
      <c r="P46" s="782">
        <f>'CAM LINH'!D46</f>
        <v>15.52281</v>
      </c>
      <c r="Q46" s="782">
        <f>'CAM LOC'!D46</f>
        <v>13.61342</v>
      </c>
      <c r="R46" s="782">
        <f>'CAM MINH'!D46</f>
        <v>25.824619999999999</v>
      </c>
      <c r="S46" s="782">
        <f>'CAM MY'!D46</f>
        <v>22.154150000000001</v>
      </c>
      <c r="T46" s="782">
        <f>'CAM NHUONG'!D46</f>
        <v>15.38058</v>
      </c>
      <c r="U46" s="782">
        <f>'CAM QUAN'!D46</f>
        <v>75.127269999999996</v>
      </c>
      <c r="V46" s="782">
        <f>'CAM QUANG'!D46</f>
        <v>28.25226</v>
      </c>
      <c r="W46" s="782">
        <f>'CAM SON'!D46</f>
        <v>34.835638000000003</v>
      </c>
      <c r="X46" s="782">
        <f>'CAM THACH'!D46</f>
        <v>15.12711</v>
      </c>
      <c r="Y46" s="782">
        <f>'NAM PHUC THANG'!D46</f>
        <v>33.834890000000001</v>
      </c>
      <c r="Z46" s="782">
        <f>'CAM THANH'!D46</f>
        <v>15.21106</v>
      </c>
      <c r="AA46" s="782">
        <f>'CAM THINH'!D46</f>
        <v>20.295760000000001</v>
      </c>
      <c r="AB46" s="782">
        <f>'CAM TRUNG'!D46</f>
        <v>15.07963</v>
      </c>
      <c r="AC46" s="782">
        <f>'CAM VINH'!D46</f>
        <v>19.277100000000001</v>
      </c>
      <c r="AD46" s="782">
        <f>'YEN HOA'!D46</f>
        <v>79.848230000000001</v>
      </c>
      <c r="AE46" s="782">
        <f>'XA 24'!D46</f>
        <v>0</v>
      </c>
      <c r="AF46" s="782">
        <f>'XA 25'!D46</f>
        <v>0</v>
      </c>
      <c r="AG46" s="782">
        <f>'XA 26'!D46</f>
        <v>0</v>
      </c>
      <c r="AH46" s="782">
        <f>'XA 27'!D46</f>
        <v>0</v>
      </c>
      <c r="AI46" s="782">
        <f>'XA 28'!D46</f>
        <v>0</v>
      </c>
      <c r="AJ46" s="782">
        <f>'XA 29'!D46</f>
        <v>0</v>
      </c>
      <c r="AK46" s="782">
        <f>'XA 30 '!D46</f>
        <v>0</v>
      </c>
    </row>
    <row r="47" spans="1:37" ht="38.25" customHeight="1" x14ac:dyDescent="0.25">
      <c r="A47" s="634" t="s">
        <v>260</v>
      </c>
      <c r="B47" s="628" t="s">
        <v>252</v>
      </c>
      <c r="C47" s="634" t="s">
        <v>253</v>
      </c>
      <c r="D47" s="782">
        <f t="shared" si="3"/>
        <v>0</v>
      </c>
      <c r="E47" s="913">
        <f t="shared" si="0"/>
        <v>0</v>
      </c>
      <c r="F47" s="782">
        <f>'TT CAM XUYEN'!D47</f>
        <v>0</v>
      </c>
      <c r="G47" s="782">
        <f>'TT THIEN CAM'!D47</f>
        <v>0</v>
      </c>
      <c r="H47" s="782">
        <f>'CAM BINH'!D47</f>
        <v>0</v>
      </c>
      <c r="I47" s="782">
        <f>'CAM DUONG'!D47</f>
        <v>0</v>
      </c>
      <c r="J47" s="782"/>
      <c r="K47" s="782">
        <f>'CAM DUE'!D47</f>
        <v>0</v>
      </c>
      <c r="L47" s="782">
        <f>'CAM HA'!D47</f>
        <v>0</v>
      </c>
      <c r="M47" s="782">
        <f>'CAM HUNG'!D47</f>
        <v>0</v>
      </c>
      <c r="N47" s="782"/>
      <c r="O47" s="782">
        <f>'CAM LAC'!D47</f>
        <v>0</v>
      </c>
      <c r="P47" s="782">
        <f>'CAM LINH'!D47</f>
        <v>0</v>
      </c>
      <c r="Q47" s="782">
        <f>'CAM LOC'!D47</f>
        <v>0</v>
      </c>
      <c r="R47" s="782">
        <f>'CAM MINH'!D47</f>
        <v>0</v>
      </c>
      <c r="S47" s="782">
        <f>'CAM MY'!D47</f>
        <v>0</v>
      </c>
      <c r="T47" s="782">
        <f>'CAM NHUONG'!D47</f>
        <v>0</v>
      </c>
      <c r="U47" s="782">
        <f>'CAM QUAN'!D47</f>
        <v>0</v>
      </c>
      <c r="V47" s="782">
        <f>'CAM QUANG'!D47</f>
        <v>0</v>
      </c>
      <c r="W47" s="782">
        <f>'CAM SON'!D47</f>
        <v>0</v>
      </c>
      <c r="X47" s="782">
        <f>'CAM THACH'!D47</f>
        <v>0</v>
      </c>
      <c r="Y47" s="782">
        <f>'NAM PHUC THANG'!D47</f>
        <v>0</v>
      </c>
      <c r="Z47" s="782">
        <f>'CAM THANH'!D47</f>
        <v>0</v>
      </c>
      <c r="AA47" s="782">
        <f>'CAM THINH'!D47</f>
        <v>0</v>
      </c>
      <c r="AB47" s="782">
        <f>'CAM TRUNG'!D47</f>
        <v>0</v>
      </c>
      <c r="AC47" s="782">
        <f>'CAM VINH'!D47</f>
        <v>0</v>
      </c>
      <c r="AD47" s="782">
        <f>'YEN HOA'!D47</f>
        <v>0</v>
      </c>
      <c r="AE47" s="782">
        <f>'XA 24'!D47</f>
        <v>0</v>
      </c>
      <c r="AF47" s="782">
        <f>'XA 25'!D47</f>
        <v>0</v>
      </c>
      <c r="AG47" s="782">
        <f>'XA 26'!D47</f>
        <v>0</v>
      </c>
      <c r="AH47" s="782">
        <f>'XA 27'!D47</f>
        <v>0</v>
      </c>
      <c r="AI47" s="782">
        <f>'XA 28'!D47</f>
        <v>0</v>
      </c>
      <c r="AJ47" s="782">
        <f>'XA 29'!D47</f>
        <v>0</v>
      </c>
      <c r="AK47" s="782">
        <f>'XA 30 '!D47</f>
        <v>0</v>
      </c>
    </row>
    <row r="48" spans="1:37" ht="18.899999999999999" customHeight="1" x14ac:dyDescent="0.25">
      <c r="A48" s="634" t="s">
        <v>260</v>
      </c>
      <c r="B48" s="628" t="s">
        <v>254</v>
      </c>
      <c r="C48" s="634" t="s">
        <v>255</v>
      </c>
      <c r="D48" s="782">
        <f t="shared" si="3"/>
        <v>0</v>
      </c>
      <c r="E48" s="913">
        <f t="shared" si="0"/>
        <v>0</v>
      </c>
      <c r="F48" s="782">
        <f>'TT CAM XUYEN'!D48</f>
        <v>0</v>
      </c>
      <c r="G48" s="782">
        <f>'TT THIEN CAM'!D48</f>
        <v>0</v>
      </c>
      <c r="H48" s="782">
        <f>'CAM BINH'!D48</f>
        <v>0</v>
      </c>
      <c r="I48" s="782">
        <f>'CAM DUONG'!D48</f>
        <v>0</v>
      </c>
      <c r="J48" s="782"/>
      <c r="K48" s="782">
        <f>'CAM DUE'!D48</f>
        <v>0</v>
      </c>
      <c r="L48" s="782">
        <f>'CAM HA'!D48</f>
        <v>0</v>
      </c>
      <c r="M48" s="782">
        <f>'CAM HUNG'!D48</f>
        <v>0</v>
      </c>
      <c r="N48" s="782"/>
      <c r="O48" s="782">
        <f>'CAM LAC'!D48</f>
        <v>0</v>
      </c>
      <c r="P48" s="782">
        <f>'CAM LINH'!D48</f>
        <v>0</v>
      </c>
      <c r="Q48" s="782">
        <f>'CAM LOC'!D48</f>
        <v>0</v>
      </c>
      <c r="R48" s="782">
        <f>'CAM MINH'!D48</f>
        <v>0</v>
      </c>
      <c r="S48" s="782">
        <f>'CAM MY'!D48</f>
        <v>0</v>
      </c>
      <c r="T48" s="782">
        <f>'CAM NHUONG'!D48</f>
        <v>0</v>
      </c>
      <c r="U48" s="782">
        <f>'CAM QUAN'!D48</f>
        <v>0</v>
      </c>
      <c r="V48" s="782">
        <f>'CAM QUANG'!D48</f>
        <v>0</v>
      </c>
      <c r="W48" s="782">
        <f>'CAM SON'!D48</f>
        <v>0</v>
      </c>
      <c r="X48" s="782">
        <f>'CAM THACH'!D48</f>
        <v>0</v>
      </c>
      <c r="Y48" s="782">
        <f>'NAM PHUC THANG'!D48</f>
        <v>0</v>
      </c>
      <c r="Z48" s="782">
        <f>'CAM THANH'!D48</f>
        <v>0</v>
      </c>
      <c r="AA48" s="782">
        <f>'CAM THINH'!D48</f>
        <v>0</v>
      </c>
      <c r="AB48" s="782">
        <f>'CAM TRUNG'!D48</f>
        <v>0</v>
      </c>
      <c r="AC48" s="782">
        <f>'CAM VINH'!D48</f>
        <v>0</v>
      </c>
      <c r="AD48" s="782">
        <f>'YEN HOA'!D48</f>
        <v>0</v>
      </c>
      <c r="AE48" s="782">
        <f>'XA 24'!D48</f>
        <v>0</v>
      </c>
      <c r="AF48" s="782">
        <f>'XA 25'!D48</f>
        <v>0</v>
      </c>
      <c r="AG48" s="782">
        <f>'XA 26'!D48</f>
        <v>0</v>
      </c>
      <c r="AH48" s="782">
        <f>'XA 27'!D48</f>
        <v>0</v>
      </c>
      <c r="AI48" s="782">
        <f>'XA 28'!D48</f>
        <v>0</v>
      </c>
      <c r="AJ48" s="782">
        <f>'XA 29'!D48</f>
        <v>0</v>
      </c>
      <c r="AK48" s="782">
        <f>'XA 30 '!D48</f>
        <v>0</v>
      </c>
    </row>
    <row r="49" spans="1:37" ht="18.899999999999999" customHeight="1" x14ac:dyDescent="0.25">
      <c r="A49" s="634" t="s">
        <v>260</v>
      </c>
      <c r="B49" s="628" t="s">
        <v>256</v>
      </c>
      <c r="C49" s="634" t="s">
        <v>257</v>
      </c>
      <c r="D49" s="782">
        <f t="shared" si="3"/>
        <v>13.087668000000001</v>
      </c>
      <c r="E49" s="781">
        <f t="shared" si="0"/>
        <v>4.8922049999999997</v>
      </c>
      <c r="F49" s="782">
        <f>'TT CAM XUYEN'!D49</f>
        <v>4.8922049999999997</v>
      </c>
      <c r="G49" s="782">
        <f>'TT THIEN CAM'!D49</f>
        <v>0</v>
      </c>
      <c r="H49" s="782">
        <f>'CAM BINH'!D49</f>
        <v>0.45653500000000002</v>
      </c>
      <c r="I49" s="782">
        <f>'CAM DUONG'!D49</f>
        <v>0.38985599999999998</v>
      </c>
      <c r="J49" s="782"/>
      <c r="K49" s="782">
        <f>'CAM DUE'!D49</f>
        <v>0.45014100000000001</v>
      </c>
      <c r="L49" s="782">
        <f>'CAM HA'!D49</f>
        <v>0.23047000000000001</v>
      </c>
      <c r="M49" s="782">
        <f>'CAM HUNG'!D49</f>
        <v>0</v>
      </c>
      <c r="N49" s="782"/>
      <c r="O49" s="782">
        <f>'CAM LAC'!D49</f>
        <v>0.28633900000000001</v>
      </c>
      <c r="P49" s="782">
        <f>'CAM LINH'!D49</f>
        <v>0.39745999999999998</v>
      </c>
      <c r="Q49" s="782">
        <f>'CAM LOC'!D49</f>
        <v>0.82652999999999999</v>
      </c>
      <c r="R49" s="782">
        <f>'CAM MINH'!D49</f>
        <v>0.73109999999999997</v>
      </c>
      <c r="S49" s="782">
        <f>'CAM MY'!D49</f>
        <v>0.39234999999999998</v>
      </c>
      <c r="T49" s="782">
        <f>'CAM NHUONG'!D49</f>
        <v>0.49453000000000003</v>
      </c>
      <c r="U49" s="782">
        <f>'CAM QUAN'!D49</f>
        <v>0.13299</v>
      </c>
      <c r="V49" s="782">
        <f>'CAM QUANG'!D49</f>
        <v>0</v>
      </c>
      <c r="W49" s="782">
        <f>'CAM SON'!D49</f>
        <v>0.44956200000000002</v>
      </c>
      <c r="X49" s="782">
        <f>'CAM THACH'!D49</f>
        <v>0.17530000000000001</v>
      </c>
      <c r="Y49" s="782">
        <f>'NAM PHUC THANG'!D49</f>
        <v>0.92030999999999996</v>
      </c>
      <c r="Z49" s="782">
        <f>'CAM THANH'!D49</f>
        <v>0.24761</v>
      </c>
      <c r="AA49" s="782">
        <f>'CAM THINH'!D49</f>
        <v>0.33850000000000002</v>
      </c>
      <c r="AB49" s="782">
        <f>'CAM TRUNG'!D49</f>
        <v>0.92054000000000002</v>
      </c>
      <c r="AC49" s="782">
        <f>'CAM VINH'!D49</f>
        <v>0</v>
      </c>
      <c r="AD49" s="782">
        <f>'YEN HOA'!D49</f>
        <v>0.35533999999999999</v>
      </c>
      <c r="AE49" s="782">
        <f>'XA 24'!D49</f>
        <v>0</v>
      </c>
      <c r="AF49" s="782">
        <f>'XA 25'!D49</f>
        <v>0</v>
      </c>
      <c r="AG49" s="782">
        <f>'XA 26'!D49</f>
        <v>0</v>
      </c>
      <c r="AH49" s="782">
        <f>'XA 27'!D49</f>
        <v>0</v>
      </c>
      <c r="AI49" s="782">
        <f>'XA 28'!D49</f>
        <v>0</v>
      </c>
      <c r="AJ49" s="782">
        <f>'XA 29'!D49</f>
        <v>0</v>
      </c>
      <c r="AK49" s="782">
        <f>'XA 30 '!D49</f>
        <v>0</v>
      </c>
    </row>
    <row r="50" spans="1:37" ht="18.899999999999999" customHeight="1" x14ac:dyDescent="0.25">
      <c r="A50" s="818" t="s">
        <v>128</v>
      </c>
      <c r="B50" s="628" t="s">
        <v>119</v>
      </c>
      <c r="C50" s="634" t="s">
        <v>123</v>
      </c>
      <c r="D50" s="782">
        <f t="shared" si="3"/>
        <v>0</v>
      </c>
      <c r="E50" s="913">
        <f t="shared" si="0"/>
        <v>0</v>
      </c>
      <c r="F50" s="782">
        <f>'TT CAM XUYEN'!D50</f>
        <v>0</v>
      </c>
      <c r="G50" s="782">
        <f>'TT THIEN CAM'!D50</f>
        <v>0</v>
      </c>
      <c r="H50" s="782">
        <f>'CAM BINH'!D50</f>
        <v>0</v>
      </c>
      <c r="I50" s="782">
        <f>'CAM DUONG'!D50</f>
        <v>0</v>
      </c>
      <c r="J50" s="782"/>
      <c r="K50" s="782">
        <f>'CAM DUE'!D50</f>
        <v>0</v>
      </c>
      <c r="L50" s="782">
        <f>'CAM HA'!D50</f>
        <v>0</v>
      </c>
      <c r="M50" s="782">
        <f>'CAM HUNG'!D50</f>
        <v>0</v>
      </c>
      <c r="N50" s="782"/>
      <c r="O50" s="782">
        <f>'CAM LAC'!D50</f>
        <v>0</v>
      </c>
      <c r="P50" s="782">
        <f>'CAM LINH'!D50</f>
        <v>0</v>
      </c>
      <c r="Q50" s="782">
        <f>'CAM LOC'!D50</f>
        <v>0</v>
      </c>
      <c r="R50" s="782">
        <f>'CAM MINH'!D50</f>
        <v>0</v>
      </c>
      <c r="S50" s="782">
        <f>'CAM MY'!D50</f>
        <v>0</v>
      </c>
      <c r="T50" s="782">
        <f>'CAM NHUONG'!D50</f>
        <v>0</v>
      </c>
      <c r="U50" s="782">
        <f>'CAM QUAN'!D50</f>
        <v>0</v>
      </c>
      <c r="V50" s="782">
        <f>'CAM QUANG'!D50</f>
        <v>0</v>
      </c>
      <c r="W50" s="782">
        <f>'CAM SON'!D50</f>
        <v>0</v>
      </c>
      <c r="X50" s="782">
        <f>'CAM THACH'!D50</f>
        <v>0</v>
      </c>
      <c r="Y50" s="782">
        <f>'NAM PHUC THANG'!D50</f>
        <v>0</v>
      </c>
      <c r="Z50" s="782">
        <f>'CAM THANH'!D50</f>
        <v>0</v>
      </c>
      <c r="AA50" s="782">
        <f>'CAM THINH'!D50</f>
        <v>0</v>
      </c>
      <c r="AB50" s="782">
        <f>'CAM TRUNG'!D50</f>
        <v>0</v>
      </c>
      <c r="AC50" s="782">
        <f>'CAM VINH'!D50</f>
        <v>0</v>
      </c>
      <c r="AD50" s="782">
        <f>'YEN HOA'!D50</f>
        <v>0</v>
      </c>
      <c r="AE50" s="782">
        <f>'XA 24'!D50</f>
        <v>0</v>
      </c>
      <c r="AF50" s="782">
        <f>'XA 25'!D50</f>
        <v>0</v>
      </c>
      <c r="AG50" s="782">
        <f>'XA 26'!D50</f>
        <v>0</v>
      </c>
      <c r="AH50" s="782">
        <f>'XA 27'!D50</f>
        <v>0</v>
      </c>
      <c r="AI50" s="782">
        <f>'XA 28'!D50</f>
        <v>0</v>
      </c>
      <c r="AJ50" s="782">
        <f>'XA 29'!D50</f>
        <v>0</v>
      </c>
      <c r="AK50" s="782">
        <f>'XA 30 '!D50</f>
        <v>0</v>
      </c>
    </row>
    <row r="51" spans="1:37" ht="18.899999999999999" customHeight="1" x14ac:dyDescent="0.25">
      <c r="A51" s="818" t="s">
        <v>166</v>
      </c>
      <c r="B51" s="628" t="s">
        <v>148</v>
      </c>
      <c r="C51" s="634" t="s">
        <v>146</v>
      </c>
      <c r="D51" s="782">
        <f t="shared" si="3"/>
        <v>39.043575000000004</v>
      </c>
      <c r="E51" s="781">
        <f t="shared" si="0"/>
        <v>4.2832249999999998</v>
      </c>
      <c r="F51" s="782">
        <f>'TT CAM XUYEN'!D51</f>
        <v>2.971425</v>
      </c>
      <c r="G51" s="782">
        <f>'TT THIEN CAM'!D51</f>
        <v>1.3118000000000001</v>
      </c>
      <c r="H51" s="782">
        <f>'CAM BINH'!D51</f>
        <v>1.1269420000000001</v>
      </c>
      <c r="I51" s="782">
        <f>'CAM DUONG'!D51</f>
        <v>1.7185870000000001</v>
      </c>
      <c r="J51" s="782"/>
      <c r="K51" s="782">
        <f>'CAM DUE'!D51</f>
        <v>1.696828</v>
      </c>
      <c r="L51" s="782">
        <f>'CAM HA'!D51</f>
        <v>1.97096</v>
      </c>
      <c r="M51" s="782">
        <f>'CAM HUNG'!D51</f>
        <v>1.578605</v>
      </c>
      <c r="N51" s="782"/>
      <c r="O51" s="782">
        <f>'CAM LAC'!D51</f>
        <v>2.73021</v>
      </c>
      <c r="P51" s="782">
        <f>'CAM LINH'!D51</f>
        <v>1.0446200000000001</v>
      </c>
      <c r="Q51" s="782">
        <f>'CAM LOC'!D51</f>
        <v>0.80615000000000003</v>
      </c>
      <c r="R51" s="782">
        <f>'CAM MINH'!D51</f>
        <v>1.34934</v>
      </c>
      <c r="S51" s="782">
        <f>'CAM MY'!D51</f>
        <v>1.26126</v>
      </c>
      <c r="T51" s="782">
        <f>'CAM NHUONG'!D51</f>
        <v>0.64412000000000003</v>
      </c>
      <c r="U51" s="782">
        <f>'CAM QUAN'!D51</f>
        <v>2.54094</v>
      </c>
      <c r="V51" s="782">
        <f>'CAM QUANG'!D51</f>
        <v>1.7783100000000001</v>
      </c>
      <c r="W51" s="782">
        <f>'CAM SON'!D51</f>
        <v>1.4375180000000001</v>
      </c>
      <c r="X51" s="782">
        <f>'CAM THACH'!D51</f>
        <v>1.4130199999999999</v>
      </c>
      <c r="Y51" s="782">
        <f>'NAM PHUC THANG'!D51</f>
        <v>2.5830099999999998</v>
      </c>
      <c r="Z51" s="782">
        <f>'CAM THANH'!D51</f>
        <v>2.7978900000000002</v>
      </c>
      <c r="AA51" s="782">
        <f>'CAM THINH'!D51</f>
        <v>1.67638</v>
      </c>
      <c r="AB51" s="782">
        <f>'CAM TRUNG'!D51</f>
        <v>0.90676999999999996</v>
      </c>
      <c r="AC51" s="782">
        <f>'CAM VINH'!D51</f>
        <v>0.82684999999999997</v>
      </c>
      <c r="AD51" s="782">
        <f>'YEN HOA'!D51</f>
        <v>2.8720400000000001</v>
      </c>
      <c r="AE51" s="782">
        <f>'XA 24'!D51</f>
        <v>0</v>
      </c>
      <c r="AF51" s="782">
        <f>'XA 25'!D51</f>
        <v>0</v>
      </c>
      <c r="AG51" s="782">
        <f>'XA 26'!D51</f>
        <v>0</v>
      </c>
      <c r="AH51" s="782">
        <f>'XA 27'!D51</f>
        <v>0</v>
      </c>
      <c r="AI51" s="782">
        <f>'XA 28'!D51</f>
        <v>0</v>
      </c>
      <c r="AJ51" s="782">
        <f>'XA 29'!D51</f>
        <v>0</v>
      </c>
      <c r="AK51" s="782">
        <f>'XA 30 '!D51</f>
        <v>0</v>
      </c>
    </row>
    <row r="52" spans="1:37" ht="18.899999999999999" customHeight="1" x14ac:dyDescent="0.25">
      <c r="A52" s="818" t="s">
        <v>167</v>
      </c>
      <c r="B52" s="628" t="s">
        <v>149</v>
      </c>
      <c r="C52" s="634" t="s">
        <v>147</v>
      </c>
      <c r="D52" s="782">
        <f t="shared" si="3"/>
        <v>2.8926850000000002</v>
      </c>
      <c r="E52" s="781">
        <f t="shared" si="0"/>
        <v>2.275795</v>
      </c>
      <c r="F52" s="782">
        <f>'TT CAM XUYEN'!D52</f>
        <v>2.275795</v>
      </c>
      <c r="G52" s="782">
        <f>'TT THIEN CAM'!D52</f>
        <v>0</v>
      </c>
      <c r="H52" s="782">
        <f>'CAM BINH'!D52</f>
        <v>0</v>
      </c>
      <c r="I52" s="782">
        <f>'CAM DUONG'!D52</f>
        <v>0</v>
      </c>
      <c r="J52" s="782"/>
      <c r="K52" s="782">
        <f>'CAM DUE'!D52</f>
        <v>0</v>
      </c>
      <c r="L52" s="782">
        <f>'CAM HA'!D52</f>
        <v>0.27381</v>
      </c>
      <c r="M52" s="782">
        <f>'CAM HUNG'!D52</f>
        <v>0</v>
      </c>
      <c r="N52" s="782"/>
      <c r="O52" s="782">
        <f>'CAM LAC'!D52</f>
        <v>0</v>
      </c>
      <c r="P52" s="782">
        <f>'CAM LINH'!D52</f>
        <v>0</v>
      </c>
      <c r="Q52" s="782">
        <f>'CAM LOC'!D52</f>
        <v>0</v>
      </c>
      <c r="R52" s="782">
        <f>'CAM MINH'!D52</f>
        <v>0</v>
      </c>
      <c r="S52" s="782">
        <f>'CAM MY'!D52</f>
        <v>0</v>
      </c>
      <c r="T52" s="782">
        <f>'CAM NHUONG'!D52</f>
        <v>0</v>
      </c>
      <c r="U52" s="782">
        <f>'CAM QUAN'!D52</f>
        <v>0</v>
      </c>
      <c r="V52" s="782">
        <f>'CAM QUANG'!D52</f>
        <v>0</v>
      </c>
      <c r="W52" s="782">
        <f>'CAM SON'!D52</f>
        <v>0</v>
      </c>
      <c r="X52" s="782">
        <f>'CAM THACH'!D52</f>
        <v>0</v>
      </c>
      <c r="Y52" s="782">
        <f>'NAM PHUC THANG'!D52</f>
        <v>0</v>
      </c>
      <c r="Z52" s="782">
        <f>'CAM THANH'!D52</f>
        <v>0</v>
      </c>
      <c r="AA52" s="782">
        <f>'CAM THINH'!D52</f>
        <v>0</v>
      </c>
      <c r="AB52" s="782">
        <f>'CAM TRUNG'!D52</f>
        <v>0.16302</v>
      </c>
      <c r="AC52" s="782">
        <f>'CAM VINH'!D52</f>
        <v>0.18006</v>
      </c>
      <c r="AD52" s="782">
        <f>'YEN HOA'!D52</f>
        <v>0</v>
      </c>
      <c r="AE52" s="782">
        <f>'XA 24'!D52</f>
        <v>0</v>
      </c>
      <c r="AF52" s="782">
        <f>'XA 25'!D52</f>
        <v>0</v>
      </c>
      <c r="AG52" s="782">
        <f>'XA 26'!D52</f>
        <v>0</v>
      </c>
      <c r="AH52" s="782">
        <f>'XA 27'!D52</f>
        <v>0</v>
      </c>
      <c r="AI52" s="782">
        <f>'XA 28'!D52</f>
        <v>0</v>
      </c>
      <c r="AJ52" s="782">
        <f>'XA 29'!D52</f>
        <v>0</v>
      </c>
      <c r="AK52" s="782">
        <f>'XA 30 '!D52</f>
        <v>0</v>
      </c>
    </row>
    <row r="53" spans="1:37" ht="18.899999999999999" customHeight="1" x14ac:dyDescent="0.25">
      <c r="A53" s="818" t="s">
        <v>168</v>
      </c>
      <c r="B53" s="628" t="s">
        <v>90</v>
      </c>
      <c r="C53" s="634" t="s">
        <v>94</v>
      </c>
      <c r="D53" s="782">
        <f t="shared" si="3"/>
        <v>1756.7724550000005</v>
      </c>
      <c r="E53" s="781">
        <f t="shared" si="0"/>
        <v>0</v>
      </c>
      <c r="F53" s="782">
        <f>'TT CAM XUYEN'!D53</f>
        <v>0</v>
      </c>
      <c r="G53" s="782">
        <f>'TT THIEN CAM'!D53</f>
        <v>0</v>
      </c>
      <c r="H53" s="782">
        <f>'CAM BINH'!D53</f>
        <v>112.41622099999999</v>
      </c>
      <c r="I53" s="782">
        <f>'CAM DUONG'!D53</f>
        <v>68.178664999999995</v>
      </c>
      <c r="J53" s="782"/>
      <c r="K53" s="782">
        <f>'CAM DUE'!D53</f>
        <v>79.919278000000006</v>
      </c>
      <c r="L53" s="782">
        <f>'CAM HA'!D53</f>
        <v>41.122489999999999</v>
      </c>
      <c r="M53" s="782">
        <f>'CAM HUNG'!D53</f>
        <v>68.964535999999995</v>
      </c>
      <c r="N53" s="782"/>
      <c r="O53" s="782">
        <f>'CAM LAC'!D53</f>
        <v>69.521314000000004</v>
      </c>
      <c r="P53" s="782">
        <f>'CAM LINH'!D53</f>
        <v>62.759909999999998</v>
      </c>
      <c r="Q53" s="782">
        <f>'CAM LOC'!D53</f>
        <v>37.359369999999998</v>
      </c>
      <c r="R53" s="782">
        <f>'CAM MINH'!D53</f>
        <v>68.299019999999999</v>
      </c>
      <c r="S53" s="782">
        <f>'CAM MY'!D53</f>
        <v>61.307169999999999</v>
      </c>
      <c r="T53" s="782">
        <f>'CAM NHUONG'!D53</f>
        <v>71.302269999999993</v>
      </c>
      <c r="U53" s="782">
        <f>'CAM QUAN'!D53</f>
        <v>111.7098</v>
      </c>
      <c r="V53" s="782">
        <f>'CAM QUANG'!D53</f>
        <v>68.668120000000002</v>
      </c>
      <c r="W53" s="782">
        <f>'CAM SON'!D53</f>
        <v>82.974790999999996</v>
      </c>
      <c r="X53" s="782">
        <f>'CAM THACH'!D53</f>
        <v>92.205389999999994</v>
      </c>
      <c r="Y53" s="782">
        <f>'NAM PHUC THANG'!D53</f>
        <v>254.85695000000001</v>
      </c>
      <c r="Z53" s="782">
        <f>'CAM THANH'!D53</f>
        <v>80.849739999999997</v>
      </c>
      <c r="AA53" s="782">
        <f>'CAM THINH'!D53</f>
        <v>74.59778</v>
      </c>
      <c r="AB53" s="782">
        <f>'CAM TRUNG'!D53</f>
        <v>72.522009999999995</v>
      </c>
      <c r="AC53" s="782">
        <f>'CAM VINH'!D53</f>
        <v>66.386510000000001</v>
      </c>
      <c r="AD53" s="782">
        <f>'YEN HOA'!D53</f>
        <v>110.85111999999999</v>
      </c>
      <c r="AE53" s="782">
        <f>'XA 24'!D53</f>
        <v>0</v>
      </c>
      <c r="AF53" s="782">
        <f>'XA 25'!D53</f>
        <v>0</v>
      </c>
      <c r="AG53" s="782">
        <f>'XA 26'!D53</f>
        <v>0</v>
      </c>
      <c r="AH53" s="782">
        <f>'XA 27'!D53</f>
        <v>0</v>
      </c>
      <c r="AI53" s="782">
        <f>'XA 28'!D53</f>
        <v>0</v>
      </c>
      <c r="AJ53" s="782">
        <f>'XA 29'!D53</f>
        <v>0</v>
      </c>
      <c r="AK53" s="782">
        <f>'XA 30 '!D53</f>
        <v>0</v>
      </c>
    </row>
    <row r="54" spans="1:37" ht="18.899999999999999" customHeight="1" x14ac:dyDescent="0.25">
      <c r="A54" s="818" t="s">
        <v>169</v>
      </c>
      <c r="B54" s="628" t="s">
        <v>91</v>
      </c>
      <c r="C54" s="634" t="s">
        <v>95</v>
      </c>
      <c r="D54" s="782">
        <f t="shared" si="3"/>
        <v>187.46199100000001</v>
      </c>
      <c r="E54" s="781">
        <f t="shared" si="0"/>
        <v>187.46199100000001</v>
      </c>
      <c r="F54" s="782">
        <f>'TT CAM XUYEN'!D54</f>
        <v>106.65789100000001</v>
      </c>
      <c r="G54" s="782">
        <f>'TT THIEN CAM'!D54</f>
        <v>80.804100000000005</v>
      </c>
      <c r="H54" s="782">
        <f>'CAM BINH'!D54</f>
        <v>0</v>
      </c>
      <c r="I54" s="782">
        <f>'CAM DUONG'!D54</f>
        <v>0</v>
      </c>
      <c r="J54" s="782"/>
      <c r="K54" s="782">
        <f>'CAM DUE'!D54</f>
        <v>0</v>
      </c>
      <c r="L54" s="782">
        <f>'CAM HA'!D54</f>
        <v>0</v>
      </c>
      <c r="M54" s="782">
        <f>'CAM HUNG'!D54</f>
        <v>0</v>
      </c>
      <c r="N54" s="782"/>
      <c r="O54" s="782">
        <f>'CAM LAC'!D54</f>
        <v>0</v>
      </c>
      <c r="P54" s="782">
        <f>'CAM LINH'!D54</f>
        <v>0</v>
      </c>
      <c r="Q54" s="782">
        <f>'CAM LOC'!D54</f>
        <v>0</v>
      </c>
      <c r="R54" s="782">
        <f>'CAM MINH'!D54</f>
        <v>0</v>
      </c>
      <c r="S54" s="782">
        <f>'CAM MY'!D54</f>
        <v>0</v>
      </c>
      <c r="T54" s="782">
        <f>'CAM NHUONG'!D54</f>
        <v>0</v>
      </c>
      <c r="U54" s="782">
        <f>'CAM QUAN'!D54</f>
        <v>0</v>
      </c>
      <c r="V54" s="782">
        <f>'CAM QUANG'!D54</f>
        <v>0</v>
      </c>
      <c r="W54" s="782">
        <f>'CAM SON'!D54</f>
        <v>0</v>
      </c>
      <c r="X54" s="782">
        <f>'CAM THACH'!D54</f>
        <v>0</v>
      </c>
      <c r="Y54" s="782">
        <f>'NAM PHUC THANG'!D54</f>
        <v>0</v>
      </c>
      <c r="Z54" s="782">
        <f>'CAM THANH'!D54</f>
        <v>0</v>
      </c>
      <c r="AA54" s="782">
        <f>'CAM THINH'!D54</f>
        <v>0</v>
      </c>
      <c r="AB54" s="782">
        <f>'CAM TRUNG'!D54</f>
        <v>0</v>
      </c>
      <c r="AC54" s="782">
        <f>'CAM VINH'!D54</f>
        <v>0</v>
      </c>
      <c r="AD54" s="782">
        <f>'YEN HOA'!D54</f>
        <v>0</v>
      </c>
      <c r="AE54" s="782">
        <f>'XA 24'!D54</f>
        <v>0</v>
      </c>
      <c r="AF54" s="782">
        <f>'XA 25'!D54</f>
        <v>0</v>
      </c>
      <c r="AG54" s="782">
        <f>'XA 26'!D54</f>
        <v>0</v>
      </c>
      <c r="AH54" s="782">
        <f>'XA 27'!D54</f>
        <v>0</v>
      </c>
      <c r="AI54" s="782">
        <f>'XA 28'!D54</f>
        <v>0</v>
      </c>
      <c r="AJ54" s="782">
        <f>'XA 29'!D54</f>
        <v>0</v>
      </c>
      <c r="AK54" s="782">
        <f>'XA 30 '!D54</f>
        <v>0</v>
      </c>
    </row>
    <row r="55" spans="1:37" ht="18.899999999999999" customHeight="1" x14ac:dyDescent="0.25">
      <c r="A55" s="818" t="s">
        <v>170</v>
      </c>
      <c r="B55" s="628" t="s">
        <v>92</v>
      </c>
      <c r="C55" s="634" t="s">
        <v>99</v>
      </c>
      <c r="D55" s="782">
        <f t="shared" si="3"/>
        <v>59.449208999999989</v>
      </c>
      <c r="E55" s="781">
        <f t="shared" si="0"/>
        <v>9.3636229999999987</v>
      </c>
      <c r="F55" s="782">
        <f>'TT CAM XUYEN'!D55</f>
        <v>8.0651329999999994</v>
      </c>
      <c r="G55" s="782">
        <f>'TT THIEN CAM'!D55</f>
        <v>1.2984899999999999</v>
      </c>
      <c r="H55" s="782">
        <f>'CAM BINH'!D55</f>
        <v>1.6203399999999999</v>
      </c>
      <c r="I55" s="782">
        <f>'CAM DUONG'!D55</f>
        <v>0.71567999999999998</v>
      </c>
      <c r="J55" s="782"/>
      <c r="K55" s="782">
        <f>'CAM DUE'!D55</f>
        <v>0.48669299999999999</v>
      </c>
      <c r="L55" s="782">
        <f>'CAM HA'!D55</f>
        <v>0.25985999999999998</v>
      </c>
      <c r="M55" s="782">
        <f>'CAM HUNG'!D55</f>
        <v>0.87417500000000004</v>
      </c>
      <c r="N55" s="782"/>
      <c r="O55" s="782">
        <f>'CAM LAC'!D55</f>
        <v>0.45707700000000001</v>
      </c>
      <c r="P55" s="782">
        <f>'CAM LINH'!D55</f>
        <v>0.62182999999999999</v>
      </c>
      <c r="Q55" s="782">
        <f>'CAM LOC'!D55</f>
        <v>0.80166999999999999</v>
      </c>
      <c r="R55" s="782">
        <f>'CAM MINH'!D55</f>
        <v>1.41357</v>
      </c>
      <c r="S55" s="782">
        <f>'CAM MY'!D55</f>
        <v>2.8687299999999998</v>
      </c>
      <c r="T55" s="782">
        <f>'CAM NHUONG'!D55</f>
        <v>0.81735999999999998</v>
      </c>
      <c r="U55" s="782">
        <f>'CAM QUAN'!D55</f>
        <v>27.428640000000001</v>
      </c>
      <c r="V55" s="782">
        <f>'CAM QUANG'!D55</f>
        <v>0.85174000000000005</v>
      </c>
      <c r="W55" s="782">
        <f>'CAM SON'!D55</f>
        <v>0.26160099999999997</v>
      </c>
      <c r="X55" s="782">
        <f>'CAM THACH'!D55</f>
        <v>0.52054999999999996</v>
      </c>
      <c r="Y55" s="782">
        <f>'NAM PHUC THANG'!D55</f>
        <v>3.0241699999999998</v>
      </c>
      <c r="Z55" s="782">
        <f>'CAM THANH'!D55</f>
        <v>4.3409199999999997</v>
      </c>
      <c r="AA55" s="782">
        <f>'CAM THINH'!D55</f>
        <v>0.55157</v>
      </c>
      <c r="AB55" s="782">
        <f>'CAM TRUNG'!D55</f>
        <v>0.54627000000000003</v>
      </c>
      <c r="AC55" s="782">
        <f>'CAM VINH'!D55</f>
        <v>0.45090999999999998</v>
      </c>
      <c r="AD55" s="782">
        <f>'YEN HOA'!D55</f>
        <v>1.1722300000000001</v>
      </c>
      <c r="AE55" s="782">
        <f>'XA 24'!D55</f>
        <v>0</v>
      </c>
      <c r="AF55" s="782">
        <f>'XA 25'!D55</f>
        <v>0</v>
      </c>
      <c r="AG55" s="782">
        <f>'XA 26'!D55</f>
        <v>0</v>
      </c>
      <c r="AH55" s="782">
        <f>'XA 27'!D55</f>
        <v>0</v>
      </c>
      <c r="AI55" s="782">
        <f>'XA 28'!D55</f>
        <v>0</v>
      </c>
      <c r="AJ55" s="782">
        <f>'XA 29'!D55</f>
        <v>0</v>
      </c>
      <c r="AK55" s="782">
        <f>'XA 30 '!D55</f>
        <v>0</v>
      </c>
    </row>
    <row r="56" spans="1:37" ht="38.25" customHeight="1" x14ac:dyDescent="0.25">
      <c r="A56" s="818" t="s">
        <v>171</v>
      </c>
      <c r="B56" s="628" t="s">
        <v>116</v>
      </c>
      <c r="C56" s="634" t="s">
        <v>96</v>
      </c>
      <c r="D56" s="782">
        <f t="shared" si="3"/>
        <v>0.36655300000000002</v>
      </c>
      <c r="E56" s="781">
        <f t="shared" si="0"/>
        <v>7.3552999999999993E-2</v>
      </c>
      <c r="F56" s="782">
        <f>'TT CAM XUYEN'!D56</f>
        <v>7.3552999999999993E-2</v>
      </c>
      <c r="G56" s="782">
        <f>'TT THIEN CAM'!D56</f>
        <v>0</v>
      </c>
      <c r="H56" s="782">
        <f>'CAM BINH'!D56</f>
        <v>0</v>
      </c>
      <c r="I56" s="782">
        <f>'CAM DUONG'!D56</f>
        <v>0</v>
      </c>
      <c r="J56" s="782"/>
      <c r="K56" s="782">
        <f>'CAM DUE'!D56</f>
        <v>0</v>
      </c>
      <c r="L56" s="782">
        <f>'CAM HA'!D56</f>
        <v>0</v>
      </c>
      <c r="M56" s="782">
        <f>'CAM HUNG'!D56</f>
        <v>0</v>
      </c>
      <c r="N56" s="782"/>
      <c r="O56" s="782">
        <f>'CAM LAC'!D56</f>
        <v>0</v>
      </c>
      <c r="P56" s="782">
        <f>'CAM LINH'!D56</f>
        <v>0</v>
      </c>
      <c r="Q56" s="782">
        <f>'CAM LOC'!D56</f>
        <v>0</v>
      </c>
      <c r="R56" s="782">
        <f>'CAM MINH'!D56</f>
        <v>0</v>
      </c>
      <c r="S56" s="782">
        <f>'CAM MY'!D56</f>
        <v>0</v>
      </c>
      <c r="T56" s="782">
        <f>'CAM NHUONG'!D56</f>
        <v>0</v>
      </c>
      <c r="U56" s="782">
        <f>'CAM QUAN'!D56</f>
        <v>0</v>
      </c>
      <c r="V56" s="782">
        <f>'CAM QUANG'!D56</f>
        <v>0</v>
      </c>
      <c r="W56" s="782">
        <f>'CAM SON'!D56</f>
        <v>0</v>
      </c>
      <c r="X56" s="782">
        <f>'CAM THACH'!D56</f>
        <v>0</v>
      </c>
      <c r="Y56" s="782">
        <f>'NAM PHUC THANG'!D56</f>
        <v>0</v>
      </c>
      <c r="Z56" s="782">
        <f>'CAM THANH'!D56</f>
        <v>0.1109</v>
      </c>
      <c r="AA56" s="782">
        <f>'CAM THINH'!D56</f>
        <v>0.18210000000000001</v>
      </c>
      <c r="AB56" s="782">
        <f>'CAM TRUNG'!D56</f>
        <v>0</v>
      </c>
      <c r="AC56" s="782">
        <f>'CAM VINH'!D56</f>
        <v>0</v>
      </c>
      <c r="AD56" s="782">
        <f>'YEN HOA'!D56</f>
        <v>0</v>
      </c>
      <c r="AE56" s="782">
        <f>'XA 24'!D56</f>
        <v>0</v>
      </c>
      <c r="AF56" s="782">
        <f>'XA 25'!D56</f>
        <v>0</v>
      </c>
      <c r="AG56" s="782">
        <f>'XA 26'!D56</f>
        <v>0</v>
      </c>
      <c r="AH56" s="782">
        <f>'XA 27'!D56</f>
        <v>0</v>
      </c>
      <c r="AI56" s="782">
        <f>'XA 28'!D56</f>
        <v>0</v>
      </c>
      <c r="AJ56" s="782">
        <f>'XA 29'!D56</f>
        <v>0</v>
      </c>
      <c r="AK56" s="782">
        <f>'XA 30 '!D56</f>
        <v>0</v>
      </c>
    </row>
    <row r="57" spans="1:37" ht="18.899999999999999" customHeight="1" x14ac:dyDescent="0.25">
      <c r="A57" s="818" t="s">
        <v>172</v>
      </c>
      <c r="B57" s="628" t="s">
        <v>120</v>
      </c>
      <c r="C57" s="634" t="s">
        <v>117</v>
      </c>
      <c r="D57" s="782">
        <f t="shared" si="3"/>
        <v>0</v>
      </c>
      <c r="E57" s="913">
        <f t="shared" si="0"/>
        <v>0</v>
      </c>
      <c r="F57" s="782">
        <f>'TT CAM XUYEN'!D57</f>
        <v>0</v>
      </c>
      <c r="G57" s="782">
        <f>'TT THIEN CAM'!D57</f>
        <v>0</v>
      </c>
      <c r="H57" s="782">
        <f>'CAM BINH'!D57</f>
        <v>0</v>
      </c>
      <c r="I57" s="782">
        <f>'CAM DUONG'!D57</f>
        <v>0</v>
      </c>
      <c r="J57" s="782"/>
      <c r="K57" s="782">
        <f>'CAM DUE'!D57</f>
        <v>0</v>
      </c>
      <c r="L57" s="782">
        <f>'CAM HA'!D57</f>
        <v>0</v>
      </c>
      <c r="M57" s="782">
        <f>'CAM HUNG'!D57</f>
        <v>0</v>
      </c>
      <c r="N57" s="782"/>
      <c r="O57" s="782">
        <f>'CAM LAC'!D57</f>
        <v>0</v>
      </c>
      <c r="P57" s="782">
        <f>'CAM LINH'!D57</f>
        <v>0</v>
      </c>
      <c r="Q57" s="782">
        <f>'CAM LOC'!D57</f>
        <v>0</v>
      </c>
      <c r="R57" s="782">
        <f>'CAM MINH'!D57</f>
        <v>0</v>
      </c>
      <c r="S57" s="782">
        <f>'CAM MY'!D57</f>
        <v>0</v>
      </c>
      <c r="T57" s="782">
        <f>'CAM NHUONG'!D57</f>
        <v>0</v>
      </c>
      <c r="U57" s="782">
        <f>'CAM QUAN'!D57</f>
        <v>0</v>
      </c>
      <c r="V57" s="782">
        <f>'CAM QUANG'!D57</f>
        <v>0</v>
      </c>
      <c r="W57" s="782">
        <f>'CAM SON'!D57</f>
        <v>0</v>
      </c>
      <c r="X57" s="782">
        <f>'CAM THACH'!D57</f>
        <v>0</v>
      </c>
      <c r="Y57" s="782">
        <f>'NAM PHUC THANG'!D57</f>
        <v>0</v>
      </c>
      <c r="Z57" s="782">
        <f>'CAM THANH'!D57</f>
        <v>0</v>
      </c>
      <c r="AA57" s="782">
        <f>'CAM THINH'!D57</f>
        <v>0</v>
      </c>
      <c r="AB57" s="782">
        <f>'CAM TRUNG'!D57</f>
        <v>0</v>
      </c>
      <c r="AC57" s="782">
        <f>'CAM VINH'!D57</f>
        <v>0</v>
      </c>
      <c r="AD57" s="782">
        <f>'YEN HOA'!D57</f>
        <v>0</v>
      </c>
      <c r="AE57" s="782">
        <f>'XA 24'!D57</f>
        <v>0</v>
      </c>
      <c r="AF57" s="782">
        <f>'XA 25'!D57</f>
        <v>0</v>
      </c>
      <c r="AG57" s="782">
        <f>'XA 26'!D57</f>
        <v>0</v>
      </c>
      <c r="AH57" s="782">
        <f>'XA 27'!D57</f>
        <v>0</v>
      </c>
      <c r="AI57" s="782">
        <f>'XA 28'!D57</f>
        <v>0</v>
      </c>
      <c r="AJ57" s="782">
        <f>'XA 29'!D57</f>
        <v>0</v>
      </c>
      <c r="AK57" s="782">
        <f>'XA 30 '!D57</f>
        <v>0</v>
      </c>
    </row>
    <row r="58" spans="1:37" ht="18.899999999999999" customHeight="1" x14ac:dyDescent="0.25">
      <c r="A58" s="818" t="s">
        <v>173</v>
      </c>
      <c r="B58" s="628" t="s">
        <v>258</v>
      </c>
      <c r="C58" s="634" t="s">
        <v>103</v>
      </c>
      <c r="D58" s="782">
        <f t="shared" si="3"/>
        <v>42.053657000000001</v>
      </c>
      <c r="E58" s="781">
        <f t="shared" si="0"/>
        <v>4.7545419999999998</v>
      </c>
      <c r="F58" s="782">
        <f>'TT CAM XUYEN'!D58</f>
        <v>3.5376620000000001</v>
      </c>
      <c r="G58" s="782">
        <f>'TT THIEN CAM'!D58</f>
        <v>1.21688</v>
      </c>
      <c r="H58" s="782">
        <f>'CAM BINH'!D58</f>
        <v>1.9494039999999999</v>
      </c>
      <c r="I58" s="782">
        <f>'CAM DUONG'!D58</f>
        <v>2.8985249999999998</v>
      </c>
      <c r="J58" s="782"/>
      <c r="K58" s="782">
        <f>'CAM DUE'!D58</f>
        <v>0.98180400000000001</v>
      </c>
      <c r="L58" s="782">
        <f>'CAM HA'!D58</f>
        <v>0.80684999999999996</v>
      </c>
      <c r="M58" s="782">
        <f>'CAM HUNG'!D58</f>
        <v>6.4621040000000001</v>
      </c>
      <c r="N58" s="782"/>
      <c r="O58" s="782">
        <f>'CAM LAC'!D58</f>
        <v>0.62889700000000004</v>
      </c>
      <c r="P58" s="782">
        <f>'CAM LINH'!D58</f>
        <v>0.70201999999999998</v>
      </c>
      <c r="Q58" s="782">
        <f>'CAM LOC'!D58</f>
        <v>0.59431</v>
      </c>
      <c r="R58" s="782">
        <f>'CAM MINH'!D58</f>
        <v>0.25561</v>
      </c>
      <c r="S58" s="782">
        <f>'CAM MY'!D58</f>
        <v>1.5905499999999999</v>
      </c>
      <c r="T58" s="782">
        <f>'CAM NHUONG'!D58</f>
        <v>1.30897</v>
      </c>
      <c r="U58" s="782">
        <f>'CAM QUAN'!D58</f>
        <v>0.55288999999999999</v>
      </c>
      <c r="V58" s="782">
        <f>'CAM QUANG'!D58</f>
        <v>1.5419799999999999</v>
      </c>
      <c r="W58" s="782">
        <f>'CAM SON'!D58</f>
        <v>1.409891</v>
      </c>
      <c r="X58" s="782">
        <f>'CAM THACH'!D58</f>
        <v>0.43764999999999998</v>
      </c>
      <c r="Y58" s="782">
        <f>'NAM PHUC THANG'!D58</f>
        <v>5.9943499999999998</v>
      </c>
      <c r="Z58" s="782">
        <f>'CAM THANH'!D58</f>
        <v>2.1085500000000001</v>
      </c>
      <c r="AA58" s="782">
        <f>'CAM THINH'!D58</f>
        <v>2.2106400000000002</v>
      </c>
      <c r="AB58" s="782">
        <f>'CAM TRUNG'!D58</f>
        <v>0.18121999999999999</v>
      </c>
      <c r="AC58" s="782">
        <f>'CAM VINH'!D58</f>
        <v>1.1041799999999999</v>
      </c>
      <c r="AD58" s="782">
        <f>'YEN HOA'!D58</f>
        <v>3.5787200000000001</v>
      </c>
      <c r="AE58" s="782">
        <f>'XA 24'!D58</f>
        <v>0</v>
      </c>
      <c r="AF58" s="782">
        <f>'XA 25'!D58</f>
        <v>0</v>
      </c>
      <c r="AG58" s="782">
        <f>'XA 26'!D58</f>
        <v>0</v>
      </c>
      <c r="AH58" s="782">
        <f>'XA 27'!D58</f>
        <v>0</v>
      </c>
      <c r="AI58" s="782">
        <f>'XA 28'!D58</f>
        <v>0</v>
      </c>
      <c r="AJ58" s="782">
        <f>'XA 29'!D58</f>
        <v>0</v>
      </c>
      <c r="AK58" s="782">
        <f>'XA 30 '!D58</f>
        <v>0</v>
      </c>
    </row>
    <row r="59" spans="1:37" ht="18.899999999999999" customHeight="1" x14ac:dyDescent="0.25">
      <c r="A59" s="818" t="s">
        <v>174</v>
      </c>
      <c r="B59" s="628" t="s">
        <v>151</v>
      </c>
      <c r="C59" s="634" t="s">
        <v>152</v>
      </c>
      <c r="D59" s="782">
        <f t="shared" si="3"/>
        <v>1150.6825169999997</v>
      </c>
      <c r="E59" s="781">
        <f t="shared" si="0"/>
        <v>103.83975100000001</v>
      </c>
      <c r="F59" s="782">
        <f>'TT CAM XUYEN'!D59</f>
        <v>36.073731000000002</v>
      </c>
      <c r="G59" s="782">
        <f>'TT THIEN CAM'!D59</f>
        <v>67.766019999999997</v>
      </c>
      <c r="H59" s="782">
        <f>'CAM BINH'!D59</f>
        <v>0</v>
      </c>
      <c r="I59" s="782">
        <f>'CAM DUONG'!D59</f>
        <v>0.23378199999999999</v>
      </c>
      <c r="J59" s="782"/>
      <c r="K59" s="782">
        <f>'CAM DUE'!D59</f>
        <v>52.677816</v>
      </c>
      <c r="L59" s="782">
        <f>'CAM HA'!D59</f>
        <v>27.094159999999999</v>
      </c>
      <c r="M59" s="782">
        <f>'CAM HUNG'!D59</f>
        <v>58.399000000000001</v>
      </c>
      <c r="N59" s="782"/>
      <c r="O59" s="782">
        <f>'CAM LAC'!D59</f>
        <v>57.951832000000003</v>
      </c>
      <c r="P59" s="782">
        <f>'CAM LINH'!D59</f>
        <v>199.53727000000001</v>
      </c>
      <c r="Q59" s="782">
        <f>'CAM LOC'!D59</f>
        <v>66.048090000000002</v>
      </c>
      <c r="R59" s="782">
        <f>'CAM MINH'!D59</f>
        <v>10.30781</v>
      </c>
      <c r="S59" s="782">
        <f>'CAM MY'!D59</f>
        <v>113.45827</v>
      </c>
      <c r="T59" s="782">
        <f>'CAM NHUONG'!D59</f>
        <v>83.266499999999994</v>
      </c>
      <c r="U59" s="782">
        <f>'CAM QUAN'!D59</f>
        <v>61.829880000000003</v>
      </c>
      <c r="V59" s="782">
        <f>'CAM QUANG'!D59</f>
        <v>14.45955</v>
      </c>
      <c r="W59" s="782">
        <f>'CAM SON'!D59</f>
        <v>20.559556000000001</v>
      </c>
      <c r="X59" s="782">
        <f>'CAM THACH'!D59</f>
        <v>25.664899999999999</v>
      </c>
      <c r="Y59" s="782">
        <f>'NAM PHUC THANG'!D59</f>
        <v>99.883700000000005</v>
      </c>
      <c r="Z59" s="782">
        <f>'CAM THANH'!D59</f>
        <v>23.975480000000001</v>
      </c>
      <c r="AA59" s="782">
        <f>'CAM THINH'!D59</f>
        <v>60.323300000000003</v>
      </c>
      <c r="AB59" s="782">
        <f>'CAM TRUNG'!D59</f>
        <v>45.821010000000001</v>
      </c>
      <c r="AC59" s="782">
        <f>'CAM VINH'!D59</f>
        <v>25.350860000000001</v>
      </c>
      <c r="AD59" s="782">
        <f>'YEN HOA'!D59</f>
        <v>0</v>
      </c>
      <c r="AE59" s="782">
        <f>'XA 24'!D59</f>
        <v>0</v>
      </c>
      <c r="AF59" s="782">
        <f>'XA 25'!D59</f>
        <v>0</v>
      </c>
      <c r="AG59" s="782">
        <f>'XA 26'!D59</f>
        <v>0</v>
      </c>
      <c r="AH59" s="782">
        <f>'XA 27'!D59</f>
        <v>0</v>
      </c>
      <c r="AI59" s="782">
        <f>'XA 28'!D59</f>
        <v>0</v>
      </c>
      <c r="AJ59" s="782">
        <f>'XA 29'!D59</f>
        <v>0</v>
      </c>
      <c r="AK59" s="782">
        <f>'XA 30 '!D59</f>
        <v>0</v>
      </c>
    </row>
    <row r="60" spans="1:37" s="907" customFormat="1" ht="18.899999999999999" customHeight="1" x14ac:dyDescent="0.25">
      <c r="A60" s="926" t="s">
        <v>176</v>
      </c>
      <c r="B60" s="673" t="s">
        <v>150</v>
      </c>
      <c r="C60" s="679" t="s">
        <v>153</v>
      </c>
      <c r="D60" s="924">
        <f t="shared" si="3"/>
        <v>3622.7139120000002</v>
      </c>
      <c r="E60" s="913">
        <f t="shared" si="0"/>
        <v>31.139268000000001</v>
      </c>
      <c r="F60" s="924">
        <f>'TT CAM XUYEN'!D60</f>
        <v>2.4172280000000002</v>
      </c>
      <c r="G60" s="924">
        <f>'TT THIEN CAM'!D60</f>
        <v>28.72204</v>
      </c>
      <c r="H60" s="924">
        <f>'CAM BINH'!D60</f>
        <v>11.380193999999999</v>
      </c>
      <c r="I60" s="924">
        <f>'CAM DUONG'!D60</f>
        <v>9.3614420000000003</v>
      </c>
      <c r="J60" s="924"/>
      <c r="K60" s="924">
        <f>'CAM DUE'!D60</f>
        <v>7.6422920000000003</v>
      </c>
      <c r="L60" s="924">
        <f>'CAM HA'!D60</f>
        <v>6.7530000000000007E-2</v>
      </c>
      <c r="M60" s="924">
        <f>'CAM HUNG'!D60</f>
        <v>10.618072</v>
      </c>
      <c r="N60" s="924"/>
      <c r="O60" s="924">
        <f>'CAM LAC'!D60</f>
        <v>220.19539900000001</v>
      </c>
      <c r="P60" s="924">
        <f>'CAM LINH'!D60</f>
        <v>6.4020900000000003</v>
      </c>
      <c r="Q60" s="924">
        <f>'CAM LOC'!D60</f>
        <v>3.4571800000000001</v>
      </c>
      <c r="R60" s="924">
        <f>'CAM MINH'!D60</f>
        <v>714.59020999999996</v>
      </c>
      <c r="S60" s="924">
        <f>'CAM MY'!D60</f>
        <v>2121.4612299999999</v>
      </c>
      <c r="T60" s="924">
        <f>'CAM NHUONG'!D60</f>
        <v>0</v>
      </c>
      <c r="U60" s="924">
        <f>'CAM QUAN'!D60</f>
        <v>2.25759</v>
      </c>
      <c r="V60" s="924">
        <f>'CAM QUANG'!D60</f>
        <v>5.7750000000000003E-2</v>
      </c>
      <c r="W60" s="924">
        <f>'CAM SON'!D60</f>
        <v>89.029065000000003</v>
      </c>
      <c r="X60" s="924">
        <f>'CAM THACH'!D60</f>
        <v>243.17231000000001</v>
      </c>
      <c r="Y60" s="924">
        <f>'NAM PHUC THANG'!D60</f>
        <v>13.00348</v>
      </c>
      <c r="Z60" s="924">
        <f>'CAM THANH'!D60</f>
        <v>1.19835</v>
      </c>
      <c r="AA60" s="924">
        <f>'CAM THINH'!D60</f>
        <v>105.6827</v>
      </c>
      <c r="AB60" s="924">
        <f>'CAM TRUNG'!D60</f>
        <v>1.7467699999999999</v>
      </c>
      <c r="AC60" s="924">
        <f>'CAM VINH'!D60</f>
        <v>5.4250999999999996</v>
      </c>
      <c r="AD60" s="924">
        <f>'YEN HOA'!D60</f>
        <v>24.825890000000001</v>
      </c>
      <c r="AE60" s="924">
        <f>'XA 24'!D60</f>
        <v>0</v>
      </c>
      <c r="AF60" s="924">
        <f>'XA 25'!D60</f>
        <v>0</v>
      </c>
      <c r="AG60" s="924">
        <f>'XA 26'!D60</f>
        <v>0</v>
      </c>
      <c r="AH60" s="924">
        <f>'XA 27'!D60</f>
        <v>0</v>
      </c>
      <c r="AI60" s="924">
        <f>'XA 28'!D60</f>
        <v>0</v>
      </c>
      <c r="AJ60" s="924">
        <f>'XA 29'!D60</f>
        <v>0</v>
      </c>
      <c r="AK60" s="924">
        <f>'XA 30 '!D60</f>
        <v>0</v>
      </c>
    </row>
    <row r="61" spans="1:37" ht="18.899999999999999" customHeight="1" x14ac:dyDescent="0.25">
      <c r="A61" s="818" t="s">
        <v>177</v>
      </c>
      <c r="B61" s="628" t="s">
        <v>77</v>
      </c>
      <c r="C61" s="634" t="s">
        <v>78</v>
      </c>
      <c r="D61" s="782">
        <f t="shared" si="3"/>
        <v>12.364677</v>
      </c>
      <c r="E61" s="913">
        <f t="shared" si="0"/>
        <v>7.6302999999999996E-2</v>
      </c>
      <c r="F61" s="782">
        <f>'TT CAM XUYEN'!D61</f>
        <v>7.6302999999999996E-2</v>
      </c>
      <c r="G61" s="782">
        <f>'TT THIEN CAM'!D61</f>
        <v>0</v>
      </c>
      <c r="H61" s="782">
        <f>'CAM BINH'!D61</f>
        <v>0.287601</v>
      </c>
      <c r="I61" s="782">
        <f>'CAM DUONG'!D61</f>
        <v>0</v>
      </c>
      <c r="J61" s="782"/>
      <c r="K61" s="782">
        <f>'CAM DUE'!D61</f>
        <v>0</v>
      </c>
      <c r="L61" s="782">
        <f>'CAM HA'!D61</f>
        <v>0</v>
      </c>
      <c r="M61" s="782">
        <f>'CAM HUNG'!D61</f>
        <v>0</v>
      </c>
      <c r="N61" s="782"/>
      <c r="O61" s="782">
        <f>'CAM LAC'!D61</f>
        <v>6.1055999999999999E-2</v>
      </c>
      <c r="P61" s="782">
        <f>'CAM LINH'!D61</f>
        <v>0.59218999999999999</v>
      </c>
      <c r="Q61" s="782">
        <f>'CAM LOC'!D61</f>
        <v>0</v>
      </c>
      <c r="R61" s="782">
        <f>'CAM MINH'!D61</f>
        <v>0</v>
      </c>
      <c r="S61" s="782">
        <f>'CAM MY'!D61</f>
        <v>0</v>
      </c>
      <c r="T61" s="782">
        <f>'CAM NHUONG'!D61</f>
        <v>5.9679999999999997E-2</v>
      </c>
      <c r="U61" s="782">
        <f>'CAM QUAN'!D61</f>
        <v>0</v>
      </c>
      <c r="V61" s="782">
        <f>'CAM QUANG'!D61</f>
        <v>0</v>
      </c>
      <c r="W61" s="782">
        <f>'CAM SON'!D61</f>
        <v>5.1241969999999997</v>
      </c>
      <c r="X61" s="782">
        <f>'CAM THACH'!D61</f>
        <v>2.21</v>
      </c>
      <c r="Y61" s="782">
        <f>'NAM PHUC THANG'!D61</f>
        <v>0</v>
      </c>
      <c r="Z61" s="782">
        <f>'CAM THANH'!D61</f>
        <v>0.193</v>
      </c>
      <c r="AA61" s="782">
        <f>'CAM THINH'!D61</f>
        <v>0</v>
      </c>
      <c r="AB61" s="782">
        <f>'CAM TRUNG'!D61</f>
        <v>3.59416</v>
      </c>
      <c r="AC61" s="782">
        <f>'CAM VINH'!D61</f>
        <v>0</v>
      </c>
      <c r="AD61" s="782">
        <f>'YEN HOA'!D61</f>
        <v>0.16649</v>
      </c>
      <c r="AE61" s="782">
        <f>'XA 24'!D61</f>
        <v>0</v>
      </c>
      <c r="AF61" s="782">
        <f>'XA 25'!D61</f>
        <v>0</v>
      </c>
      <c r="AG61" s="782">
        <f>'XA 26'!D61</f>
        <v>0</v>
      </c>
      <c r="AH61" s="782">
        <f>'XA 27'!D61</f>
        <v>0</v>
      </c>
      <c r="AI61" s="782">
        <f>'XA 28'!D61</f>
        <v>0</v>
      </c>
      <c r="AJ61" s="782">
        <f>'XA 29'!D61</f>
        <v>0</v>
      </c>
      <c r="AK61" s="782">
        <f>'XA 30 '!D61</f>
        <v>0</v>
      </c>
    </row>
    <row r="62" spans="1:37" s="858" customFormat="1" ht="18.899999999999999" customHeight="1" x14ac:dyDescent="0.25">
      <c r="A62" s="625">
        <v>3</v>
      </c>
      <c r="B62" s="624" t="s">
        <v>72</v>
      </c>
      <c r="C62" s="632" t="s">
        <v>84</v>
      </c>
      <c r="D62" s="781">
        <f t="shared" si="3"/>
        <v>1412.6173320000003</v>
      </c>
      <c r="E62" s="913">
        <f t="shared" si="0"/>
        <v>338.86220700000001</v>
      </c>
      <c r="F62" s="781">
        <f>'TT CAM XUYEN'!D62</f>
        <v>43.362206999999998</v>
      </c>
      <c r="G62" s="781">
        <f>'TT THIEN CAM'!D62</f>
        <v>295.5</v>
      </c>
      <c r="H62" s="781">
        <f>'CAM BINH'!D62</f>
        <v>16.851648000000001</v>
      </c>
      <c r="I62" s="781">
        <f>'CAM DUONG'!D62</f>
        <v>202.214257</v>
      </c>
      <c r="J62" s="781"/>
      <c r="K62" s="781">
        <f>'CAM DUE'!D62</f>
        <v>30.435371</v>
      </c>
      <c r="L62" s="781">
        <f>'CAM HA'!D62</f>
        <v>13.325939999999999</v>
      </c>
      <c r="M62" s="781">
        <f>'CAM HUNG'!D62</f>
        <v>34.855317999999997</v>
      </c>
      <c r="N62" s="781"/>
      <c r="O62" s="781">
        <f>'CAM LAC'!D62</f>
        <v>52.145201999999998</v>
      </c>
      <c r="P62" s="781">
        <f>'CAM LINH'!D62</f>
        <v>63.525089999999999</v>
      </c>
      <c r="Q62" s="781">
        <f>'CAM LOC'!D62</f>
        <v>36.194189999999999</v>
      </c>
      <c r="R62" s="781">
        <f>'CAM MINH'!D62</f>
        <v>19.921810000000001</v>
      </c>
      <c r="S62" s="781">
        <f>'CAM MY'!D62</f>
        <v>140.06746999999999</v>
      </c>
      <c r="T62" s="781">
        <f>'CAM NHUONG'!D62</f>
        <v>45.372149999999998</v>
      </c>
      <c r="U62" s="781">
        <f>'CAM QUAN'!D62</f>
        <v>39.191630000000004</v>
      </c>
      <c r="V62" s="781">
        <f>'CAM QUANG'!D62</f>
        <v>23.79139</v>
      </c>
      <c r="W62" s="781">
        <f>'CAM SON'!D62</f>
        <v>71.519219000000007</v>
      </c>
      <c r="X62" s="781">
        <f>'CAM THACH'!D62</f>
        <v>48.734319999999997</v>
      </c>
      <c r="Y62" s="781">
        <f>'NAM PHUC THANG'!D62</f>
        <v>40.590609999999998</v>
      </c>
      <c r="Z62" s="781">
        <f>'CAM THANH'!D62</f>
        <v>23.12443</v>
      </c>
      <c r="AA62" s="781">
        <f>'CAM THINH'!D62</f>
        <v>29.68798</v>
      </c>
      <c r="AB62" s="781">
        <f>'CAM TRUNG'!D62</f>
        <v>50.514360000000003</v>
      </c>
      <c r="AC62" s="781">
        <f>'CAM VINH'!D62</f>
        <v>15.678899999999999</v>
      </c>
      <c r="AD62" s="781">
        <f>'YEN HOA'!D62</f>
        <v>76.013840000000002</v>
      </c>
      <c r="AE62" s="781">
        <f>'XA 24'!D62</f>
        <v>0</v>
      </c>
      <c r="AF62" s="781">
        <f>'XA 25'!D62</f>
        <v>0</v>
      </c>
      <c r="AG62" s="781">
        <f>'XA 26'!D62</f>
        <v>0</v>
      </c>
      <c r="AH62" s="781">
        <f>'XA 27'!D62</f>
        <v>0</v>
      </c>
      <c r="AI62" s="781">
        <f>'XA 28'!D62</f>
        <v>0</v>
      </c>
      <c r="AJ62" s="781">
        <f>'XA 29'!D62</f>
        <v>0</v>
      </c>
      <c r="AK62" s="781">
        <f>'XA 30 '!D62</f>
        <v>0</v>
      </c>
    </row>
    <row r="63" spans="1:37" ht="22.5" customHeight="1" x14ac:dyDescent="0.25">
      <c r="B63" s="950"/>
      <c r="C63" s="951"/>
      <c r="D63" s="951"/>
      <c r="E63" s="951"/>
      <c r="F63" s="951"/>
      <c r="G63" s="951"/>
      <c r="H63" s="951"/>
      <c r="I63" s="951"/>
      <c r="J63" s="951"/>
      <c r="K63" s="951"/>
      <c r="L63" s="951"/>
      <c r="M63" s="951"/>
      <c r="N63" s="951"/>
      <c r="O63" s="951"/>
      <c r="P63" s="951"/>
      <c r="Q63" s="951"/>
      <c r="R63" s="951"/>
      <c r="S63" s="951"/>
      <c r="T63" s="951"/>
      <c r="U63" s="951"/>
      <c r="V63" s="951"/>
      <c r="W63" s="951"/>
      <c r="X63" s="951"/>
    </row>
    <row r="65" spans="4:24" x14ac:dyDescent="0.25">
      <c r="D65" s="898"/>
      <c r="E65" s="914"/>
    </row>
    <row r="66" spans="4:24" x14ac:dyDescent="0.25">
      <c r="D66" s="898">
        <f>SUM(D8,D22,D62)</f>
        <v>63703.530462000002</v>
      </c>
      <c r="E66" s="914"/>
    </row>
    <row r="67" spans="4:24" x14ac:dyDescent="0.25">
      <c r="D67" s="863">
        <f>(3116.09/D66)*100</f>
        <v>4.891549930437197</v>
      </c>
    </row>
    <row r="68" spans="4:24" x14ac:dyDescent="0.3">
      <c r="D68" s="783"/>
      <c r="E68" s="915"/>
      <c r="F68" s="783"/>
      <c r="G68" s="783"/>
      <c r="H68" s="783"/>
      <c r="I68" s="783"/>
      <c r="J68" s="783"/>
      <c r="K68" s="783"/>
      <c r="L68" s="783"/>
      <c r="M68" s="783"/>
      <c r="N68" s="783"/>
      <c r="O68" s="783"/>
      <c r="P68" s="783"/>
      <c r="Q68" s="783"/>
      <c r="R68" s="783"/>
      <c r="S68" s="783"/>
      <c r="T68" s="783"/>
      <c r="U68" s="783"/>
      <c r="V68" s="783"/>
      <c r="W68" s="783"/>
      <c r="X68" s="783"/>
    </row>
    <row r="69" spans="4:24" x14ac:dyDescent="0.3">
      <c r="D69" s="783"/>
      <c r="E69" s="915"/>
      <c r="F69" s="783"/>
      <c r="G69" s="783"/>
      <c r="H69" s="783"/>
      <c r="I69" s="783"/>
      <c r="J69" s="783"/>
      <c r="K69" s="783"/>
      <c r="L69" s="783"/>
      <c r="M69" s="783"/>
      <c r="N69" s="783"/>
      <c r="O69" s="783"/>
      <c r="P69" s="783"/>
      <c r="Q69" s="783"/>
      <c r="R69" s="783"/>
      <c r="S69" s="783"/>
      <c r="T69" s="783"/>
      <c r="U69" s="783"/>
      <c r="V69" s="783"/>
      <c r="W69" s="783"/>
      <c r="X69" s="783"/>
    </row>
    <row r="70" spans="4:24" x14ac:dyDescent="0.3">
      <c r="D70" s="783"/>
      <c r="E70" s="915"/>
      <c r="F70" s="783"/>
      <c r="G70" s="783"/>
      <c r="H70" s="783"/>
      <c r="I70" s="783"/>
      <c r="J70" s="783"/>
      <c r="K70" s="783"/>
      <c r="L70" s="783"/>
      <c r="M70" s="783"/>
      <c r="N70" s="783"/>
      <c r="O70" s="783"/>
      <c r="P70" s="783"/>
      <c r="Q70" s="783"/>
      <c r="R70" s="783"/>
      <c r="S70" s="783"/>
      <c r="T70" s="783"/>
      <c r="U70" s="783"/>
      <c r="V70" s="783"/>
      <c r="W70" s="783"/>
      <c r="X70" s="783"/>
    </row>
    <row r="71" spans="4:24" x14ac:dyDescent="0.3">
      <c r="D71" s="783"/>
      <c r="E71" s="915"/>
      <c r="F71" s="783"/>
      <c r="G71" s="783"/>
      <c r="H71" s="783"/>
      <c r="I71" s="783"/>
      <c r="J71" s="783"/>
      <c r="K71" s="783"/>
      <c r="L71" s="783"/>
      <c r="M71" s="783"/>
      <c r="N71" s="783"/>
      <c r="O71" s="783"/>
      <c r="P71" s="783"/>
      <c r="Q71" s="783"/>
      <c r="R71" s="783"/>
      <c r="S71" s="783"/>
      <c r="T71" s="783"/>
      <c r="U71" s="783"/>
      <c r="V71" s="783"/>
      <c r="W71" s="783"/>
      <c r="X71" s="783"/>
    </row>
  </sheetData>
  <mergeCells count="10">
    <mergeCell ref="F5:AK5"/>
    <mergeCell ref="AI4:AK4"/>
    <mergeCell ref="B63:X63"/>
    <mergeCell ref="A2:X2"/>
    <mergeCell ref="A5:A6"/>
    <mergeCell ref="D5:D6"/>
    <mergeCell ref="C5:C6"/>
    <mergeCell ref="B5:B6"/>
    <mergeCell ref="A3:X3"/>
    <mergeCell ref="V4:X4"/>
  </mergeCells>
  <phoneticPr fontId="3" type="noConversion"/>
  <printOptions horizontalCentered="1"/>
  <pageMargins left="0.5" right="0.1" top="0.23622047244094499" bottom="0.15748031496063" header="0.196850393700787" footer="0.196850393700787"/>
  <pageSetup paperSize="8" scale="80" orientation="landscape" blackAndWhite="1" horizontalDpi="200" verticalDpi="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3"/>
  <sheetViews>
    <sheetView topLeftCell="B1" zoomScaleNormal="100" workbookViewId="0">
      <selection activeCell="J15" sqref="J15"/>
    </sheetView>
  </sheetViews>
  <sheetFormatPr defaultColWidth="9.109375" defaultRowHeight="13.2" x14ac:dyDescent="0.25"/>
  <cols>
    <col min="1" max="1" width="5.88671875" style="45" customWidth="1"/>
    <col min="2" max="2" width="45.44140625" style="45" customWidth="1"/>
    <col min="3" max="3" width="7.44140625" style="52" customWidth="1"/>
    <col min="4" max="4" width="11.5546875" style="45" customWidth="1"/>
    <col min="5" max="5" width="10.88671875" style="45" customWidth="1"/>
    <col min="6" max="16384" width="9.109375" style="45"/>
  </cols>
  <sheetData>
    <row r="1" spans="1:6" ht="15.6" x14ac:dyDescent="0.3">
      <c r="A1" s="959" t="s">
        <v>50</v>
      </c>
      <c r="B1" s="959"/>
      <c r="C1" s="49"/>
      <c r="D1" s="44"/>
      <c r="E1" s="44"/>
    </row>
    <row r="2" spans="1:6" s="50" customFormat="1" ht="18" customHeight="1" x14ac:dyDescent="0.25">
      <c r="A2" s="960" t="s">
        <v>940</v>
      </c>
      <c r="B2" s="960"/>
      <c r="C2" s="960"/>
      <c r="D2" s="960"/>
      <c r="E2" s="960"/>
      <c r="F2" s="54"/>
    </row>
    <row r="3" spans="1:6" s="50" customFormat="1" ht="17.25" customHeight="1" x14ac:dyDescent="0.25">
      <c r="A3" s="961" t="s">
        <v>991</v>
      </c>
      <c r="B3" s="961"/>
      <c r="C3" s="961"/>
      <c r="D3" s="961"/>
      <c r="E3" s="961"/>
    </row>
    <row r="4" spans="1:6" ht="18.75" customHeight="1" x14ac:dyDescent="0.25">
      <c r="A4" s="962" t="s">
        <v>115</v>
      </c>
      <c r="B4" s="963" t="s">
        <v>157</v>
      </c>
      <c r="C4" s="963" t="s">
        <v>20</v>
      </c>
      <c r="D4" s="964" t="s">
        <v>1016</v>
      </c>
      <c r="E4" s="965"/>
    </row>
    <row r="5" spans="1:6" ht="57.75" customHeight="1" x14ac:dyDescent="0.25">
      <c r="A5" s="962"/>
      <c r="B5" s="963"/>
      <c r="C5" s="963"/>
      <c r="D5" s="791" t="s">
        <v>30</v>
      </c>
      <c r="E5" s="936" t="s">
        <v>1017</v>
      </c>
    </row>
    <row r="6" spans="1:6" s="793" customFormat="1" ht="15.75" customHeight="1" x14ac:dyDescent="0.2">
      <c r="A6" s="792"/>
      <c r="B6" s="792" t="s">
        <v>1018</v>
      </c>
      <c r="C6" s="792"/>
      <c r="D6" s="797">
        <f>SUM(D7,D20,D60)</f>
        <v>63703.530462000002</v>
      </c>
      <c r="E6" s="799">
        <f>D6/D6*100</f>
        <v>100</v>
      </c>
    </row>
    <row r="7" spans="1:6" s="50" customFormat="1" ht="15.9" customHeight="1" x14ac:dyDescent="0.25">
      <c r="A7" s="795">
        <v>1</v>
      </c>
      <c r="B7" s="650" t="s">
        <v>31</v>
      </c>
      <c r="C7" s="651" t="s">
        <v>21</v>
      </c>
      <c r="D7" s="797">
        <f>'Bieu 01'!D8</f>
        <v>50514.233574999998</v>
      </c>
      <c r="E7" s="798">
        <f>D7/$D$6*100</f>
        <v>79.295814860892847</v>
      </c>
      <c r="F7" s="48"/>
    </row>
    <row r="8" spans="1:6" ht="15.9" customHeight="1" x14ac:dyDescent="0.25">
      <c r="A8" s="651"/>
      <c r="B8" s="653" t="s">
        <v>38</v>
      </c>
      <c r="C8" s="651"/>
      <c r="D8" s="798"/>
      <c r="E8" s="798"/>
      <c r="F8" s="53"/>
    </row>
    <row r="9" spans="1:6" s="51" customFormat="1" ht="18.75" customHeight="1" x14ac:dyDescent="0.25">
      <c r="A9" s="651" t="s">
        <v>1</v>
      </c>
      <c r="B9" s="653" t="s">
        <v>81</v>
      </c>
      <c r="C9" s="654" t="s">
        <v>82</v>
      </c>
      <c r="D9" s="798">
        <f>'Bieu 01'!D10</f>
        <v>11349.974356999997</v>
      </c>
      <c r="E9" s="798">
        <f>D9/$D$6*100</f>
        <v>17.816868664399074</v>
      </c>
    </row>
    <row r="10" spans="1:6" s="51" customFormat="1" ht="15.9" customHeight="1" x14ac:dyDescent="0.25">
      <c r="A10" s="651"/>
      <c r="B10" s="653" t="s">
        <v>79</v>
      </c>
      <c r="C10" s="654" t="s">
        <v>80</v>
      </c>
      <c r="D10" s="798">
        <f>'Bieu 01'!D11</f>
        <v>10999.318727999998</v>
      </c>
      <c r="E10" s="798">
        <f t="shared" ref="E10:E60" si="0">D10/$D$6*100</f>
        <v>17.266419377747418</v>
      </c>
    </row>
    <row r="11" spans="1:6" ht="15.9" customHeight="1" x14ac:dyDescent="0.25">
      <c r="A11" s="651" t="s">
        <v>2</v>
      </c>
      <c r="B11" s="653" t="s">
        <v>105</v>
      </c>
      <c r="C11" s="654" t="s">
        <v>51</v>
      </c>
      <c r="D11" s="798">
        <f>'Bieu 01'!D13</f>
        <v>1204.9295340000001</v>
      </c>
      <c r="E11" s="798">
        <f t="shared" si="0"/>
        <v>1.8914642960310597</v>
      </c>
    </row>
    <row r="12" spans="1:6" ht="15.9" customHeight="1" x14ac:dyDescent="0.25">
      <c r="A12" s="651" t="s">
        <v>3</v>
      </c>
      <c r="B12" s="653" t="s">
        <v>34</v>
      </c>
      <c r="C12" s="654" t="s">
        <v>39</v>
      </c>
      <c r="D12" s="798">
        <f>'Bieu 01'!D14</f>
        <v>4515.5056940000004</v>
      </c>
      <c r="E12" s="798">
        <f t="shared" si="0"/>
        <v>7.0883130985865215</v>
      </c>
    </row>
    <row r="13" spans="1:6" ht="15.9" customHeight="1" x14ac:dyDescent="0.25">
      <c r="A13" s="651" t="s">
        <v>4</v>
      </c>
      <c r="B13" s="653" t="s">
        <v>11</v>
      </c>
      <c r="C13" s="654" t="s">
        <v>22</v>
      </c>
      <c r="D13" s="798">
        <f>'Bieu 01'!D15</f>
        <v>13709.784287</v>
      </c>
      <c r="E13" s="798">
        <f t="shared" si="0"/>
        <v>21.52123153547678</v>
      </c>
    </row>
    <row r="14" spans="1:6" ht="15.9" customHeight="1" x14ac:dyDescent="0.25">
      <c r="A14" s="651" t="s">
        <v>5</v>
      </c>
      <c r="B14" s="653" t="s">
        <v>12</v>
      </c>
      <c r="C14" s="654" t="s">
        <v>23</v>
      </c>
      <c r="D14" s="798">
        <f>'Bieu 01'!D16</f>
        <v>11917.408397000001</v>
      </c>
      <c r="E14" s="798">
        <f t="shared" si="0"/>
        <v>18.707610568159787</v>
      </c>
    </row>
    <row r="15" spans="1:6" ht="15.9" customHeight="1" x14ac:dyDescent="0.25">
      <c r="A15" s="651" t="s">
        <v>36</v>
      </c>
      <c r="B15" s="653" t="s">
        <v>35</v>
      </c>
      <c r="C15" s="654" t="s">
        <v>40</v>
      </c>
      <c r="D15" s="798">
        <f>'Bieu 01'!D17</f>
        <v>6753.3097370000005</v>
      </c>
      <c r="E15" s="798">
        <f t="shared" si="0"/>
        <v>10.601154579695452</v>
      </c>
    </row>
    <row r="16" spans="1:6" ht="15.9" customHeight="1" x14ac:dyDescent="0.25">
      <c r="A16" s="651"/>
      <c r="B16" s="655" t="s">
        <v>231</v>
      </c>
      <c r="C16" s="654" t="s">
        <v>232</v>
      </c>
      <c r="D16" s="798">
        <f>'Bieu 01'!D18</f>
        <v>1089.518339</v>
      </c>
      <c r="E16" s="798">
        <f t="shared" si="0"/>
        <v>1.7102950670056065</v>
      </c>
    </row>
    <row r="17" spans="1:7" ht="15.9" customHeight="1" x14ac:dyDescent="0.25">
      <c r="A17" s="651" t="s">
        <v>37</v>
      </c>
      <c r="B17" s="653" t="s">
        <v>85</v>
      </c>
      <c r="C17" s="654" t="s">
        <v>74</v>
      </c>
      <c r="D17" s="798">
        <f>'Bieu 01'!D19</f>
        <v>630.79167700000005</v>
      </c>
      <c r="E17" s="798">
        <f t="shared" si="0"/>
        <v>0.9901989299890932</v>
      </c>
    </row>
    <row r="18" spans="1:7" s="50" customFormat="1" ht="15.9" customHeight="1" x14ac:dyDescent="0.25">
      <c r="A18" s="651" t="s">
        <v>47</v>
      </c>
      <c r="B18" s="653" t="s">
        <v>45</v>
      </c>
      <c r="C18" s="654" t="s">
        <v>46</v>
      </c>
      <c r="D18" s="798">
        <f>'Bieu 01'!D20</f>
        <v>12.51871</v>
      </c>
      <c r="E18" s="798">
        <f t="shared" si="0"/>
        <v>1.9651516814233046E-2</v>
      </c>
    </row>
    <row r="19" spans="1:7" ht="15.9" customHeight="1" x14ac:dyDescent="0.25">
      <c r="A19" s="651" t="s">
        <v>175</v>
      </c>
      <c r="B19" s="653" t="s">
        <v>52</v>
      </c>
      <c r="C19" s="654" t="s">
        <v>53</v>
      </c>
      <c r="D19" s="798">
        <f>'Bieu 01'!D21</f>
        <v>420.01118199999996</v>
      </c>
      <c r="E19" s="798">
        <f t="shared" si="0"/>
        <v>0.65932167174084988</v>
      </c>
    </row>
    <row r="20" spans="1:7" ht="15.9" customHeight="1" x14ac:dyDescent="0.25">
      <c r="A20" s="795">
        <v>2</v>
      </c>
      <c r="B20" s="649" t="s">
        <v>32</v>
      </c>
      <c r="C20" s="654" t="s">
        <v>24</v>
      </c>
      <c r="D20" s="797">
        <f>'Bieu 01'!D22</f>
        <v>11776.679555000001</v>
      </c>
      <c r="E20" s="798">
        <f t="shared" si="0"/>
        <v>18.486698413088654</v>
      </c>
    </row>
    <row r="21" spans="1:7" ht="15.9" customHeight="1" x14ac:dyDescent="0.25">
      <c r="A21" s="651"/>
      <c r="B21" s="652" t="s">
        <v>38</v>
      </c>
      <c r="C21" s="654"/>
      <c r="D21" s="798"/>
      <c r="E21" s="798"/>
    </row>
    <row r="22" spans="1:7" ht="15.9" customHeight="1" x14ac:dyDescent="0.25">
      <c r="A22" s="651" t="s">
        <v>17</v>
      </c>
      <c r="B22" s="653" t="s">
        <v>13</v>
      </c>
      <c r="C22" s="654" t="s">
        <v>25</v>
      </c>
      <c r="D22" s="798">
        <f>'Bieu 01'!D24</f>
        <v>62.100977999999998</v>
      </c>
      <c r="E22" s="798">
        <f t="shared" si="0"/>
        <v>9.7484358480012426E-2</v>
      </c>
    </row>
    <row r="23" spans="1:7" ht="15.9" customHeight="1" x14ac:dyDescent="0.25">
      <c r="A23" s="651" t="s">
        <v>6</v>
      </c>
      <c r="B23" s="653" t="s">
        <v>14</v>
      </c>
      <c r="C23" s="654" t="s">
        <v>26</v>
      </c>
      <c r="D23" s="798">
        <f>'Bieu 01'!D25</f>
        <v>50.653662000000004</v>
      </c>
      <c r="E23" s="798">
        <f t="shared" si="0"/>
        <v>7.9514685658145096E-2</v>
      </c>
    </row>
    <row r="24" spans="1:7" ht="15.9" customHeight="1" x14ac:dyDescent="0.25">
      <c r="A24" s="651" t="s">
        <v>7</v>
      </c>
      <c r="B24" s="653" t="s">
        <v>15</v>
      </c>
      <c r="C24" s="654" t="s">
        <v>122</v>
      </c>
      <c r="D24" s="798"/>
      <c r="E24" s="798"/>
    </row>
    <row r="25" spans="1:7" ht="15.9" customHeight="1" x14ac:dyDescent="0.25">
      <c r="A25" s="651" t="s">
        <v>8</v>
      </c>
      <c r="B25" s="653" t="s">
        <v>86</v>
      </c>
      <c r="C25" s="654" t="s">
        <v>125</v>
      </c>
      <c r="D25" s="798">
        <f>'Bieu 01'!D27</f>
        <v>23.193390000000001</v>
      </c>
      <c r="E25" s="798">
        <f t="shared" si="0"/>
        <v>3.6408327500522385E-2</v>
      </c>
    </row>
    <row r="26" spans="1:7" ht="15.75" customHeight="1" x14ac:dyDescent="0.25">
      <c r="A26" s="651" t="s">
        <v>9</v>
      </c>
      <c r="B26" s="653" t="s">
        <v>87</v>
      </c>
      <c r="C26" s="654" t="s">
        <v>124</v>
      </c>
      <c r="D26" s="798">
        <f>'Bieu 01'!D28</f>
        <v>16.678755999999996</v>
      </c>
      <c r="E26" s="798">
        <f t="shared" si="0"/>
        <v>2.6181839340833856E-2</v>
      </c>
    </row>
    <row r="27" spans="1:7" ht="13.8" x14ac:dyDescent="0.25">
      <c r="A27" s="651" t="s">
        <v>10</v>
      </c>
      <c r="B27" s="653" t="s">
        <v>88</v>
      </c>
      <c r="C27" s="654" t="s">
        <v>48</v>
      </c>
      <c r="D27" s="798">
        <f>'Bieu 01'!D29</f>
        <v>49.502842999999999</v>
      </c>
      <c r="E27" s="798">
        <f t="shared" si="0"/>
        <v>7.7708162547645759E-2</v>
      </c>
    </row>
    <row r="28" spans="1:7" ht="15.9" customHeight="1" x14ac:dyDescent="0.25">
      <c r="A28" s="651" t="s">
        <v>18</v>
      </c>
      <c r="B28" s="653" t="s">
        <v>89</v>
      </c>
      <c r="C28" s="654" t="s">
        <v>41</v>
      </c>
      <c r="D28" s="798">
        <f>'Bieu 01'!D30</f>
        <v>19.535253000000001</v>
      </c>
      <c r="E28" s="798">
        <f t="shared" si="0"/>
        <v>3.066588752353849E-2</v>
      </c>
    </row>
    <row r="29" spans="1:7" ht="15.9" customHeight="1" x14ac:dyDescent="0.25">
      <c r="A29" s="651" t="s">
        <v>19</v>
      </c>
      <c r="B29" s="653" t="s">
        <v>100</v>
      </c>
      <c r="C29" s="654" t="s">
        <v>49</v>
      </c>
      <c r="D29" s="798">
        <f>'Bieu 01'!D31</f>
        <v>49.358085000000003</v>
      </c>
      <c r="E29" s="798">
        <f t="shared" si="0"/>
        <v>7.7480925534327727E-2</v>
      </c>
    </row>
    <row r="30" spans="1:7" ht="27.6" x14ac:dyDescent="0.25">
      <c r="A30" s="651" t="s">
        <v>42</v>
      </c>
      <c r="B30" s="653" t="s">
        <v>129</v>
      </c>
      <c r="C30" s="654" t="s">
        <v>27</v>
      </c>
      <c r="D30" s="798">
        <f>'Bieu 01'!D32</f>
        <v>4631.8653179999992</v>
      </c>
      <c r="E30" s="798">
        <f t="shared" si="0"/>
        <v>7.2709711446259133</v>
      </c>
    </row>
    <row r="31" spans="1:7" ht="15.9" customHeight="1" x14ac:dyDescent="0.25">
      <c r="A31" s="651"/>
      <c r="B31" s="655" t="s">
        <v>38</v>
      </c>
      <c r="C31" s="654"/>
      <c r="D31" s="798"/>
      <c r="E31" s="798"/>
    </row>
    <row r="32" spans="1:7" ht="15.9" customHeight="1" x14ac:dyDescent="0.25">
      <c r="A32" s="654" t="s">
        <v>260</v>
      </c>
      <c r="B32" s="653" t="s">
        <v>233</v>
      </c>
      <c r="C32" s="654" t="s">
        <v>234</v>
      </c>
      <c r="D32" s="798">
        <f>'Bieu 01'!D34</f>
        <v>2439.4824310000004</v>
      </c>
      <c r="E32" s="798">
        <f t="shared" si="0"/>
        <v>3.8294305092795189</v>
      </c>
      <c r="G32" s="53"/>
    </row>
    <row r="33" spans="1:7" ht="15.9" customHeight="1" x14ac:dyDescent="0.25">
      <c r="A33" s="654" t="s">
        <v>260</v>
      </c>
      <c r="B33" s="653" t="s">
        <v>235</v>
      </c>
      <c r="C33" s="654" t="s">
        <v>236</v>
      </c>
      <c r="D33" s="798">
        <f>'Bieu 01'!D35</f>
        <v>1070.034146</v>
      </c>
      <c r="E33" s="798">
        <f t="shared" si="0"/>
        <v>1.6797093320256238</v>
      </c>
    </row>
    <row r="34" spans="1:7" ht="15.9" customHeight="1" x14ac:dyDescent="0.25">
      <c r="A34" s="654" t="s">
        <v>260</v>
      </c>
      <c r="B34" s="653" t="s">
        <v>237</v>
      </c>
      <c r="C34" s="654" t="s">
        <v>238</v>
      </c>
      <c r="D34" s="798">
        <f>'Bieu 01'!D36</f>
        <v>5.5176999999999987</v>
      </c>
      <c r="E34" s="798">
        <f t="shared" si="0"/>
        <v>8.6615293689121034E-3</v>
      </c>
    </row>
    <row r="35" spans="1:7" ht="15.9" customHeight="1" x14ac:dyDescent="0.25">
      <c r="A35" s="654" t="s">
        <v>260</v>
      </c>
      <c r="B35" s="653" t="s">
        <v>239</v>
      </c>
      <c r="C35" s="654" t="s">
        <v>240</v>
      </c>
      <c r="D35" s="798">
        <f>'Bieu 01'!D37</f>
        <v>10.580921999999999</v>
      </c>
      <c r="E35" s="798">
        <f t="shared" si="0"/>
        <v>1.6609632030224225E-2</v>
      </c>
    </row>
    <row r="36" spans="1:7" ht="15.9" customHeight="1" x14ac:dyDescent="0.25">
      <c r="A36" s="654" t="s">
        <v>260</v>
      </c>
      <c r="B36" s="653" t="s">
        <v>241</v>
      </c>
      <c r="C36" s="654" t="s">
        <v>242</v>
      </c>
      <c r="D36" s="798">
        <f>'Bieu 01'!D38</f>
        <v>175.22451999999998</v>
      </c>
      <c r="E36" s="798">
        <f t="shared" si="0"/>
        <v>0.27506249454184289</v>
      </c>
    </row>
    <row r="37" spans="1:7" ht="15.9" customHeight="1" x14ac:dyDescent="0.25">
      <c r="A37" s="654" t="s">
        <v>260</v>
      </c>
      <c r="B37" s="653" t="s">
        <v>243</v>
      </c>
      <c r="C37" s="654" t="s">
        <v>244</v>
      </c>
      <c r="D37" s="798">
        <f>'Bieu 01'!D39</f>
        <v>86.898769000000016</v>
      </c>
      <c r="E37" s="798">
        <f t="shared" si="0"/>
        <v>0.13641122928318122</v>
      </c>
    </row>
    <row r="38" spans="1:7" ht="15.9" customHeight="1" x14ac:dyDescent="0.25">
      <c r="A38" s="654" t="s">
        <v>260</v>
      </c>
      <c r="B38" s="653" t="s">
        <v>245</v>
      </c>
      <c r="C38" s="654" t="s">
        <v>246</v>
      </c>
      <c r="D38" s="798">
        <f>'Bieu 01'!D40</f>
        <v>61.028555000000004</v>
      </c>
      <c r="E38" s="798">
        <f t="shared" si="0"/>
        <v>9.5800899192556285E-2</v>
      </c>
    </row>
    <row r="39" spans="1:7" ht="15.9" customHeight="1" x14ac:dyDescent="0.25">
      <c r="A39" s="654" t="s">
        <v>260</v>
      </c>
      <c r="B39" s="653" t="s">
        <v>1019</v>
      </c>
      <c r="C39" s="654" t="s">
        <v>248</v>
      </c>
      <c r="D39" s="798">
        <f>'Bieu 01'!D41</f>
        <v>0.76688299999999998</v>
      </c>
      <c r="E39" s="800">
        <f t="shared" si="0"/>
        <v>1.2038312389255348E-3</v>
      </c>
    </row>
    <row r="40" spans="1:7" ht="15.9" customHeight="1" x14ac:dyDescent="0.25">
      <c r="A40" s="654" t="s">
        <v>260</v>
      </c>
      <c r="B40" s="653" t="s">
        <v>249</v>
      </c>
      <c r="C40" s="654" t="s">
        <v>250</v>
      </c>
      <c r="D40" s="798"/>
      <c r="E40" s="798"/>
    </row>
    <row r="41" spans="1:7" ht="15.9" customHeight="1" x14ac:dyDescent="0.25">
      <c r="A41" s="654" t="s">
        <v>260</v>
      </c>
      <c r="B41" s="653" t="s">
        <v>104</v>
      </c>
      <c r="C41" s="654" t="s">
        <v>144</v>
      </c>
      <c r="D41" s="798">
        <f>'Bieu 01'!D43</f>
        <v>3.1253340000000001</v>
      </c>
      <c r="E41" s="800">
        <f t="shared" si="0"/>
        <v>4.9060609001322199E-3</v>
      </c>
    </row>
    <row r="42" spans="1:7" ht="15.9" customHeight="1" x14ac:dyDescent="0.25">
      <c r="A42" s="654" t="s">
        <v>260</v>
      </c>
      <c r="B42" s="653" t="s">
        <v>83</v>
      </c>
      <c r="C42" s="654" t="s">
        <v>73</v>
      </c>
      <c r="D42" s="798">
        <f>'Bieu 01'!D44</f>
        <v>15.870833000000001</v>
      </c>
      <c r="E42" s="798">
        <f t="shared" si="0"/>
        <v>2.491358467089538E-2</v>
      </c>
    </row>
    <row r="43" spans="1:7" ht="15.9" customHeight="1" x14ac:dyDescent="0.25">
      <c r="A43" s="654" t="s">
        <v>260</v>
      </c>
      <c r="B43" s="653" t="s">
        <v>93</v>
      </c>
      <c r="C43" s="654" t="s">
        <v>97</v>
      </c>
      <c r="D43" s="798">
        <f>'Bieu 01'!D45</f>
        <v>16.587553000000003</v>
      </c>
      <c r="E43" s="798">
        <f t="shared" si="0"/>
        <v>2.6038671451489959E-2</v>
      </c>
    </row>
    <row r="44" spans="1:7" ht="15.9" customHeight="1" x14ac:dyDescent="0.25">
      <c r="A44" s="654" t="s">
        <v>260</v>
      </c>
      <c r="B44" s="653" t="s">
        <v>251</v>
      </c>
      <c r="C44" s="654" t="s">
        <v>43</v>
      </c>
      <c r="D44" s="798">
        <f>'Bieu 01'!D46</f>
        <v>733.65468399999986</v>
      </c>
      <c r="E44" s="798">
        <f t="shared" si="0"/>
        <v>1.1516703684698206</v>
      </c>
    </row>
    <row r="45" spans="1:7" ht="15.9" customHeight="1" x14ac:dyDescent="0.25">
      <c r="A45" s="654" t="s">
        <v>260</v>
      </c>
      <c r="B45" s="653" t="s">
        <v>252</v>
      </c>
      <c r="C45" s="654" t="s">
        <v>253</v>
      </c>
      <c r="D45" s="798"/>
      <c r="E45" s="798"/>
    </row>
    <row r="46" spans="1:7" ht="15.9" customHeight="1" x14ac:dyDescent="0.25">
      <c r="A46" s="654" t="s">
        <v>260</v>
      </c>
      <c r="B46" s="653" t="s">
        <v>254</v>
      </c>
      <c r="C46" s="654" t="s">
        <v>255</v>
      </c>
      <c r="D46" s="798"/>
      <c r="E46" s="798"/>
    </row>
    <row r="47" spans="1:7" ht="15.9" customHeight="1" x14ac:dyDescent="0.25">
      <c r="A47" s="654" t="s">
        <v>260</v>
      </c>
      <c r="B47" s="653" t="s">
        <v>256</v>
      </c>
      <c r="C47" s="654" t="s">
        <v>257</v>
      </c>
      <c r="D47" s="798">
        <f>'Bieu 01'!D49</f>
        <v>13.087668000000001</v>
      </c>
      <c r="E47" s="798">
        <f t="shared" si="0"/>
        <v>2.0544650987290206E-2</v>
      </c>
    </row>
    <row r="48" spans="1:7" ht="15.9" customHeight="1" x14ac:dyDescent="0.25">
      <c r="A48" s="796" t="s">
        <v>128</v>
      </c>
      <c r="B48" s="653" t="s">
        <v>119</v>
      </c>
      <c r="C48" s="654" t="s">
        <v>123</v>
      </c>
      <c r="D48" s="798"/>
      <c r="E48" s="798"/>
      <c r="G48" s="613"/>
    </row>
    <row r="49" spans="1:5" ht="15.9" customHeight="1" x14ac:dyDescent="0.25">
      <c r="A49" s="796" t="s">
        <v>166</v>
      </c>
      <c r="B49" s="653" t="s">
        <v>148</v>
      </c>
      <c r="C49" s="654" t="s">
        <v>146</v>
      </c>
      <c r="D49" s="798">
        <f>'Bieu 01'!D51</f>
        <v>39.043575000000004</v>
      </c>
      <c r="E49" s="798">
        <f t="shared" si="0"/>
        <v>6.128949952513231E-2</v>
      </c>
    </row>
    <row r="50" spans="1:5" ht="15.9" customHeight="1" x14ac:dyDescent="0.25">
      <c r="A50" s="796" t="s">
        <v>167</v>
      </c>
      <c r="B50" s="653" t="s">
        <v>149</v>
      </c>
      <c r="C50" s="654" t="s">
        <v>147</v>
      </c>
      <c r="D50" s="798">
        <f>'Bieu 01'!D52</f>
        <v>2.8926850000000002</v>
      </c>
      <c r="E50" s="800">
        <f t="shared" si="0"/>
        <v>4.5408550813765729E-3</v>
      </c>
    </row>
    <row r="51" spans="1:5" ht="15.9" customHeight="1" x14ac:dyDescent="0.25">
      <c r="A51" s="796" t="s">
        <v>168</v>
      </c>
      <c r="B51" s="653" t="s">
        <v>90</v>
      </c>
      <c r="C51" s="654" t="s">
        <v>94</v>
      </c>
      <c r="D51" s="798">
        <f>'Bieu 01'!D53</f>
        <v>1756.7724550000005</v>
      </c>
      <c r="E51" s="798">
        <f t="shared" si="0"/>
        <v>2.7577317022451977</v>
      </c>
    </row>
    <row r="52" spans="1:5" ht="15.9" customHeight="1" x14ac:dyDescent="0.25">
      <c r="A52" s="796" t="s">
        <v>169</v>
      </c>
      <c r="B52" s="653" t="s">
        <v>91</v>
      </c>
      <c r="C52" s="654" t="s">
        <v>95</v>
      </c>
      <c r="D52" s="798">
        <f>'Bieu 01'!D54</f>
        <v>187.46199100000001</v>
      </c>
      <c r="E52" s="798">
        <f t="shared" si="0"/>
        <v>0.29427253032989054</v>
      </c>
    </row>
    <row r="53" spans="1:5" ht="15.9" customHeight="1" x14ac:dyDescent="0.25">
      <c r="A53" s="796" t="s">
        <v>170</v>
      </c>
      <c r="B53" s="653" t="s">
        <v>92</v>
      </c>
      <c r="C53" s="654" t="s">
        <v>99</v>
      </c>
      <c r="D53" s="798">
        <f>'Bieu 01'!D55</f>
        <v>59.449208999999989</v>
      </c>
      <c r="E53" s="798">
        <f t="shared" si="0"/>
        <v>9.3321686520125013E-2</v>
      </c>
    </row>
    <row r="54" spans="1:5" ht="15.9" customHeight="1" x14ac:dyDescent="0.25">
      <c r="A54" s="796" t="s">
        <v>171</v>
      </c>
      <c r="B54" s="653" t="s">
        <v>116</v>
      </c>
      <c r="C54" s="654" t="s">
        <v>96</v>
      </c>
      <c r="D54" s="798">
        <f>'Bieu 01'!D56</f>
        <v>0.36655300000000002</v>
      </c>
      <c r="E54" s="800">
        <f t="shared" si="0"/>
        <v>5.7540452992421471E-4</v>
      </c>
    </row>
    <row r="55" spans="1:5" ht="15.9" customHeight="1" x14ac:dyDescent="0.25">
      <c r="A55" s="796" t="s">
        <v>172</v>
      </c>
      <c r="B55" s="653" t="s">
        <v>120</v>
      </c>
      <c r="C55" s="654" t="s">
        <v>117</v>
      </c>
      <c r="D55" s="798"/>
      <c r="E55" s="798"/>
    </row>
    <row r="56" spans="1:5" ht="15.9" customHeight="1" x14ac:dyDescent="0.25">
      <c r="A56" s="796" t="s">
        <v>173</v>
      </c>
      <c r="B56" s="653" t="s">
        <v>258</v>
      </c>
      <c r="C56" s="654" t="s">
        <v>103</v>
      </c>
      <c r="D56" s="798">
        <f>'Bieu 01'!D58</f>
        <v>42.053657000000001</v>
      </c>
      <c r="E56" s="798">
        <f t="shared" si="0"/>
        <v>6.6014641096046572E-2</v>
      </c>
    </row>
    <row r="57" spans="1:5" ht="15.9" customHeight="1" x14ac:dyDescent="0.25">
      <c r="A57" s="796" t="s">
        <v>174</v>
      </c>
      <c r="B57" s="653" t="s">
        <v>151</v>
      </c>
      <c r="C57" s="654" t="s">
        <v>152</v>
      </c>
      <c r="D57" s="798">
        <f>'Bieu 01'!D59</f>
        <v>1150.6825169999997</v>
      </c>
      <c r="E57" s="798">
        <f t="shared" si="0"/>
        <v>1.8063088633469022</v>
      </c>
    </row>
    <row r="58" spans="1:5" ht="15.9" customHeight="1" x14ac:dyDescent="0.25">
      <c r="A58" s="796" t="s">
        <v>176</v>
      </c>
      <c r="B58" s="653" t="s">
        <v>150</v>
      </c>
      <c r="C58" s="654" t="s">
        <v>153</v>
      </c>
      <c r="D58" s="798">
        <f>'Bieu 01'!D60</f>
        <v>3622.7139120000002</v>
      </c>
      <c r="E58" s="798">
        <f t="shared" si="0"/>
        <v>5.6868338155308313</v>
      </c>
    </row>
    <row r="59" spans="1:5" ht="15.9" customHeight="1" x14ac:dyDescent="0.25">
      <c r="A59" s="796" t="s">
        <v>177</v>
      </c>
      <c r="B59" s="653" t="s">
        <v>77</v>
      </c>
      <c r="C59" s="654" t="s">
        <v>78</v>
      </c>
      <c r="D59" s="798">
        <f>'Bieu 01'!D61</f>
        <v>12.364677</v>
      </c>
      <c r="E59" s="798">
        <f t="shared" si="0"/>
        <v>1.9409720168296941E-2</v>
      </c>
    </row>
    <row r="60" spans="1:5" s="50" customFormat="1" ht="15.9" customHeight="1" x14ac:dyDescent="0.25">
      <c r="A60" s="795">
        <v>3</v>
      </c>
      <c r="B60" s="650" t="s">
        <v>72</v>
      </c>
      <c r="C60" s="656" t="s">
        <v>84</v>
      </c>
      <c r="D60" s="797">
        <f>'Bieu 01'!D62</f>
        <v>1412.6173320000003</v>
      </c>
      <c r="E60" s="797">
        <f t="shared" si="0"/>
        <v>2.2174867260184978</v>
      </c>
    </row>
    <row r="61" spans="1:5" ht="15.6" x14ac:dyDescent="0.3">
      <c r="A61" s="44"/>
      <c r="B61" s="44"/>
      <c r="C61" s="49"/>
      <c r="D61" s="794"/>
      <c r="E61" s="44"/>
    </row>
    <row r="62" spans="1:5" ht="15.6" x14ac:dyDescent="0.3">
      <c r="A62" s="44"/>
      <c r="B62" s="44"/>
      <c r="C62" s="49"/>
      <c r="D62" s="44"/>
      <c r="E62" s="44"/>
    </row>
    <row r="63" spans="1:5" ht="15.6" x14ac:dyDescent="0.3">
      <c r="A63" s="44"/>
      <c r="B63" s="44"/>
      <c r="C63" s="49"/>
      <c r="D63" s="44"/>
      <c r="E63" s="44"/>
    </row>
  </sheetData>
  <mergeCells count="7">
    <mergeCell ref="A1:B1"/>
    <mergeCell ref="A2:E2"/>
    <mergeCell ref="A3:E3"/>
    <mergeCell ref="A4:A5"/>
    <mergeCell ref="B4:B5"/>
    <mergeCell ref="C4:C5"/>
    <mergeCell ref="D4:E4"/>
  </mergeCells>
  <pageMargins left="0.5" right="0.2" top="0.47244094488188998" bottom="0.23622047244094499" header="0.35433070866141703" footer="0.15748031496063"/>
  <pageSetup paperSize="9" scale="95"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3"/>
  <sheetViews>
    <sheetView tabSelected="1" zoomScaleNormal="100" workbookViewId="0">
      <selection activeCell="K30" sqref="K30"/>
    </sheetView>
  </sheetViews>
  <sheetFormatPr defaultColWidth="9.109375" defaultRowHeight="13.2" x14ac:dyDescent="0.25"/>
  <cols>
    <col min="1" max="1" width="5.88671875" style="45" customWidth="1"/>
    <col min="2" max="2" width="45.44140625" style="45" customWidth="1"/>
    <col min="3" max="3" width="7.44140625" style="52" customWidth="1"/>
    <col min="4" max="7" width="10.109375" style="45" customWidth="1"/>
    <col min="8" max="8" width="12.109375" style="45" customWidth="1"/>
    <col min="9" max="16384" width="9.109375" style="45"/>
  </cols>
  <sheetData>
    <row r="1" spans="1:8" ht="15.6" x14ac:dyDescent="0.3">
      <c r="A1" s="959"/>
      <c r="B1" s="959"/>
      <c r="C1" s="49"/>
      <c r="D1" s="44"/>
      <c r="E1" s="44"/>
    </row>
    <row r="2" spans="1:8" s="50" customFormat="1" ht="18" customHeight="1" x14ac:dyDescent="0.25">
      <c r="A2" s="960" t="s">
        <v>1085</v>
      </c>
      <c r="B2" s="960"/>
      <c r="C2" s="960"/>
      <c r="D2" s="960"/>
      <c r="E2" s="960"/>
      <c r="F2" s="960"/>
      <c r="G2" s="960"/>
      <c r="H2" s="960"/>
    </row>
    <row r="3" spans="1:8" s="50" customFormat="1" ht="17.25" customHeight="1" x14ac:dyDescent="0.25">
      <c r="A3" s="961"/>
      <c r="B3" s="961"/>
      <c r="C3" s="961"/>
      <c r="D3" s="961"/>
      <c r="E3" s="961"/>
      <c r="F3" s="961"/>
      <c r="G3" s="961"/>
      <c r="H3" s="961"/>
    </row>
    <row r="4" spans="1:8" ht="18.75" customHeight="1" x14ac:dyDescent="0.25">
      <c r="A4" s="962" t="s">
        <v>115</v>
      </c>
      <c r="B4" s="963" t="s">
        <v>157</v>
      </c>
      <c r="C4" s="963" t="s">
        <v>20</v>
      </c>
      <c r="D4" s="964" t="s">
        <v>1016</v>
      </c>
      <c r="E4" s="965"/>
      <c r="F4" s="964" t="s">
        <v>1083</v>
      </c>
      <c r="G4" s="965"/>
      <c r="H4" s="966" t="s">
        <v>1084</v>
      </c>
    </row>
    <row r="5" spans="1:8" ht="57.75" customHeight="1" x14ac:dyDescent="0.25">
      <c r="A5" s="962"/>
      <c r="B5" s="963"/>
      <c r="C5" s="963"/>
      <c r="D5" s="791" t="s">
        <v>30</v>
      </c>
      <c r="E5" s="937" t="s">
        <v>1017</v>
      </c>
      <c r="F5" s="791" t="s">
        <v>30</v>
      </c>
      <c r="G5" s="937" t="s">
        <v>1017</v>
      </c>
      <c r="H5" s="967"/>
    </row>
    <row r="6" spans="1:8" s="793" customFormat="1" ht="15.75" customHeight="1" x14ac:dyDescent="0.2">
      <c r="A6" s="792"/>
      <c r="B6" s="792" t="s">
        <v>1018</v>
      </c>
      <c r="C6" s="792"/>
      <c r="D6" s="797">
        <f>SUM(D7,D20,D60)</f>
        <v>63703.530462000002</v>
      </c>
      <c r="E6" s="799">
        <f>D6/D6*100</f>
        <v>100</v>
      </c>
      <c r="F6" s="797">
        <f>SUM(F7,F20,F60)</f>
        <v>63703.53046200001</v>
      </c>
      <c r="G6" s="938">
        <f>F6/F6*100</f>
        <v>100</v>
      </c>
      <c r="H6" s="939"/>
    </row>
    <row r="7" spans="1:8" s="50" customFormat="1" ht="15.9" customHeight="1" x14ac:dyDescent="0.25">
      <c r="A7" s="795">
        <v>1</v>
      </c>
      <c r="B7" s="650" t="s">
        <v>31</v>
      </c>
      <c r="C7" s="795" t="s">
        <v>21</v>
      </c>
      <c r="D7" s="797">
        <f>'Bieu 01'!D8</f>
        <v>50514.233574999998</v>
      </c>
      <c r="E7" s="797">
        <f>D7/$D$6*100</f>
        <v>79.295814860892847</v>
      </c>
      <c r="F7" s="797">
        <f>'Bieu 03'!F8</f>
        <v>47389.583575000004</v>
      </c>
      <c r="G7" s="938">
        <f>F7/$F$6*100</f>
        <v>74.390827684610841</v>
      </c>
      <c r="H7" s="797">
        <f>F7-D7</f>
        <v>-3124.6499999999942</v>
      </c>
    </row>
    <row r="8" spans="1:8" ht="15.9" customHeight="1" x14ac:dyDescent="0.25">
      <c r="A8" s="651"/>
      <c r="B8" s="653" t="s">
        <v>38</v>
      </c>
      <c r="C8" s="651"/>
      <c r="D8" s="798"/>
      <c r="E8" s="798"/>
      <c r="F8" s="798"/>
      <c r="G8" s="940"/>
      <c r="H8" s="798"/>
    </row>
    <row r="9" spans="1:8" s="51" customFormat="1" ht="18.75" customHeight="1" x14ac:dyDescent="0.25">
      <c r="A9" s="651" t="s">
        <v>1</v>
      </c>
      <c r="B9" s="653" t="s">
        <v>81</v>
      </c>
      <c r="C9" s="654" t="s">
        <v>82</v>
      </c>
      <c r="D9" s="798">
        <f>'Bieu 01'!D10</f>
        <v>11349.974356999997</v>
      </c>
      <c r="E9" s="798">
        <f>D9/$D$6*100</f>
        <v>17.816868664399074</v>
      </c>
      <c r="F9" s="798">
        <f>'Bieu 03'!F10</f>
        <v>9668.1643569999997</v>
      </c>
      <c r="G9" s="940">
        <f>F9/$F$6*100</f>
        <v>15.176810903388136</v>
      </c>
      <c r="H9" s="798">
        <f t="shared" ref="H9:H60" si="0">F9-D9</f>
        <v>-1681.8099999999977</v>
      </c>
    </row>
    <row r="10" spans="1:8" s="51" customFormat="1" ht="15.9" customHeight="1" x14ac:dyDescent="0.25">
      <c r="A10" s="651"/>
      <c r="B10" s="653" t="s">
        <v>79</v>
      </c>
      <c r="C10" s="654" t="s">
        <v>80</v>
      </c>
      <c r="D10" s="798">
        <f>'Bieu 01'!D11</f>
        <v>10999.318727999998</v>
      </c>
      <c r="E10" s="798">
        <f t="shared" ref="E10:E60" si="1">D10/$D$6*100</f>
        <v>17.266419377747418</v>
      </c>
      <c r="F10" s="941">
        <f>'Bieu 03'!F11</f>
        <v>9368.3587279999956</v>
      </c>
      <c r="G10" s="940">
        <f t="shared" ref="G10:G60" si="2">F10/$F$6*100</f>
        <v>14.706184508232781</v>
      </c>
      <c r="H10" s="798">
        <f t="shared" si="0"/>
        <v>-1630.9600000000028</v>
      </c>
    </row>
    <row r="11" spans="1:8" ht="15.9" customHeight="1" x14ac:dyDescent="0.25">
      <c r="A11" s="651" t="s">
        <v>2</v>
      </c>
      <c r="B11" s="653" t="s">
        <v>105</v>
      </c>
      <c r="C11" s="654" t="s">
        <v>51</v>
      </c>
      <c r="D11" s="798">
        <f>'Bieu 01'!D13</f>
        <v>1204.9295340000001</v>
      </c>
      <c r="E11" s="798">
        <f t="shared" si="1"/>
        <v>1.8914642960310597</v>
      </c>
      <c r="F11" s="798">
        <f>'Bieu 03'!F13</f>
        <v>999.09953399999995</v>
      </c>
      <c r="G11" s="940">
        <f t="shared" si="2"/>
        <v>1.5683581847884802</v>
      </c>
      <c r="H11" s="798">
        <f t="shared" si="0"/>
        <v>-205.83000000000015</v>
      </c>
    </row>
    <row r="12" spans="1:8" ht="15.9" customHeight="1" x14ac:dyDescent="0.25">
      <c r="A12" s="651" t="s">
        <v>3</v>
      </c>
      <c r="B12" s="653" t="s">
        <v>34</v>
      </c>
      <c r="C12" s="654" t="s">
        <v>39</v>
      </c>
      <c r="D12" s="798">
        <f>'Bieu 01'!D14</f>
        <v>4515.5056940000004</v>
      </c>
      <c r="E12" s="798">
        <f t="shared" si="1"/>
        <v>7.0883130985865215</v>
      </c>
      <c r="F12" s="798">
        <f>'Bieu 03'!F14</f>
        <v>4301.2356939999991</v>
      </c>
      <c r="G12" s="940">
        <f t="shared" si="2"/>
        <v>6.7519581141044336</v>
      </c>
      <c r="H12" s="798">
        <f t="shared" si="0"/>
        <v>-214.27000000000135</v>
      </c>
    </row>
    <row r="13" spans="1:8" ht="15.9" customHeight="1" x14ac:dyDescent="0.25">
      <c r="A13" s="651" t="s">
        <v>4</v>
      </c>
      <c r="B13" s="653" t="s">
        <v>11</v>
      </c>
      <c r="C13" s="654" t="s">
        <v>22</v>
      </c>
      <c r="D13" s="798">
        <f>'Bieu 01'!D15</f>
        <v>13709.784287</v>
      </c>
      <c r="E13" s="798">
        <f t="shared" si="1"/>
        <v>21.52123153547678</v>
      </c>
      <c r="F13" s="798">
        <f>'Bieu 03'!F15</f>
        <v>13040.934287</v>
      </c>
      <c r="G13" s="940">
        <f t="shared" si="2"/>
        <v>20.471289726680201</v>
      </c>
      <c r="H13" s="798">
        <f t="shared" si="0"/>
        <v>-668.85000000000036</v>
      </c>
    </row>
    <row r="14" spans="1:8" ht="15.9" customHeight="1" x14ac:dyDescent="0.25">
      <c r="A14" s="651" t="s">
        <v>5</v>
      </c>
      <c r="B14" s="653" t="s">
        <v>12</v>
      </c>
      <c r="C14" s="654" t="s">
        <v>23</v>
      </c>
      <c r="D14" s="798">
        <f>'Bieu 01'!D16</f>
        <v>11917.408397000001</v>
      </c>
      <c r="E14" s="798">
        <f t="shared" si="1"/>
        <v>18.707610568159787</v>
      </c>
      <c r="F14" s="798">
        <f>'Bieu 03'!F16</f>
        <v>11917.408397000001</v>
      </c>
      <c r="G14" s="940">
        <f t="shared" si="2"/>
        <v>18.707610568159783</v>
      </c>
      <c r="H14" s="798">
        <f t="shared" si="0"/>
        <v>0</v>
      </c>
    </row>
    <row r="15" spans="1:8" ht="15.9" customHeight="1" x14ac:dyDescent="0.25">
      <c r="A15" s="651" t="s">
        <v>36</v>
      </c>
      <c r="B15" s="653" t="s">
        <v>35</v>
      </c>
      <c r="C15" s="654" t="s">
        <v>40</v>
      </c>
      <c r="D15" s="798">
        <f>'Bieu 01'!D17</f>
        <v>6753.3097370000005</v>
      </c>
      <c r="E15" s="798">
        <f t="shared" si="1"/>
        <v>10.601154579695452</v>
      </c>
      <c r="F15" s="798">
        <f>'Bieu 03'!F17</f>
        <v>5343.9497369999999</v>
      </c>
      <c r="G15" s="940">
        <f t="shared" si="2"/>
        <v>8.3887811213033725</v>
      </c>
      <c r="H15" s="798">
        <f t="shared" si="0"/>
        <v>-1409.3600000000006</v>
      </c>
    </row>
    <row r="16" spans="1:8" ht="15.9" customHeight="1" x14ac:dyDescent="0.25">
      <c r="A16" s="651"/>
      <c r="B16" s="655" t="s">
        <v>231</v>
      </c>
      <c r="C16" s="654" t="s">
        <v>232</v>
      </c>
      <c r="D16" s="798">
        <f>'Bieu 01'!D18</f>
        <v>1089.518339</v>
      </c>
      <c r="E16" s="798">
        <f t="shared" si="1"/>
        <v>1.7102950670056065</v>
      </c>
      <c r="F16" s="798">
        <f>'Bieu 03'!F18</f>
        <v>1089.518339</v>
      </c>
      <c r="G16" s="940">
        <f t="shared" si="2"/>
        <v>1.7102950670056065</v>
      </c>
      <c r="H16" s="798">
        <f t="shared" si="0"/>
        <v>0</v>
      </c>
    </row>
    <row r="17" spans="1:8" ht="15.9" customHeight="1" x14ac:dyDescent="0.25">
      <c r="A17" s="651" t="s">
        <v>37</v>
      </c>
      <c r="B17" s="653" t="s">
        <v>85</v>
      </c>
      <c r="C17" s="654" t="s">
        <v>74</v>
      </c>
      <c r="D17" s="798">
        <f>'Bieu 01'!D19</f>
        <v>630.79167700000005</v>
      </c>
      <c r="E17" s="798">
        <f t="shared" si="1"/>
        <v>0.9901989299890932</v>
      </c>
      <c r="F17" s="798">
        <f>'Bieu 03'!F19</f>
        <v>750.36167699999987</v>
      </c>
      <c r="G17" s="940">
        <f t="shared" si="2"/>
        <v>1.1778965334544536</v>
      </c>
      <c r="H17" s="798">
        <f t="shared" si="0"/>
        <v>119.56999999999982</v>
      </c>
    </row>
    <row r="18" spans="1:8" s="50" customFormat="1" ht="15.9" customHeight="1" x14ac:dyDescent="0.25">
      <c r="A18" s="651" t="s">
        <v>47</v>
      </c>
      <c r="B18" s="653" t="s">
        <v>45</v>
      </c>
      <c r="C18" s="654" t="s">
        <v>46</v>
      </c>
      <c r="D18" s="798">
        <f>'Bieu 01'!D20</f>
        <v>12.51871</v>
      </c>
      <c r="E18" s="798">
        <f t="shared" si="1"/>
        <v>1.9651516814233046E-2</v>
      </c>
      <c r="F18" s="798">
        <f>'Bieu 03'!F20</f>
        <v>0.45871000000000084</v>
      </c>
      <c r="G18" s="942">
        <f t="shared" si="2"/>
        <v>7.2006998148026874E-4</v>
      </c>
      <c r="H18" s="798">
        <f t="shared" si="0"/>
        <v>-12.059999999999999</v>
      </c>
    </row>
    <row r="19" spans="1:8" ht="15.9" customHeight="1" x14ac:dyDescent="0.25">
      <c r="A19" s="651" t="s">
        <v>175</v>
      </c>
      <c r="B19" s="653" t="s">
        <v>52</v>
      </c>
      <c r="C19" s="654" t="s">
        <v>53</v>
      </c>
      <c r="D19" s="798">
        <f>'Bieu 01'!D21</f>
        <v>420.01118199999996</v>
      </c>
      <c r="E19" s="798">
        <f t="shared" si="1"/>
        <v>0.65932167174084988</v>
      </c>
      <c r="F19" s="798">
        <f>'Bieu 03'!F21</f>
        <v>1367.9711820000002</v>
      </c>
      <c r="G19" s="940">
        <f t="shared" si="2"/>
        <v>2.1474024627504953</v>
      </c>
      <c r="H19" s="798">
        <f t="shared" si="0"/>
        <v>947.96000000000026</v>
      </c>
    </row>
    <row r="20" spans="1:8" s="50" customFormat="1" ht="15.9" customHeight="1" x14ac:dyDescent="0.25">
      <c r="A20" s="795">
        <v>2</v>
      </c>
      <c r="B20" s="649" t="s">
        <v>32</v>
      </c>
      <c r="C20" s="656" t="s">
        <v>24</v>
      </c>
      <c r="D20" s="797">
        <f>'Bieu 01'!D22</f>
        <v>11776.679555000001</v>
      </c>
      <c r="E20" s="797">
        <f t="shared" si="1"/>
        <v>18.486698413088654</v>
      </c>
      <c r="F20" s="797">
        <f>'Bieu 03'!F22</f>
        <v>15566.509555000001</v>
      </c>
      <c r="G20" s="938">
        <f t="shared" si="2"/>
        <v>24.435866335988436</v>
      </c>
      <c r="H20" s="797">
        <f t="shared" si="0"/>
        <v>3789.83</v>
      </c>
    </row>
    <row r="21" spans="1:8" ht="15.9" customHeight="1" x14ac:dyDescent="0.25">
      <c r="A21" s="651"/>
      <c r="B21" s="652" t="s">
        <v>38</v>
      </c>
      <c r="C21" s="654"/>
      <c r="D21" s="798"/>
      <c r="E21" s="798"/>
      <c r="F21" s="943"/>
      <c r="G21" s="940"/>
      <c r="H21" s="798"/>
    </row>
    <row r="22" spans="1:8" ht="15.9" customHeight="1" x14ac:dyDescent="0.25">
      <c r="A22" s="651" t="s">
        <v>17</v>
      </c>
      <c r="B22" s="653" t="s">
        <v>13</v>
      </c>
      <c r="C22" s="654" t="s">
        <v>25</v>
      </c>
      <c r="D22" s="798">
        <f>'Bieu 01'!D24</f>
        <v>62.100977999999998</v>
      </c>
      <c r="E22" s="798">
        <f t="shared" si="1"/>
        <v>9.7484358480012426E-2</v>
      </c>
      <c r="F22" s="798">
        <f>'Bieu 03'!F24</f>
        <v>181.73097800000002</v>
      </c>
      <c r="G22" s="940">
        <f t="shared" si="2"/>
        <v>0.28527614824802361</v>
      </c>
      <c r="H22" s="798">
        <f t="shared" si="0"/>
        <v>119.63000000000002</v>
      </c>
    </row>
    <row r="23" spans="1:8" ht="15.9" customHeight="1" x14ac:dyDescent="0.25">
      <c r="A23" s="651" t="s">
        <v>6</v>
      </c>
      <c r="B23" s="653" t="s">
        <v>14</v>
      </c>
      <c r="C23" s="654" t="s">
        <v>26</v>
      </c>
      <c r="D23" s="798">
        <f>'Bieu 01'!D25</f>
        <v>50.653662000000004</v>
      </c>
      <c r="E23" s="798">
        <f t="shared" si="1"/>
        <v>7.9514685658145096E-2</v>
      </c>
      <c r="F23" s="798">
        <f>'Bieu 03'!F25</f>
        <v>55.373662000000024</v>
      </c>
      <c r="G23" s="940">
        <f t="shared" si="2"/>
        <v>8.6924008133318673E-2</v>
      </c>
      <c r="H23" s="798">
        <f t="shared" si="0"/>
        <v>4.7200000000000202</v>
      </c>
    </row>
    <row r="24" spans="1:8" ht="15.9" customHeight="1" x14ac:dyDescent="0.25">
      <c r="A24" s="651" t="s">
        <v>7</v>
      </c>
      <c r="B24" s="653" t="s">
        <v>15</v>
      </c>
      <c r="C24" s="654" t="s">
        <v>122</v>
      </c>
      <c r="D24" s="798"/>
      <c r="E24" s="798"/>
      <c r="F24" s="943"/>
      <c r="G24" s="940"/>
      <c r="H24" s="798"/>
    </row>
    <row r="25" spans="1:8" ht="15.9" customHeight="1" x14ac:dyDescent="0.25">
      <c r="A25" s="651" t="s">
        <v>8</v>
      </c>
      <c r="B25" s="653" t="s">
        <v>86</v>
      </c>
      <c r="C25" s="654" t="s">
        <v>125</v>
      </c>
      <c r="D25" s="798">
        <f>'Bieu 01'!D27</f>
        <v>23.193390000000001</v>
      </c>
      <c r="E25" s="798">
        <f t="shared" si="1"/>
        <v>3.6408327500522385E-2</v>
      </c>
      <c r="F25" s="798">
        <f>'Bieu 03'!F27</f>
        <v>185.97338999999999</v>
      </c>
      <c r="G25" s="940">
        <f t="shared" si="2"/>
        <v>0.29193576659135956</v>
      </c>
      <c r="H25" s="798">
        <f t="shared" si="0"/>
        <v>162.78</v>
      </c>
    </row>
    <row r="26" spans="1:8" ht="15.75" customHeight="1" x14ac:dyDescent="0.25">
      <c r="A26" s="651" t="s">
        <v>9</v>
      </c>
      <c r="B26" s="653" t="s">
        <v>87</v>
      </c>
      <c r="C26" s="654" t="s">
        <v>124</v>
      </c>
      <c r="D26" s="798">
        <f>'Bieu 01'!D28</f>
        <v>16.678755999999996</v>
      </c>
      <c r="E26" s="798">
        <f t="shared" si="1"/>
        <v>2.6181839340833856E-2</v>
      </c>
      <c r="F26" s="798">
        <f>'Bieu 03'!F28</f>
        <v>1570.1887559999998</v>
      </c>
      <c r="G26" s="940">
        <f t="shared" si="2"/>
        <v>2.4648378898507644</v>
      </c>
      <c r="H26" s="798">
        <f t="shared" si="0"/>
        <v>1553.5099999999998</v>
      </c>
    </row>
    <row r="27" spans="1:8" ht="13.8" x14ac:dyDescent="0.25">
      <c r="A27" s="651" t="s">
        <v>10</v>
      </c>
      <c r="B27" s="653" t="s">
        <v>88</v>
      </c>
      <c r="C27" s="654" t="s">
        <v>48</v>
      </c>
      <c r="D27" s="798">
        <f>'Bieu 01'!D29</f>
        <v>49.502842999999999</v>
      </c>
      <c r="E27" s="798">
        <f t="shared" si="1"/>
        <v>7.7708162547645759E-2</v>
      </c>
      <c r="F27" s="798">
        <f>'Bieu 03'!F29</f>
        <v>106.982843</v>
      </c>
      <c r="G27" s="940">
        <f t="shared" si="2"/>
        <v>0.1679386404868356</v>
      </c>
      <c r="H27" s="798">
        <f t="shared" si="0"/>
        <v>57.480000000000004</v>
      </c>
    </row>
    <row r="28" spans="1:8" ht="15.9" customHeight="1" x14ac:dyDescent="0.25">
      <c r="A28" s="651" t="s">
        <v>18</v>
      </c>
      <c r="B28" s="653" t="s">
        <v>89</v>
      </c>
      <c r="C28" s="654" t="s">
        <v>41</v>
      </c>
      <c r="D28" s="798">
        <f>'Bieu 01'!D30</f>
        <v>19.535253000000001</v>
      </c>
      <c r="E28" s="798">
        <f t="shared" si="1"/>
        <v>3.066588752353849E-2</v>
      </c>
      <c r="F28" s="798">
        <f>'Bieu 03'!F30</f>
        <v>19.535253000000001</v>
      </c>
      <c r="G28" s="940">
        <f t="shared" si="2"/>
        <v>3.066588752353849E-2</v>
      </c>
      <c r="H28" s="798">
        <f t="shared" si="0"/>
        <v>0</v>
      </c>
    </row>
    <row r="29" spans="1:8" ht="15.9" customHeight="1" x14ac:dyDescent="0.25">
      <c r="A29" s="651" t="s">
        <v>19</v>
      </c>
      <c r="B29" s="653" t="s">
        <v>100</v>
      </c>
      <c r="C29" s="654" t="s">
        <v>49</v>
      </c>
      <c r="D29" s="798">
        <f>'Bieu 01'!D31</f>
        <v>49.358085000000003</v>
      </c>
      <c r="E29" s="798">
        <f t="shared" si="1"/>
        <v>7.7480925534327727E-2</v>
      </c>
      <c r="F29" s="798">
        <f>'Bieu 03'!F31</f>
        <v>112.05808500000001</v>
      </c>
      <c r="G29" s="940">
        <f t="shared" si="2"/>
        <v>0.17590561180411204</v>
      </c>
      <c r="H29" s="798">
        <f t="shared" si="0"/>
        <v>62.7</v>
      </c>
    </row>
    <row r="30" spans="1:8" ht="27.6" x14ac:dyDescent="0.25">
      <c r="A30" s="651" t="s">
        <v>42</v>
      </c>
      <c r="B30" s="653" t="s">
        <v>129</v>
      </c>
      <c r="C30" s="654" t="s">
        <v>27</v>
      </c>
      <c r="D30" s="798">
        <f>'Bieu 01'!D32</f>
        <v>4631.8653179999992</v>
      </c>
      <c r="E30" s="798">
        <f t="shared" si="1"/>
        <v>7.2709711446259133</v>
      </c>
      <c r="F30" s="798">
        <f>'Bieu 03'!F32</f>
        <v>5836.8499980000015</v>
      </c>
      <c r="G30" s="940">
        <f t="shared" si="2"/>
        <v>9.1625220072877411</v>
      </c>
      <c r="H30" s="798">
        <f t="shared" si="0"/>
        <v>1204.9846800000023</v>
      </c>
    </row>
    <row r="31" spans="1:8" ht="15.9" customHeight="1" x14ac:dyDescent="0.25">
      <c r="A31" s="651"/>
      <c r="B31" s="655" t="s">
        <v>38</v>
      </c>
      <c r="C31" s="654"/>
      <c r="D31" s="798"/>
      <c r="E31" s="798"/>
      <c r="F31" s="943"/>
      <c r="G31" s="940"/>
      <c r="H31" s="798"/>
    </row>
    <row r="32" spans="1:8" ht="15.9" customHeight="1" x14ac:dyDescent="0.25">
      <c r="A32" s="654" t="s">
        <v>260</v>
      </c>
      <c r="B32" s="653" t="s">
        <v>233</v>
      </c>
      <c r="C32" s="654" t="s">
        <v>234</v>
      </c>
      <c r="D32" s="798">
        <f>'Bieu 01'!D34</f>
        <v>2439.4824310000004</v>
      </c>
      <c r="E32" s="798">
        <f t="shared" si="1"/>
        <v>3.8294305092795189</v>
      </c>
      <c r="F32" s="798">
        <f>'Bieu 03'!F34</f>
        <v>3214.9624310000008</v>
      </c>
      <c r="G32" s="940">
        <f t="shared" si="2"/>
        <v>5.0467570756031614</v>
      </c>
      <c r="H32" s="798">
        <f t="shared" si="0"/>
        <v>775.48000000000047</v>
      </c>
    </row>
    <row r="33" spans="1:8" ht="15.9" customHeight="1" x14ac:dyDescent="0.25">
      <c r="A33" s="654" t="s">
        <v>260</v>
      </c>
      <c r="B33" s="653" t="s">
        <v>235</v>
      </c>
      <c r="C33" s="654" t="s">
        <v>236</v>
      </c>
      <c r="D33" s="798">
        <f>'Bieu 01'!D35</f>
        <v>1070.034146</v>
      </c>
      <c r="E33" s="798">
        <f t="shared" si="1"/>
        <v>1.6797093320256238</v>
      </c>
      <c r="F33" s="798">
        <f>'Bieu 03'!F35</f>
        <v>1315.454146</v>
      </c>
      <c r="G33" s="940">
        <f t="shared" si="2"/>
        <v>2.0649627053004318</v>
      </c>
      <c r="H33" s="798">
        <f t="shared" si="0"/>
        <v>245.42000000000007</v>
      </c>
    </row>
    <row r="34" spans="1:8" ht="15.9" customHeight="1" x14ac:dyDescent="0.25">
      <c r="A34" s="654" t="s">
        <v>260</v>
      </c>
      <c r="B34" s="653" t="s">
        <v>237</v>
      </c>
      <c r="C34" s="654" t="s">
        <v>238</v>
      </c>
      <c r="D34" s="798">
        <f>'Bieu 01'!D36</f>
        <v>5.5176999999999987</v>
      </c>
      <c r="E34" s="798">
        <f t="shared" si="1"/>
        <v>8.6615293689121034E-3</v>
      </c>
      <c r="F34" s="798">
        <f>'Bieu 03'!F36</f>
        <v>6.2676999999999996</v>
      </c>
      <c r="G34" s="940">
        <f t="shared" si="2"/>
        <v>9.8388581520434965E-3</v>
      </c>
      <c r="H34" s="798">
        <f t="shared" si="0"/>
        <v>0.75000000000000089</v>
      </c>
    </row>
    <row r="35" spans="1:8" ht="15.9" customHeight="1" x14ac:dyDescent="0.25">
      <c r="A35" s="654" t="s">
        <v>260</v>
      </c>
      <c r="B35" s="653" t="s">
        <v>239</v>
      </c>
      <c r="C35" s="654" t="s">
        <v>240</v>
      </c>
      <c r="D35" s="798">
        <f>'Bieu 01'!D37</f>
        <v>10.580921999999999</v>
      </c>
      <c r="E35" s="798">
        <f t="shared" si="1"/>
        <v>1.6609632030224225E-2</v>
      </c>
      <c r="F35" s="798">
        <f>'Bieu 03'!F37</f>
        <v>12.470922</v>
      </c>
      <c r="G35" s="940">
        <f t="shared" si="2"/>
        <v>1.9576500563715332E-2</v>
      </c>
      <c r="H35" s="798">
        <f t="shared" si="0"/>
        <v>1.8900000000000006</v>
      </c>
    </row>
    <row r="36" spans="1:8" ht="15.9" customHeight="1" x14ac:dyDescent="0.25">
      <c r="A36" s="654" t="s">
        <v>260</v>
      </c>
      <c r="B36" s="653" t="s">
        <v>241</v>
      </c>
      <c r="C36" s="654" t="s">
        <v>242</v>
      </c>
      <c r="D36" s="798">
        <f>'Bieu 01'!D38</f>
        <v>175.22451999999998</v>
      </c>
      <c r="E36" s="798">
        <f t="shared" si="1"/>
        <v>0.27506249454184289</v>
      </c>
      <c r="F36" s="798">
        <f>'Bieu 03'!F38</f>
        <v>181.34451999999996</v>
      </c>
      <c r="G36" s="940">
        <f t="shared" si="2"/>
        <v>0.28466949741219494</v>
      </c>
      <c r="H36" s="798">
        <f t="shared" si="0"/>
        <v>6.1199999999999761</v>
      </c>
    </row>
    <row r="37" spans="1:8" ht="15.9" customHeight="1" x14ac:dyDescent="0.25">
      <c r="A37" s="654" t="s">
        <v>260</v>
      </c>
      <c r="B37" s="653" t="s">
        <v>243</v>
      </c>
      <c r="C37" s="654" t="s">
        <v>244</v>
      </c>
      <c r="D37" s="798">
        <f>'Bieu 01'!D39</f>
        <v>86.898769000000016</v>
      </c>
      <c r="E37" s="798">
        <f t="shared" si="1"/>
        <v>0.13641122928318122</v>
      </c>
      <c r="F37" s="798">
        <f>'Bieu 03'!F39</f>
        <v>176.04876900000005</v>
      </c>
      <c r="G37" s="940">
        <f t="shared" si="2"/>
        <v>0.27635637730473261</v>
      </c>
      <c r="H37" s="798">
        <f t="shared" si="0"/>
        <v>89.150000000000034</v>
      </c>
    </row>
    <row r="38" spans="1:8" ht="15.9" customHeight="1" x14ac:dyDescent="0.25">
      <c r="A38" s="654" t="s">
        <v>260</v>
      </c>
      <c r="B38" s="653" t="s">
        <v>245</v>
      </c>
      <c r="C38" s="654" t="s">
        <v>246</v>
      </c>
      <c r="D38" s="798">
        <f>'Bieu 01'!D40</f>
        <v>61.028555000000004</v>
      </c>
      <c r="E38" s="798">
        <f t="shared" si="1"/>
        <v>9.5800899192556285E-2</v>
      </c>
      <c r="F38" s="798">
        <f>'Bieu 03'!F40</f>
        <v>65.938555000000008</v>
      </c>
      <c r="G38" s="940">
        <f t="shared" si="2"/>
        <v>0.10350847829278978</v>
      </c>
      <c r="H38" s="798">
        <f t="shared" si="0"/>
        <v>4.9100000000000037</v>
      </c>
    </row>
    <row r="39" spans="1:8" ht="15.9" customHeight="1" x14ac:dyDescent="0.25">
      <c r="A39" s="654" t="s">
        <v>260</v>
      </c>
      <c r="B39" s="653" t="s">
        <v>1019</v>
      </c>
      <c r="C39" s="654" t="s">
        <v>248</v>
      </c>
      <c r="D39" s="798">
        <f>'Bieu 01'!D41</f>
        <v>0.76688299999999998</v>
      </c>
      <c r="E39" s="800">
        <f t="shared" si="1"/>
        <v>1.2038312389255348E-3</v>
      </c>
      <c r="F39" s="798">
        <f>'Bieu 03'!F41</f>
        <v>5.4168830000000012</v>
      </c>
      <c r="G39" s="940">
        <f t="shared" si="2"/>
        <v>8.5032696943401643E-3</v>
      </c>
      <c r="H39" s="798">
        <f t="shared" si="0"/>
        <v>4.6500000000000012</v>
      </c>
    </row>
    <row r="40" spans="1:8" ht="15.9" customHeight="1" x14ac:dyDescent="0.25">
      <c r="A40" s="654" t="s">
        <v>260</v>
      </c>
      <c r="B40" s="653" t="s">
        <v>249</v>
      </c>
      <c r="C40" s="654" t="s">
        <v>250</v>
      </c>
      <c r="D40" s="798"/>
      <c r="E40" s="798"/>
      <c r="F40" s="943"/>
      <c r="G40" s="940"/>
      <c r="H40" s="798"/>
    </row>
    <row r="41" spans="1:8" ht="15.9" customHeight="1" x14ac:dyDescent="0.25">
      <c r="A41" s="654" t="s">
        <v>260</v>
      </c>
      <c r="B41" s="653" t="s">
        <v>104</v>
      </c>
      <c r="C41" s="654" t="s">
        <v>144</v>
      </c>
      <c r="D41" s="798">
        <f>'Bieu 01'!D43</f>
        <v>3.1253340000000001</v>
      </c>
      <c r="E41" s="800">
        <f t="shared" si="1"/>
        <v>4.9060609001322199E-3</v>
      </c>
      <c r="F41" s="798">
        <f>'Bieu 03'!F43</f>
        <v>5.2653340000000002</v>
      </c>
      <c r="G41" s="940">
        <f t="shared" si="2"/>
        <v>8.2653723613337893E-3</v>
      </c>
      <c r="H41" s="798">
        <f t="shared" si="0"/>
        <v>2.14</v>
      </c>
    </row>
    <row r="42" spans="1:8" ht="15.9" customHeight="1" x14ac:dyDescent="0.25">
      <c r="A42" s="654" t="s">
        <v>260</v>
      </c>
      <c r="B42" s="653" t="s">
        <v>83</v>
      </c>
      <c r="C42" s="654" t="s">
        <v>73</v>
      </c>
      <c r="D42" s="798">
        <f>'Bieu 01'!D44</f>
        <v>15.870833000000001</v>
      </c>
      <c r="E42" s="798">
        <f t="shared" si="1"/>
        <v>2.491358467089538E-2</v>
      </c>
      <c r="F42" s="798">
        <f>'Bieu 03'!F44</f>
        <v>33.990833000000002</v>
      </c>
      <c r="G42" s="940">
        <f t="shared" si="2"/>
        <v>5.3357848071349794E-2</v>
      </c>
      <c r="H42" s="798">
        <f t="shared" si="0"/>
        <v>18.12</v>
      </c>
    </row>
    <row r="43" spans="1:8" ht="15.9" customHeight="1" x14ac:dyDescent="0.25">
      <c r="A43" s="654" t="s">
        <v>260</v>
      </c>
      <c r="B43" s="653" t="s">
        <v>93</v>
      </c>
      <c r="C43" s="654" t="s">
        <v>97</v>
      </c>
      <c r="D43" s="798">
        <f>'Bieu 01'!D45</f>
        <v>16.587553000000003</v>
      </c>
      <c r="E43" s="798">
        <f t="shared" si="1"/>
        <v>2.6038671451489959E-2</v>
      </c>
      <c r="F43" s="798">
        <f>'Bieu 03'!F45</f>
        <v>17.517552999999999</v>
      </c>
      <c r="G43" s="940">
        <f t="shared" si="2"/>
        <v>2.7498559142572876E-2</v>
      </c>
      <c r="H43" s="798">
        <f t="shared" si="0"/>
        <v>0.92999999999999616</v>
      </c>
    </row>
    <row r="44" spans="1:8" ht="15.9" customHeight="1" x14ac:dyDescent="0.25">
      <c r="A44" s="654" t="s">
        <v>260</v>
      </c>
      <c r="B44" s="653" t="s">
        <v>251</v>
      </c>
      <c r="C44" s="654" t="s">
        <v>43</v>
      </c>
      <c r="D44" s="798">
        <f>'Bieu 01'!D46</f>
        <v>733.65468399999986</v>
      </c>
      <c r="E44" s="798">
        <f t="shared" si="1"/>
        <v>1.1516703684698206</v>
      </c>
      <c r="F44" s="798">
        <f>'Bieu 03'!F46</f>
        <v>785.24468399999978</v>
      </c>
      <c r="G44" s="940">
        <f t="shared" si="2"/>
        <v>1.2326548910321518</v>
      </c>
      <c r="H44" s="798">
        <f t="shared" si="0"/>
        <v>51.589999999999918</v>
      </c>
    </row>
    <row r="45" spans="1:8" ht="15.9" customHeight="1" x14ac:dyDescent="0.25">
      <c r="A45" s="654" t="s">
        <v>260</v>
      </c>
      <c r="B45" s="653" t="s">
        <v>252</v>
      </c>
      <c r="C45" s="654" t="s">
        <v>253</v>
      </c>
      <c r="D45" s="798"/>
      <c r="E45" s="798"/>
      <c r="F45" s="943"/>
      <c r="G45" s="940"/>
      <c r="H45" s="798"/>
    </row>
    <row r="46" spans="1:8" ht="15.9" customHeight="1" x14ac:dyDescent="0.25">
      <c r="A46" s="654" t="s">
        <v>260</v>
      </c>
      <c r="B46" s="653" t="s">
        <v>254</v>
      </c>
      <c r="C46" s="654" t="s">
        <v>255</v>
      </c>
      <c r="D46" s="798"/>
      <c r="E46" s="798"/>
      <c r="F46" s="943"/>
      <c r="G46" s="940"/>
      <c r="H46" s="798"/>
    </row>
    <row r="47" spans="1:8" ht="15.9" customHeight="1" x14ac:dyDescent="0.25">
      <c r="A47" s="654" t="s">
        <v>260</v>
      </c>
      <c r="B47" s="653" t="s">
        <v>256</v>
      </c>
      <c r="C47" s="654" t="s">
        <v>257</v>
      </c>
      <c r="D47" s="798">
        <f>'Bieu 01'!D49</f>
        <v>13.087668000000001</v>
      </c>
      <c r="E47" s="798">
        <f t="shared" si="1"/>
        <v>2.0544650987290206E-2</v>
      </c>
      <c r="F47" s="798">
        <f>'Bieu 03'!F49</f>
        <v>16.927668000000001</v>
      </c>
      <c r="G47" s="940">
        <f t="shared" si="2"/>
        <v>2.6572574356922927E-2</v>
      </c>
      <c r="H47" s="798">
        <f t="shared" si="0"/>
        <v>3.84</v>
      </c>
    </row>
    <row r="48" spans="1:8" ht="15.9" customHeight="1" x14ac:dyDescent="0.25">
      <c r="A48" s="796" t="s">
        <v>128</v>
      </c>
      <c r="B48" s="653" t="s">
        <v>119</v>
      </c>
      <c r="C48" s="654" t="s">
        <v>123</v>
      </c>
      <c r="D48" s="798"/>
      <c r="E48" s="798"/>
      <c r="F48" s="943"/>
      <c r="G48" s="940"/>
      <c r="H48" s="798"/>
    </row>
    <row r="49" spans="1:8" ht="15.9" customHeight="1" x14ac:dyDescent="0.25">
      <c r="A49" s="796" t="s">
        <v>166</v>
      </c>
      <c r="B49" s="653" t="s">
        <v>148</v>
      </c>
      <c r="C49" s="654" t="s">
        <v>146</v>
      </c>
      <c r="D49" s="798">
        <f>'Bieu 01'!D51</f>
        <v>39.043575000000004</v>
      </c>
      <c r="E49" s="798">
        <f t="shared" si="1"/>
        <v>6.128949952513231E-2</v>
      </c>
      <c r="F49" s="798">
        <f>'Bieu 03'!F51</f>
        <v>44.883575</v>
      </c>
      <c r="G49" s="940">
        <f t="shared" si="2"/>
        <v>7.0456966316448724E-2</v>
      </c>
      <c r="H49" s="798">
        <f t="shared" si="0"/>
        <v>5.8399999999999963</v>
      </c>
    </row>
    <row r="50" spans="1:8" ht="15.9" customHeight="1" x14ac:dyDescent="0.25">
      <c r="A50" s="796" t="s">
        <v>167</v>
      </c>
      <c r="B50" s="653" t="s">
        <v>149</v>
      </c>
      <c r="C50" s="654" t="s">
        <v>147</v>
      </c>
      <c r="D50" s="798">
        <f>'Bieu 01'!D52</f>
        <v>2.8926850000000002</v>
      </c>
      <c r="E50" s="800">
        <f t="shared" si="1"/>
        <v>4.5408550813765729E-3</v>
      </c>
      <c r="F50" s="798">
        <f>'Bieu 03'!F52</f>
        <v>21.282685000000001</v>
      </c>
      <c r="G50" s="940">
        <f t="shared" si="2"/>
        <v>3.3408956843758289E-2</v>
      </c>
      <c r="H50" s="798">
        <f t="shared" si="0"/>
        <v>18.39</v>
      </c>
    </row>
    <row r="51" spans="1:8" ht="15.9" customHeight="1" x14ac:dyDescent="0.25">
      <c r="A51" s="796" t="s">
        <v>168</v>
      </c>
      <c r="B51" s="653" t="s">
        <v>90</v>
      </c>
      <c r="C51" s="654" t="s">
        <v>94</v>
      </c>
      <c r="D51" s="798">
        <f>'Bieu 01'!D53</f>
        <v>1756.7724550000005</v>
      </c>
      <c r="E51" s="798">
        <f t="shared" si="1"/>
        <v>2.7577317022451977</v>
      </c>
      <c r="F51" s="798">
        <f>'Bieu 03'!F53</f>
        <v>2260.3024549999996</v>
      </c>
      <c r="G51" s="940">
        <f t="shared" si="2"/>
        <v>3.548158851805395</v>
      </c>
      <c r="H51" s="798">
        <f t="shared" si="0"/>
        <v>503.52999999999906</v>
      </c>
    </row>
    <row r="52" spans="1:8" ht="15.9" customHeight="1" x14ac:dyDescent="0.25">
      <c r="A52" s="796" t="s">
        <v>169</v>
      </c>
      <c r="B52" s="653" t="s">
        <v>91</v>
      </c>
      <c r="C52" s="654" t="s">
        <v>95</v>
      </c>
      <c r="D52" s="798">
        <f>'Bieu 01'!D54</f>
        <v>187.46199100000001</v>
      </c>
      <c r="E52" s="798">
        <f t="shared" si="1"/>
        <v>0.29427253032989054</v>
      </c>
      <c r="F52" s="798">
        <f>'Bieu 03'!F54</f>
        <v>483.10199100000006</v>
      </c>
      <c r="G52" s="940">
        <f t="shared" si="2"/>
        <v>0.75835983892317671</v>
      </c>
      <c r="H52" s="798">
        <f t="shared" si="0"/>
        <v>295.64000000000004</v>
      </c>
    </row>
    <row r="53" spans="1:8" ht="15.9" customHeight="1" x14ac:dyDescent="0.25">
      <c r="A53" s="796" t="s">
        <v>170</v>
      </c>
      <c r="B53" s="653" t="s">
        <v>92</v>
      </c>
      <c r="C53" s="654" t="s">
        <v>99</v>
      </c>
      <c r="D53" s="798">
        <f>'Bieu 01'!D55</f>
        <v>59.449208999999989</v>
      </c>
      <c r="E53" s="798">
        <f t="shared" si="1"/>
        <v>9.3321686520125013E-2</v>
      </c>
      <c r="F53" s="798">
        <f>'Bieu 03'!F55</f>
        <v>83.729208999999997</v>
      </c>
      <c r="G53" s="940">
        <f t="shared" si="2"/>
        <v>0.13143574365936528</v>
      </c>
      <c r="H53" s="798">
        <f t="shared" si="0"/>
        <v>24.280000000000008</v>
      </c>
    </row>
    <row r="54" spans="1:8" ht="15.9" customHeight="1" x14ac:dyDescent="0.25">
      <c r="A54" s="796" t="s">
        <v>171</v>
      </c>
      <c r="B54" s="653" t="s">
        <v>116</v>
      </c>
      <c r="C54" s="654" t="s">
        <v>96</v>
      </c>
      <c r="D54" s="798">
        <f>'Bieu 01'!D56</f>
        <v>0.36655300000000002</v>
      </c>
      <c r="E54" s="800">
        <f t="shared" si="1"/>
        <v>5.7540452992421471E-4</v>
      </c>
      <c r="F54" s="798">
        <f>'Bieu 03'!F56</f>
        <v>1.3165529999999999</v>
      </c>
      <c r="G54" s="942">
        <f t="shared" si="2"/>
        <v>2.0666876552239768E-3</v>
      </c>
      <c r="H54" s="798">
        <f t="shared" si="0"/>
        <v>0.94999999999999984</v>
      </c>
    </row>
    <row r="55" spans="1:8" ht="15.9" customHeight="1" x14ac:dyDescent="0.25">
      <c r="A55" s="796" t="s">
        <v>172</v>
      </c>
      <c r="B55" s="653" t="s">
        <v>120</v>
      </c>
      <c r="C55" s="654" t="s">
        <v>117</v>
      </c>
      <c r="D55" s="798"/>
      <c r="E55" s="798"/>
      <c r="F55" s="943"/>
      <c r="G55" s="940"/>
      <c r="H55" s="798"/>
    </row>
    <row r="56" spans="1:8" ht="15.9" customHeight="1" x14ac:dyDescent="0.25">
      <c r="A56" s="796" t="s">
        <v>173</v>
      </c>
      <c r="B56" s="653" t="s">
        <v>258</v>
      </c>
      <c r="C56" s="654" t="s">
        <v>103</v>
      </c>
      <c r="D56" s="798">
        <f>'Bieu 01'!D58</f>
        <v>42.053657000000001</v>
      </c>
      <c r="E56" s="798">
        <f t="shared" si="1"/>
        <v>6.6014641096046572E-2</v>
      </c>
      <c r="F56" s="798">
        <f>'Bieu 03'!F58</f>
        <v>42.313656999999992</v>
      </c>
      <c r="G56" s="940">
        <f t="shared" si="2"/>
        <v>6.6422781740865425E-2</v>
      </c>
      <c r="H56" s="798">
        <f t="shared" si="0"/>
        <v>0.25999999999999091</v>
      </c>
    </row>
    <row r="57" spans="1:8" ht="15.9" customHeight="1" x14ac:dyDescent="0.25">
      <c r="A57" s="796" t="s">
        <v>174</v>
      </c>
      <c r="B57" s="653" t="s">
        <v>151</v>
      </c>
      <c r="C57" s="654" t="s">
        <v>152</v>
      </c>
      <c r="D57" s="798">
        <f>'Bieu 01'!D59</f>
        <v>1150.6825169999997</v>
      </c>
      <c r="E57" s="798">
        <f t="shared" si="1"/>
        <v>1.8063088633469022</v>
      </c>
      <c r="F57" s="798">
        <f>'Bieu 03'!F59</f>
        <v>988.06251700000007</v>
      </c>
      <c r="G57" s="940">
        <f t="shared" si="2"/>
        <v>1.5510325877297999</v>
      </c>
      <c r="H57" s="798">
        <f t="shared" si="0"/>
        <v>-162.61999999999966</v>
      </c>
    </row>
    <row r="58" spans="1:8" ht="15.9" customHeight="1" x14ac:dyDescent="0.25">
      <c r="A58" s="796" t="s">
        <v>176</v>
      </c>
      <c r="B58" s="653" t="s">
        <v>150</v>
      </c>
      <c r="C58" s="654" t="s">
        <v>153</v>
      </c>
      <c r="D58" s="798">
        <f>'Bieu 01'!D60</f>
        <v>3622.7139120000002</v>
      </c>
      <c r="E58" s="798">
        <f t="shared" si="1"/>
        <v>5.6868338155308313</v>
      </c>
      <c r="F58" s="798">
        <f>'Bieu 03'!F60</f>
        <v>3561.6339120000007</v>
      </c>
      <c r="G58" s="940">
        <f t="shared" si="2"/>
        <v>5.5909521594326117</v>
      </c>
      <c r="H58" s="798">
        <f t="shared" si="0"/>
        <v>-61.079999999999472</v>
      </c>
    </row>
    <row r="59" spans="1:8" ht="15.9" customHeight="1" x14ac:dyDescent="0.25">
      <c r="A59" s="796" t="s">
        <v>177</v>
      </c>
      <c r="B59" s="653" t="s">
        <v>77</v>
      </c>
      <c r="C59" s="654" t="s">
        <v>78</v>
      </c>
      <c r="D59" s="798">
        <f>'Bieu 01'!D61</f>
        <v>12.364677</v>
      </c>
      <c r="E59" s="798">
        <f t="shared" si="1"/>
        <v>1.9409720168296941E-2</v>
      </c>
      <c r="F59" s="798">
        <f>'Bieu 03'!F61</f>
        <v>11.194676999999999</v>
      </c>
      <c r="G59" s="940">
        <f t="shared" si="2"/>
        <v>1.7573087266611966E-2</v>
      </c>
      <c r="H59" s="798">
        <f t="shared" si="0"/>
        <v>-1.1700000000000017</v>
      </c>
    </row>
    <row r="60" spans="1:8" s="50" customFormat="1" ht="15.9" customHeight="1" x14ac:dyDescent="0.25">
      <c r="A60" s="795">
        <v>3</v>
      </c>
      <c r="B60" s="650" t="s">
        <v>72</v>
      </c>
      <c r="C60" s="656" t="s">
        <v>84</v>
      </c>
      <c r="D60" s="797">
        <f>'Bieu 01'!D62</f>
        <v>1412.6173320000003</v>
      </c>
      <c r="E60" s="797">
        <f t="shared" si="1"/>
        <v>2.2174867260184978</v>
      </c>
      <c r="F60" s="797">
        <f>'Bieu 03'!F62</f>
        <v>747.43733199999997</v>
      </c>
      <c r="G60" s="938">
        <f t="shared" si="2"/>
        <v>1.1733059794007117</v>
      </c>
      <c r="H60" s="797">
        <f t="shared" si="0"/>
        <v>-665.18000000000029</v>
      </c>
    </row>
    <row r="61" spans="1:8" ht="15.6" x14ac:dyDescent="0.3">
      <c r="A61" s="44"/>
      <c r="B61" s="44"/>
      <c r="C61" s="49"/>
      <c r="D61" s="794"/>
      <c r="E61" s="44"/>
    </row>
    <row r="62" spans="1:8" ht="15.6" x14ac:dyDescent="0.3">
      <c r="A62" s="44"/>
      <c r="B62" s="44"/>
      <c r="C62" s="49"/>
      <c r="D62" s="44"/>
      <c r="E62" s="44"/>
    </row>
    <row r="63" spans="1:8" ht="15.6" x14ac:dyDescent="0.3">
      <c r="A63" s="44"/>
      <c r="B63" s="44"/>
      <c r="C63" s="49"/>
      <c r="D63" s="44"/>
      <c r="E63" s="44"/>
    </row>
  </sheetData>
  <mergeCells count="9">
    <mergeCell ref="A3:H3"/>
    <mergeCell ref="F4:G4"/>
    <mergeCell ref="H4:H5"/>
    <mergeCell ref="A1:B1"/>
    <mergeCell ref="A4:A5"/>
    <mergeCell ref="B4:B5"/>
    <mergeCell ref="C4:C5"/>
    <mergeCell ref="D4:E4"/>
    <mergeCell ref="A2:H2"/>
  </mergeCells>
  <pageMargins left="0.5" right="0.2" top="0.47244094488188998" bottom="0.23622047244094499" header="0.35433070866141703" footer="0.15748031496063"/>
  <pageSetup paperSize="9" scale="95"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zoomScaleNormal="100" workbookViewId="0">
      <selection activeCell="A22" sqref="A22:IV22"/>
    </sheetView>
  </sheetViews>
  <sheetFormatPr defaultColWidth="9.109375" defaultRowHeight="13.2" x14ac:dyDescent="0.25"/>
  <cols>
    <col min="1" max="1" width="8.33203125" style="45" customWidth="1"/>
    <col min="2" max="2" width="44" style="45" customWidth="1"/>
    <col min="3" max="3" width="7.44140625" style="52" customWidth="1"/>
    <col min="4" max="4" width="10.44140625" style="110" customWidth="1"/>
    <col min="5" max="5" width="10.44140625" style="45" customWidth="1"/>
    <col min="6" max="6" width="10.88671875" style="45" customWidth="1"/>
    <col min="7" max="7" width="10.33203125" style="45" customWidth="1"/>
    <col min="8" max="9" width="9.109375" style="45"/>
    <col min="10" max="10" width="10.5546875" style="45" customWidth="1"/>
    <col min="11" max="11" width="11.6640625" style="45" customWidth="1"/>
    <col min="12" max="16384" width="9.109375" style="45"/>
  </cols>
  <sheetData>
    <row r="1" spans="1:11" ht="15.6" x14ac:dyDescent="0.3">
      <c r="A1" s="959" t="s">
        <v>50</v>
      </c>
      <c r="B1" s="959"/>
      <c r="C1" s="49"/>
      <c r="D1" s="804"/>
      <c r="E1" s="44"/>
      <c r="F1" s="44"/>
      <c r="G1" s="44"/>
    </row>
    <row r="2" spans="1:11" s="50" customFormat="1" ht="18" customHeight="1" x14ac:dyDescent="0.25">
      <c r="A2" s="960" t="s">
        <v>1023</v>
      </c>
      <c r="B2" s="960"/>
      <c r="C2" s="960"/>
      <c r="D2" s="960"/>
      <c r="E2" s="960"/>
      <c r="F2" s="960"/>
      <c r="G2" s="960"/>
      <c r="H2" s="54"/>
    </row>
    <row r="3" spans="1:11" s="50" customFormat="1" ht="17.25" customHeight="1" x14ac:dyDescent="0.25">
      <c r="A3" s="961" t="s">
        <v>991</v>
      </c>
      <c r="B3" s="961"/>
      <c r="C3" s="961"/>
      <c r="D3" s="961"/>
      <c r="E3" s="961"/>
      <c r="F3" s="961"/>
      <c r="G3" s="961"/>
    </row>
    <row r="4" spans="1:11" ht="18.75" customHeight="1" x14ac:dyDescent="0.25">
      <c r="A4" s="962" t="s">
        <v>115</v>
      </c>
      <c r="B4" s="963" t="s">
        <v>157</v>
      </c>
      <c r="C4" s="963" t="s">
        <v>20</v>
      </c>
      <c r="D4" s="968" t="s">
        <v>1020</v>
      </c>
      <c r="E4" s="963" t="s">
        <v>224</v>
      </c>
      <c r="F4" s="963"/>
      <c r="G4" s="963"/>
    </row>
    <row r="5" spans="1:11" ht="17.25" customHeight="1" x14ac:dyDescent="0.25">
      <c r="A5" s="962"/>
      <c r="B5" s="963"/>
      <c r="C5" s="963"/>
      <c r="D5" s="968"/>
      <c r="E5" s="963" t="s">
        <v>30</v>
      </c>
      <c r="F5" s="963" t="s">
        <v>160</v>
      </c>
      <c r="G5" s="963"/>
    </row>
    <row r="6" spans="1:11" ht="57.75" customHeight="1" x14ac:dyDescent="0.25">
      <c r="A6" s="962"/>
      <c r="B6" s="963"/>
      <c r="C6" s="963"/>
      <c r="D6" s="968"/>
      <c r="E6" s="963"/>
      <c r="F6" s="619" t="s">
        <v>225</v>
      </c>
      <c r="G6" s="619" t="s">
        <v>156</v>
      </c>
    </row>
    <row r="7" spans="1:11" s="89" customFormat="1" ht="27.6" x14ac:dyDescent="0.2">
      <c r="A7" s="648">
        <v>-1</v>
      </c>
      <c r="B7" s="648">
        <v>-2</v>
      </c>
      <c r="C7" s="648">
        <v>-3</v>
      </c>
      <c r="D7" s="805">
        <v>-4</v>
      </c>
      <c r="E7" s="648">
        <v>-5</v>
      </c>
      <c r="F7" s="648" t="s">
        <v>161</v>
      </c>
      <c r="G7" s="648" t="s">
        <v>162</v>
      </c>
    </row>
    <row r="8" spans="1:11" s="50" customFormat="1" ht="15.9" customHeight="1" x14ac:dyDescent="0.25">
      <c r="A8" s="795">
        <v>1</v>
      </c>
      <c r="B8" s="650" t="s">
        <v>31</v>
      </c>
      <c r="C8" s="795" t="s">
        <v>21</v>
      </c>
      <c r="D8" s="806">
        <v>49024.7</v>
      </c>
      <c r="E8" s="58">
        <f>'Bieu 01'!D8</f>
        <v>50514.233574999998</v>
      </c>
      <c r="F8" s="58">
        <f>E8-D8</f>
        <v>1489.5335750000013</v>
      </c>
      <c r="G8" s="58">
        <f>E8/D8*100</f>
        <v>103.03833287098136</v>
      </c>
      <c r="H8" s="48"/>
      <c r="I8" s="48">
        <f>SUM(D8,D22,D62)</f>
        <v>63646.649999999994</v>
      </c>
      <c r="J8" s="48">
        <f>SUM(E8,E22,E62)</f>
        <v>63703.530462000002</v>
      </c>
      <c r="K8" s="48">
        <f>I8-J8</f>
        <v>-56.880462000008265</v>
      </c>
    </row>
    <row r="9" spans="1:11" ht="15.9" customHeight="1" x14ac:dyDescent="0.25">
      <c r="A9" s="651"/>
      <c r="B9" s="653" t="s">
        <v>38</v>
      </c>
      <c r="C9" s="651"/>
      <c r="D9" s="807"/>
      <c r="E9" s="57"/>
      <c r="F9" s="57"/>
      <c r="G9" s="57"/>
      <c r="H9" s="53"/>
    </row>
    <row r="10" spans="1:11" s="51" customFormat="1" ht="18.75" customHeight="1" x14ac:dyDescent="0.25">
      <c r="A10" s="651" t="s">
        <v>1</v>
      </c>
      <c r="B10" s="653" t="s">
        <v>81</v>
      </c>
      <c r="C10" s="654" t="s">
        <v>82</v>
      </c>
      <c r="D10" s="808">
        <v>10795.86</v>
      </c>
      <c r="E10" s="57">
        <f>'Bieu 01'!D10</f>
        <v>11349.974356999997</v>
      </c>
      <c r="F10" s="57">
        <f>E10-D10</f>
        <v>554.11435699999674</v>
      </c>
      <c r="G10" s="57">
        <f t="shared" ref="G10:G15" si="0">E10/D10*100</f>
        <v>105.13265600887745</v>
      </c>
    </row>
    <row r="11" spans="1:11" s="51" customFormat="1" ht="15.9" customHeight="1" x14ac:dyDescent="0.25">
      <c r="A11" s="651"/>
      <c r="B11" s="653" t="s">
        <v>79</v>
      </c>
      <c r="C11" s="654" t="s">
        <v>80</v>
      </c>
      <c r="D11" s="808">
        <v>10448.92</v>
      </c>
      <c r="E11" s="57">
        <f>'Bieu 01'!D11</f>
        <v>10999.318727999998</v>
      </c>
      <c r="F11" s="57">
        <f t="shared" ref="F11:F62" si="1">E11-D11</f>
        <v>550.3987279999983</v>
      </c>
      <c r="G11" s="57">
        <f t="shared" si="0"/>
        <v>105.26751786787531</v>
      </c>
    </row>
    <row r="12" spans="1:11" ht="15.9" customHeight="1" x14ac:dyDescent="0.25">
      <c r="A12" s="651"/>
      <c r="B12" s="653" t="s">
        <v>184</v>
      </c>
      <c r="C12" s="654" t="s">
        <v>183</v>
      </c>
      <c r="D12" s="807">
        <v>346.93</v>
      </c>
      <c r="E12" s="57">
        <f>'Bieu 01'!D12</f>
        <v>350.65562900000003</v>
      </c>
      <c r="F12" s="57">
        <f t="shared" si="1"/>
        <v>3.7256290000000263</v>
      </c>
      <c r="G12" s="57">
        <f t="shared" si="0"/>
        <v>101.07388493356009</v>
      </c>
    </row>
    <row r="13" spans="1:11" ht="15.9" customHeight="1" x14ac:dyDescent="0.25">
      <c r="A13" s="651" t="s">
        <v>2</v>
      </c>
      <c r="B13" s="653" t="s">
        <v>105</v>
      </c>
      <c r="C13" s="654" t="s">
        <v>51</v>
      </c>
      <c r="D13" s="807">
        <v>2688.54</v>
      </c>
      <c r="E13" s="57">
        <f>'Bieu 01'!D13</f>
        <v>1204.9295340000001</v>
      </c>
      <c r="F13" s="57">
        <f t="shared" si="1"/>
        <v>-1483.6104659999999</v>
      </c>
      <c r="G13" s="57">
        <f t="shared" si="0"/>
        <v>44.817244080430271</v>
      </c>
    </row>
    <row r="14" spans="1:11" ht="15.9" customHeight="1" x14ac:dyDescent="0.25">
      <c r="A14" s="651" t="s">
        <v>3</v>
      </c>
      <c r="B14" s="653" t="s">
        <v>34</v>
      </c>
      <c r="C14" s="654" t="s">
        <v>39</v>
      </c>
      <c r="D14" s="807">
        <v>4499.7299999999996</v>
      </c>
      <c r="E14" s="57">
        <f>'Bieu 01'!D14</f>
        <v>4515.5056940000004</v>
      </c>
      <c r="F14" s="57">
        <f t="shared" si="1"/>
        <v>15.77569400000084</v>
      </c>
      <c r="G14" s="57">
        <f t="shared" si="0"/>
        <v>100.35059201329859</v>
      </c>
    </row>
    <row r="15" spans="1:11" ht="15.9" customHeight="1" x14ac:dyDescent="0.25">
      <c r="A15" s="651" t="s">
        <v>4</v>
      </c>
      <c r="B15" s="653" t="s">
        <v>11</v>
      </c>
      <c r="C15" s="654" t="s">
        <v>22</v>
      </c>
      <c r="D15" s="807">
        <v>13780.66</v>
      </c>
      <c r="E15" s="57">
        <f>'Bieu 01'!D15</f>
        <v>13709.784287</v>
      </c>
      <c r="F15" s="57">
        <f t="shared" si="1"/>
        <v>-70.87571299999945</v>
      </c>
      <c r="G15" s="57">
        <f t="shared" si="0"/>
        <v>99.485687093361278</v>
      </c>
    </row>
    <row r="16" spans="1:11" ht="15.9" customHeight="1" x14ac:dyDescent="0.25">
      <c r="A16" s="651" t="s">
        <v>5</v>
      </c>
      <c r="B16" s="653" t="s">
        <v>12</v>
      </c>
      <c r="C16" s="654" t="s">
        <v>23</v>
      </c>
      <c r="D16" s="807">
        <v>12028.43</v>
      </c>
      <c r="E16" s="57">
        <f>'Bieu 01'!D16</f>
        <v>11917.408397000001</v>
      </c>
      <c r="F16" s="57">
        <f t="shared" si="1"/>
        <v>-111.02160299999923</v>
      </c>
      <c r="G16" s="57">
        <f t="shared" ref="G16:G62" si="2">E16/D16*100</f>
        <v>99.077006699960009</v>
      </c>
    </row>
    <row r="17" spans="1:7" ht="15.9" customHeight="1" x14ac:dyDescent="0.25">
      <c r="A17" s="651" t="s">
        <v>36</v>
      </c>
      <c r="B17" s="653" t="s">
        <v>35</v>
      </c>
      <c r="C17" s="654" t="s">
        <v>40</v>
      </c>
      <c r="D17" s="807">
        <v>3826.96</v>
      </c>
      <c r="E17" s="57">
        <f>'Bieu 01'!D17</f>
        <v>6753.3097370000005</v>
      </c>
      <c r="F17" s="57">
        <f t="shared" si="1"/>
        <v>2926.3497370000005</v>
      </c>
      <c r="G17" s="57">
        <f t="shared" si="2"/>
        <v>176.46669254447397</v>
      </c>
    </row>
    <row r="18" spans="1:7" ht="13.8" x14ac:dyDescent="0.25">
      <c r="A18" s="651"/>
      <c r="B18" s="655" t="s">
        <v>1021</v>
      </c>
      <c r="C18" s="654" t="s">
        <v>232</v>
      </c>
      <c r="D18" s="809">
        <v>1563.8</v>
      </c>
      <c r="E18" s="57">
        <f>'Bieu 01'!D18</f>
        <v>1089.518339</v>
      </c>
      <c r="F18" s="57">
        <f t="shared" si="1"/>
        <v>-474.28166099999999</v>
      </c>
      <c r="G18" s="57">
        <f t="shared" si="2"/>
        <v>69.671207251566685</v>
      </c>
    </row>
    <row r="19" spans="1:7" ht="15.9" customHeight="1" x14ac:dyDescent="0.25">
      <c r="A19" s="651" t="s">
        <v>37</v>
      </c>
      <c r="B19" s="653" t="s">
        <v>85</v>
      </c>
      <c r="C19" s="654" t="s">
        <v>74</v>
      </c>
      <c r="D19" s="807">
        <v>891.43</v>
      </c>
      <c r="E19" s="57">
        <f>'Bieu 01'!D19</f>
        <v>630.79167700000005</v>
      </c>
      <c r="F19" s="57">
        <f t="shared" si="1"/>
        <v>-260.6383229999999</v>
      </c>
      <c r="G19" s="57">
        <f t="shared" si="2"/>
        <v>70.761773442670773</v>
      </c>
    </row>
    <row r="20" spans="1:7" s="50" customFormat="1" ht="15.9" customHeight="1" x14ac:dyDescent="0.25">
      <c r="A20" s="651" t="s">
        <v>47</v>
      </c>
      <c r="B20" s="653" t="s">
        <v>45</v>
      </c>
      <c r="C20" s="654" t="s">
        <v>46</v>
      </c>
      <c r="D20" s="807">
        <v>7.76</v>
      </c>
      <c r="E20" s="57">
        <f>'Bieu 01'!D20</f>
        <v>12.51871</v>
      </c>
      <c r="F20" s="57">
        <f t="shared" si="1"/>
        <v>4.7587100000000007</v>
      </c>
      <c r="G20" s="57">
        <f t="shared" si="2"/>
        <v>161.32358247422681</v>
      </c>
    </row>
    <row r="21" spans="1:7" ht="15.9" customHeight="1" x14ac:dyDescent="0.25">
      <c r="A21" s="651" t="s">
        <v>175</v>
      </c>
      <c r="B21" s="653" t="s">
        <v>52</v>
      </c>
      <c r="C21" s="654" t="s">
        <v>53</v>
      </c>
      <c r="D21" s="807">
        <v>505.25</v>
      </c>
      <c r="E21" s="57">
        <f>'Bieu 01'!D21</f>
        <v>420.01118199999996</v>
      </c>
      <c r="F21" s="57">
        <f t="shared" si="1"/>
        <v>-85.238818000000038</v>
      </c>
      <c r="G21" s="57">
        <f t="shared" si="2"/>
        <v>83.129377931716959</v>
      </c>
    </row>
    <row r="22" spans="1:7" s="50" customFormat="1" ht="15.9" customHeight="1" x14ac:dyDescent="0.25">
      <c r="A22" s="795">
        <v>2</v>
      </c>
      <c r="B22" s="649" t="s">
        <v>32</v>
      </c>
      <c r="C22" s="656" t="s">
        <v>24</v>
      </c>
      <c r="D22" s="806">
        <v>13526.17</v>
      </c>
      <c r="E22" s="58">
        <f>'Bieu 01'!D22</f>
        <v>11776.679555000001</v>
      </c>
      <c r="F22" s="58">
        <f t="shared" si="1"/>
        <v>-1749.4904449999995</v>
      </c>
      <c r="G22" s="58">
        <f t="shared" si="2"/>
        <v>87.065884540856729</v>
      </c>
    </row>
    <row r="23" spans="1:7" ht="15.9" customHeight="1" x14ac:dyDescent="0.25">
      <c r="A23" s="651"/>
      <c r="B23" s="652" t="s">
        <v>38</v>
      </c>
      <c r="C23" s="654"/>
      <c r="D23" s="807"/>
      <c r="E23" s="57"/>
      <c r="F23" s="57"/>
      <c r="G23" s="57"/>
    </row>
    <row r="24" spans="1:7" ht="15.9" customHeight="1" x14ac:dyDescent="0.25">
      <c r="A24" s="651" t="s">
        <v>17</v>
      </c>
      <c r="B24" s="653" t="s">
        <v>13</v>
      </c>
      <c r="C24" s="654" t="s">
        <v>25</v>
      </c>
      <c r="D24" s="807">
        <v>278.31</v>
      </c>
      <c r="E24" s="57">
        <f>'Bieu 01'!D24</f>
        <v>62.100977999999998</v>
      </c>
      <c r="F24" s="57">
        <f t="shared" si="1"/>
        <v>-216.209022</v>
      </c>
      <c r="G24" s="57">
        <f t="shared" si="2"/>
        <v>22.313599223887032</v>
      </c>
    </row>
    <row r="25" spans="1:7" ht="15.9" customHeight="1" x14ac:dyDescent="0.25">
      <c r="A25" s="651" t="s">
        <v>6</v>
      </c>
      <c r="B25" s="653" t="s">
        <v>14</v>
      </c>
      <c r="C25" s="654" t="s">
        <v>26</v>
      </c>
      <c r="D25" s="807">
        <v>59.48</v>
      </c>
      <c r="E25" s="57">
        <f>'Bieu 01'!D25</f>
        <v>50.653662000000004</v>
      </c>
      <c r="F25" s="57">
        <f t="shared" si="1"/>
        <v>-8.8263379999999927</v>
      </c>
      <c r="G25" s="57">
        <f t="shared" si="2"/>
        <v>85.160830531271031</v>
      </c>
    </row>
    <row r="26" spans="1:7" ht="15.9" customHeight="1" x14ac:dyDescent="0.25">
      <c r="A26" s="651" t="s">
        <v>7</v>
      </c>
      <c r="B26" s="653" t="s">
        <v>15</v>
      </c>
      <c r="C26" s="654" t="s">
        <v>122</v>
      </c>
      <c r="D26" s="807"/>
      <c r="E26" s="57"/>
      <c r="F26" s="57"/>
      <c r="G26" s="57"/>
    </row>
    <row r="27" spans="1:7" ht="15.9" customHeight="1" x14ac:dyDescent="0.25">
      <c r="A27" s="651" t="s">
        <v>8</v>
      </c>
      <c r="B27" s="653" t="s">
        <v>86</v>
      </c>
      <c r="C27" s="654" t="s">
        <v>125</v>
      </c>
      <c r="D27" s="807">
        <v>56.05</v>
      </c>
      <c r="E27" s="57">
        <f>'Bieu 01'!D27</f>
        <v>23.193390000000001</v>
      </c>
      <c r="F27" s="57">
        <f t="shared" si="1"/>
        <v>-32.856609999999996</v>
      </c>
      <c r="G27" s="57">
        <f t="shared" si="2"/>
        <v>41.37982158786798</v>
      </c>
    </row>
    <row r="28" spans="1:7" ht="15.75" customHeight="1" x14ac:dyDescent="0.25">
      <c r="A28" s="651" t="s">
        <v>9</v>
      </c>
      <c r="B28" s="653" t="s">
        <v>87</v>
      </c>
      <c r="C28" s="654" t="s">
        <v>124</v>
      </c>
      <c r="D28" s="807">
        <v>908.59</v>
      </c>
      <c r="E28" s="57">
        <f>'Bieu 01'!D28</f>
        <v>16.678755999999996</v>
      </c>
      <c r="F28" s="57">
        <f t="shared" si="1"/>
        <v>-891.91124400000001</v>
      </c>
      <c r="G28" s="57">
        <f t="shared" si="2"/>
        <v>1.8356746167138089</v>
      </c>
    </row>
    <row r="29" spans="1:7" ht="29.25" customHeight="1" x14ac:dyDescent="0.25">
      <c r="A29" s="651" t="s">
        <v>10</v>
      </c>
      <c r="B29" s="653" t="s">
        <v>88</v>
      </c>
      <c r="C29" s="654" t="s">
        <v>48</v>
      </c>
      <c r="D29" s="807">
        <v>112.28</v>
      </c>
      <c r="E29" s="57">
        <f>'Bieu 01'!D29</f>
        <v>49.502842999999999</v>
      </c>
      <c r="F29" s="57">
        <f t="shared" si="1"/>
        <v>-62.777157000000003</v>
      </c>
      <c r="G29" s="57">
        <f t="shared" si="2"/>
        <v>44.088745101531885</v>
      </c>
    </row>
    <row r="30" spans="1:7" ht="15.9" customHeight="1" x14ac:dyDescent="0.25">
      <c r="A30" s="651" t="s">
        <v>18</v>
      </c>
      <c r="B30" s="653" t="s">
        <v>89</v>
      </c>
      <c r="C30" s="654" t="s">
        <v>41</v>
      </c>
      <c r="D30" s="807">
        <v>34.68</v>
      </c>
      <c r="E30" s="57">
        <f>'Bieu 01'!D30</f>
        <v>19.535253000000001</v>
      </c>
      <c r="F30" s="57">
        <f t="shared" si="1"/>
        <v>-15.144746999999999</v>
      </c>
      <c r="G30" s="57">
        <f t="shared" si="2"/>
        <v>56.330025951557097</v>
      </c>
    </row>
    <row r="31" spans="1:7" ht="15.9" customHeight="1" x14ac:dyDescent="0.25">
      <c r="A31" s="651" t="s">
        <v>19</v>
      </c>
      <c r="B31" s="653" t="s">
        <v>100</v>
      </c>
      <c r="C31" s="654" t="s">
        <v>49</v>
      </c>
      <c r="D31" s="807">
        <v>40.909999999999997</v>
      </c>
      <c r="E31" s="57">
        <f>'Bieu 01'!D31</f>
        <v>49.358085000000003</v>
      </c>
      <c r="F31" s="57">
        <f t="shared" si="1"/>
        <v>8.4480850000000061</v>
      </c>
      <c r="G31" s="57">
        <f t="shared" si="2"/>
        <v>120.65041554632121</v>
      </c>
    </row>
    <row r="32" spans="1:7" ht="27.6" x14ac:dyDescent="0.25">
      <c r="A32" s="651" t="s">
        <v>42</v>
      </c>
      <c r="B32" s="653" t="s">
        <v>129</v>
      </c>
      <c r="C32" s="654" t="s">
        <v>27</v>
      </c>
      <c r="D32" s="807">
        <v>5143.9399999999996</v>
      </c>
      <c r="E32" s="57">
        <f>'Bieu 01'!D32</f>
        <v>4631.8653179999992</v>
      </c>
      <c r="F32" s="57">
        <f t="shared" si="1"/>
        <v>-512.07468200000039</v>
      </c>
      <c r="G32" s="57">
        <f t="shared" si="2"/>
        <v>90.045088356396064</v>
      </c>
    </row>
    <row r="33" spans="1:9" ht="15.9" customHeight="1" x14ac:dyDescent="0.25">
      <c r="A33" s="651"/>
      <c r="B33" s="655" t="s">
        <v>38</v>
      </c>
      <c r="C33" s="654"/>
      <c r="D33" s="807"/>
      <c r="E33" s="57"/>
      <c r="F33" s="57"/>
      <c r="G33" s="57"/>
    </row>
    <row r="34" spans="1:9" ht="15.9" customHeight="1" x14ac:dyDescent="0.25">
      <c r="A34" s="654" t="s">
        <v>260</v>
      </c>
      <c r="B34" s="653" t="s">
        <v>233</v>
      </c>
      <c r="C34" s="654" t="s">
        <v>234</v>
      </c>
      <c r="D34" s="801">
        <v>2796.87</v>
      </c>
      <c r="E34" s="815">
        <f>'Bieu 01'!D34</f>
        <v>2439.4824310000004</v>
      </c>
      <c r="F34" s="57">
        <f t="shared" si="1"/>
        <v>-357.38756899999953</v>
      </c>
      <c r="G34" s="57">
        <f t="shared" si="2"/>
        <v>87.221874130724714</v>
      </c>
      <c r="I34" s="53"/>
    </row>
    <row r="35" spans="1:9" ht="15.9" customHeight="1" x14ac:dyDescent="0.25">
      <c r="A35" s="654" t="s">
        <v>260</v>
      </c>
      <c r="B35" s="653" t="s">
        <v>235</v>
      </c>
      <c r="C35" s="654" t="s">
        <v>236</v>
      </c>
      <c r="D35" s="801">
        <v>1190.18</v>
      </c>
      <c r="E35" s="815">
        <f>'Bieu 01'!D35</f>
        <v>1070.034146</v>
      </c>
      <c r="F35" s="57">
        <f t="shared" si="1"/>
        <v>-120.1458540000001</v>
      </c>
      <c r="G35" s="57">
        <f t="shared" si="2"/>
        <v>89.90523668688769</v>
      </c>
    </row>
    <row r="36" spans="1:9" ht="15.9" customHeight="1" x14ac:dyDescent="0.25">
      <c r="A36" s="654" t="s">
        <v>260</v>
      </c>
      <c r="B36" s="653" t="s">
        <v>237</v>
      </c>
      <c r="C36" s="654" t="s">
        <v>238</v>
      </c>
      <c r="D36" s="801">
        <v>5.92</v>
      </c>
      <c r="E36" s="815">
        <f>'Bieu 01'!D36</f>
        <v>5.5176999999999987</v>
      </c>
      <c r="F36" s="57">
        <f t="shared" si="1"/>
        <v>-0.40230000000000121</v>
      </c>
      <c r="G36" s="57">
        <f t="shared" si="2"/>
        <v>93.204391891891873</v>
      </c>
    </row>
    <row r="37" spans="1:9" ht="15.9" customHeight="1" x14ac:dyDescent="0.25">
      <c r="A37" s="654" t="s">
        <v>260</v>
      </c>
      <c r="B37" s="653" t="s">
        <v>239</v>
      </c>
      <c r="C37" s="654" t="s">
        <v>240</v>
      </c>
      <c r="D37" s="801">
        <v>10.89</v>
      </c>
      <c r="E37" s="815">
        <f>'Bieu 01'!D37</f>
        <v>10.580921999999999</v>
      </c>
      <c r="F37" s="57">
        <f t="shared" si="1"/>
        <v>-0.3090780000000013</v>
      </c>
      <c r="G37" s="57">
        <f t="shared" si="2"/>
        <v>97.161818181818177</v>
      </c>
    </row>
    <row r="38" spans="1:9" ht="15.9" customHeight="1" x14ac:dyDescent="0.25">
      <c r="A38" s="654" t="s">
        <v>260</v>
      </c>
      <c r="B38" s="653" t="s">
        <v>241</v>
      </c>
      <c r="C38" s="654" t="s">
        <v>242</v>
      </c>
      <c r="D38" s="801">
        <v>175.9</v>
      </c>
      <c r="E38" s="815">
        <f>'Bieu 01'!D38</f>
        <v>175.22451999999998</v>
      </c>
      <c r="F38" s="57">
        <f t="shared" si="1"/>
        <v>-0.67548000000002162</v>
      </c>
      <c r="G38" s="57">
        <f t="shared" si="2"/>
        <v>99.615986355884019</v>
      </c>
    </row>
    <row r="39" spans="1:9" ht="15.9" customHeight="1" x14ac:dyDescent="0.25">
      <c r="A39" s="654" t="s">
        <v>260</v>
      </c>
      <c r="B39" s="653" t="s">
        <v>243</v>
      </c>
      <c r="C39" s="654" t="s">
        <v>244</v>
      </c>
      <c r="D39" s="801">
        <v>89.7</v>
      </c>
      <c r="E39" s="815">
        <f>'Bieu 01'!D39</f>
        <v>86.898769000000016</v>
      </c>
      <c r="F39" s="57">
        <f t="shared" si="1"/>
        <v>-2.8012309999999871</v>
      </c>
      <c r="G39" s="57">
        <f t="shared" si="2"/>
        <v>96.877111482720196</v>
      </c>
    </row>
    <row r="40" spans="1:9" ht="15.9" customHeight="1" x14ac:dyDescent="0.25">
      <c r="A40" s="654" t="s">
        <v>260</v>
      </c>
      <c r="B40" s="653" t="s">
        <v>245</v>
      </c>
      <c r="C40" s="654" t="s">
        <v>246</v>
      </c>
      <c r="D40" s="801">
        <v>61.98</v>
      </c>
      <c r="E40" s="815">
        <f>'Bieu 01'!D40</f>
        <v>61.028555000000004</v>
      </c>
      <c r="F40" s="57">
        <f t="shared" si="1"/>
        <v>-0.95144499999999255</v>
      </c>
      <c r="G40" s="57">
        <f t="shared" si="2"/>
        <v>98.464916101968385</v>
      </c>
    </row>
    <row r="41" spans="1:9" ht="15.9" customHeight="1" x14ac:dyDescent="0.25">
      <c r="A41" s="654" t="s">
        <v>260</v>
      </c>
      <c r="B41" s="653" t="s">
        <v>1019</v>
      </c>
      <c r="C41" s="654" t="s">
        <v>248</v>
      </c>
      <c r="D41" s="801">
        <v>2.2200000000000002</v>
      </c>
      <c r="E41" s="815">
        <f>'Bieu 01'!D41</f>
        <v>0.76688299999999998</v>
      </c>
      <c r="F41" s="57">
        <f t="shared" si="1"/>
        <v>-1.4531170000000002</v>
      </c>
      <c r="G41" s="57">
        <f t="shared" si="2"/>
        <v>34.54427927927928</v>
      </c>
    </row>
    <row r="42" spans="1:9" ht="15.9" customHeight="1" x14ac:dyDescent="0.25">
      <c r="A42" s="654" t="s">
        <v>260</v>
      </c>
      <c r="B42" s="653" t="s">
        <v>249</v>
      </c>
      <c r="C42" s="654" t="s">
        <v>250</v>
      </c>
      <c r="D42" s="801"/>
      <c r="E42" s="815"/>
      <c r="F42" s="57"/>
      <c r="G42" s="57"/>
    </row>
    <row r="43" spans="1:9" ht="15.9" customHeight="1" x14ac:dyDescent="0.25">
      <c r="A43" s="654" t="s">
        <v>260</v>
      </c>
      <c r="B43" s="653" t="s">
        <v>104</v>
      </c>
      <c r="C43" s="654" t="s">
        <v>144</v>
      </c>
      <c r="D43" s="803">
        <v>2.34</v>
      </c>
      <c r="E43" s="816">
        <f>'Bieu 01'!D43</f>
        <v>3.1253340000000001</v>
      </c>
      <c r="F43" s="57">
        <f t="shared" si="1"/>
        <v>0.7853340000000002</v>
      </c>
      <c r="G43" s="57">
        <f t="shared" si="2"/>
        <v>133.56128205128206</v>
      </c>
    </row>
    <row r="44" spans="1:9" ht="15.9" customHeight="1" x14ac:dyDescent="0.25">
      <c r="A44" s="654" t="s">
        <v>260</v>
      </c>
      <c r="B44" s="653" t="s">
        <v>83</v>
      </c>
      <c r="C44" s="654" t="s">
        <v>73</v>
      </c>
      <c r="D44" s="803">
        <v>43.06</v>
      </c>
      <c r="E44" s="816">
        <f>'Bieu 01'!D44</f>
        <v>15.870833000000001</v>
      </c>
      <c r="F44" s="57">
        <f t="shared" si="1"/>
        <v>-27.189167000000001</v>
      </c>
      <c r="G44" s="57">
        <f t="shared" si="2"/>
        <v>36.857484904784023</v>
      </c>
    </row>
    <row r="45" spans="1:9" ht="15.9" customHeight="1" x14ac:dyDescent="0.25">
      <c r="A45" s="654" t="s">
        <v>260</v>
      </c>
      <c r="B45" s="653" t="s">
        <v>93</v>
      </c>
      <c r="C45" s="654" t="s">
        <v>97</v>
      </c>
      <c r="D45" s="803">
        <v>15.15</v>
      </c>
      <c r="E45" s="816">
        <f>'Bieu 01'!D45</f>
        <v>16.587553000000003</v>
      </c>
      <c r="F45" s="57">
        <f t="shared" si="1"/>
        <v>1.437553000000003</v>
      </c>
      <c r="G45" s="57">
        <f t="shared" si="2"/>
        <v>109.48879867986801</v>
      </c>
    </row>
    <row r="46" spans="1:9" ht="15.9" customHeight="1" x14ac:dyDescent="0.25">
      <c r="A46" s="654" t="s">
        <v>260</v>
      </c>
      <c r="B46" s="653" t="s">
        <v>251</v>
      </c>
      <c r="C46" s="654" t="s">
        <v>43</v>
      </c>
      <c r="D46" s="803">
        <v>735.83</v>
      </c>
      <c r="E46" s="816">
        <f>'Bieu 01'!D46</f>
        <v>733.65468399999986</v>
      </c>
      <c r="F46" s="57">
        <f t="shared" si="1"/>
        <v>-2.1753160000001799</v>
      </c>
      <c r="G46" s="57">
        <f t="shared" si="2"/>
        <v>99.704372477338481</v>
      </c>
    </row>
    <row r="47" spans="1:9" ht="15.9" customHeight="1" x14ac:dyDescent="0.25">
      <c r="A47" s="654" t="s">
        <v>260</v>
      </c>
      <c r="B47" s="653" t="s">
        <v>252</v>
      </c>
      <c r="C47" s="654" t="s">
        <v>253</v>
      </c>
      <c r="D47" s="801"/>
      <c r="E47" s="815"/>
      <c r="F47" s="57"/>
      <c r="G47" s="57"/>
    </row>
    <row r="48" spans="1:9" ht="15.9" customHeight="1" x14ac:dyDescent="0.25">
      <c r="A48" s="654" t="s">
        <v>260</v>
      </c>
      <c r="B48" s="653" t="s">
        <v>254</v>
      </c>
      <c r="C48" s="654" t="s">
        <v>255</v>
      </c>
      <c r="D48" s="801"/>
      <c r="E48" s="815"/>
      <c r="F48" s="57"/>
      <c r="G48" s="57"/>
    </row>
    <row r="49" spans="1:9" ht="15.9" customHeight="1" x14ac:dyDescent="0.25">
      <c r="A49" s="654" t="s">
        <v>260</v>
      </c>
      <c r="B49" s="653" t="s">
        <v>256</v>
      </c>
      <c r="C49" s="654" t="s">
        <v>257</v>
      </c>
      <c r="D49" s="801">
        <v>13.9</v>
      </c>
      <c r="E49" s="815">
        <f>'Bieu 01'!D49</f>
        <v>13.087668000000001</v>
      </c>
      <c r="F49" s="57">
        <f t="shared" si="1"/>
        <v>-0.81233199999999961</v>
      </c>
      <c r="G49" s="57">
        <f t="shared" si="2"/>
        <v>94.155884892086334</v>
      </c>
    </row>
    <row r="50" spans="1:9" ht="15.9" customHeight="1" x14ac:dyDescent="0.25">
      <c r="A50" s="796" t="s">
        <v>128</v>
      </c>
      <c r="B50" s="653" t="s">
        <v>119</v>
      </c>
      <c r="C50" s="654" t="s">
        <v>123</v>
      </c>
      <c r="D50" s="807">
        <v>0.48</v>
      </c>
      <c r="E50" s="817"/>
      <c r="F50" s="57"/>
      <c r="G50" s="57"/>
      <c r="I50" s="613"/>
    </row>
    <row r="51" spans="1:9" ht="15.9" customHeight="1" x14ac:dyDescent="0.25">
      <c r="A51" s="796" t="s">
        <v>166</v>
      </c>
      <c r="B51" s="653" t="s">
        <v>148</v>
      </c>
      <c r="C51" s="654" t="s">
        <v>146</v>
      </c>
      <c r="D51" s="807">
        <v>44.91</v>
      </c>
      <c r="E51" s="57">
        <f>'Bieu 01'!D51</f>
        <v>39.043575000000004</v>
      </c>
      <c r="F51" s="57">
        <f t="shared" si="1"/>
        <v>-5.8664249999999925</v>
      </c>
      <c r="G51" s="57">
        <f t="shared" si="2"/>
        <v>86.937374749499014</v>
      </c>
    </row>
    <row r="52" spans="1:9" ht="15.9" customHeight="1" x14ac:dyDescent="0.25">
      <c r="A52" s="796" t="s">
        <v>167</v>
      </c>
      <c r="B52" s="653" t="s">
        <v>149</v>
      </c>
      <c r="C52" s="654" t="s">
        <v>147</v>
      </c>
      <c r="D52" s="807">
        <v>24.73</v>
      </c>
      <c r="E52" s="57">
        <f>'Bieu 01'!D52</f>
        <v>2.8926850000000002</v>
      </c>
      <c r="F52" s="57">
        <f t="shared" si="1"/>
        <v>-21.837315</v>
      </c>
      <c r="G52" s="57">
        <f t="shared" si="2"/>
        <v>11.697068338050951</v>
      </c>
    </row>
    <row r="53" spans="1:9" ht="15.9" customHeight="1" x14ac:dyDescent="0.25">
      <c r="A53" s="796" t="s">
        <v>168</v>
      </c>
      <c r="B53" s="653" t="s">
        <v>90</v>
      </c>
      <c r="C53" s="654" t="s">
        <v>94</v>
      </c>
      <c r="D53" s="807">
        <v>1666.27</v>
      </c>
      <c r="E53" s="57">
        <f>'Bieu 01'!D53</f>
        <v>1756.7724550000005</v>
      </c>
      <c r="F53" s="57">
        <f t="shared" si="1"/>
        <v>90.502455000000509</v>
      </c>
      <c r="G53" s="57">
        <f t="shared" si="2"/>
        <v>105.43143998271591</v>
      </c>
    </row>
    <row r="54" spans="1:9" ht="15.9" customHeight="1" x14ac:dyDescent="0.25">
      <c r="A54" s="796" t="s">
        <v>169</v>
      </c>
      <c r="B54" s="653" t="s">
        <v>91</v>
      </c>
      <c r="C54" s="654" t="s">
        <v>95</v>
      </c>
      <c r="D54" s="807">
        <v>207.77</v>
      </c>
      <c r="E54" s="57">
        <f>'Bieu 01'!D54</f>
        <v>187.46199100000001</v>
      </c>
      <c r="F54" s="57">
        <f t="shared" si="1"/>
        <v>-20.308008999999998</v>
      </c>
      <c r="G54" s="57">
        <f t="shared" si="2"/>
        <v>90.22572604322086</v>
      </c>
    </row>
    <row r="55" spans="1:9" ht="15.9" customHeight="1" x14ac:dyDescent="0.25">
      <c r="A55" s="796" t="s">
        <v>170</v>
      </c>
      <c r="B55" s="653" t="s">
        <v>92</v>
      </c>
      <c r="C55" s="654" t="s">
        <v>99</v>
      </c>
      <c r="D55" s="807">
        <v>69.67</v>
      </c>
      <c r="E55" s="57">
        <f>'Bieu 01'!D55</f>
        <v>59.449208999999989</v>
      </c>
      <c r="F55" s="57">
        <f t="shared" si="1"/>
        <v>-10.220791000000013</v>
      </c>
      <c r="G55" s="57">
        <f t="shared" si="2"/>
        <v>85.329710061719524</v>
      </c>
    </row>
    <row r="56" spans="1:9" ht="15.9" customHeight="1" x14ac:dyDescent="0.25">
      <c r="A56" s="796" t="s">
        <v>171</v>
      </c>
      <c r="B56" s="653" t="s">
        <v>116</v>
      </c>
      <c r="C56" s="654" t="s">
        <v>96</v>
      </c>
      <c r="D56" s="807">
        <v>0.83</v>
      </c>
      <c r="E56" s="57">
        <f>'Bieu 01'!D56</f>
        <v>0.36655300000000002</v>
      </c>
      <c r="F56" s="57">
        <f t="shared" si="1"/>
        <v>-0.46344699999999994</v>
      </c>
      <c r="G56" s="57">
        <f t="shared" si="2"/>
        <v>44.163012048192776</v>
      </c>
    </row>
    <row r="57" spans="1:9" ht="15.9" customHeight="1" x14ac:dyDescent="0.25">
      <c r="A57" s="796" t="s">
        <v>172</v>
      </c>
      <c r="B57" s="653" t="s">
        <v>120</v>
      </c>
      <c r="C57" s="654" t="s">
        <v>117</v>
      </c>
      <c r="D57" s="807"/>
      <c r="E57" s="57"/>
      <c r="F57" s="57"/>
      <c r="G57" s="57"/>
    </row>
    <row r="58" spans="1:9" ht="15.9" customHeight="1" x14ac:dyDescent="0.25">
      <c r="A58" s="796" t="s">
        <v>173</v>
      </c>
      <c r="B58" s="653" t="s">
        <v>258</v>
      </c>
      <c r="C58" s="654" t="s">
        <v>103</v>
      </c>
      <c r="D58" s="807">
        <v>43.43</v>
      </c>
      <c r="E58" s="57">
        <f>'Bieu 01'!D58</f>
        <v>42.053657000000001</v>
      </c>
      <c r="F58" s="57">
        <f t="shared" si="1"/>
        <v>-1.3763429999999985</v>
      </c>
      <c r="G58" s="57">
        <f t="shared" si="2"/>
        <v>96.830893391664745</v>
      </c>
    </row>
    <row r="59" spans="1:9" ht="15.9" customHeight="1" x14ac:dyDescent="0.25">
      <c r="A59" s="796" t="s">
        <v>174</v>
      </c>
      <c r="B59" s="653" t="s">
        <v>151</v>
      </c>
      <c r="C59" s="654" t="s">
        <v>152</v>
      </c>
      <c r="D59" s="807">
        <v>1111.48</v>
      </c>
      <c r="E59" s="57">
        <f>'Bieu 01'!D59</f>
        <v>1150.6825169999997</v>
      </c>
      <c r="F59" s="57">
        <f t="shared" si="1"/>
        <v>39.202516999999716</v>
      </c>
      <c r="G59" s="57">
        <f t="shared" si="2"/>
        <v>103.52705554755819</v>
      </c>
    </row>
    <row r="60" spans="1:9" ht="15.9" customHeight="1" x14ac:dyDescent="0.25">
      <c r="A60" s="796" t="s">
        <v>176</v>
      </c>
      <c r="B60" s="653" t="s">
        <v>150</v>
      </c>
      <c r="C60" s="654" t="s">
        <v>153</v>
      </c>
      <c r="D60" s="807">
        <v>3710.36</v>
      </c>
      <c r="E60" s="57">
        <f>'Bieu 01'!D60</f>
        <v>3622.7139120000002</v>
      </c>
      <c r="F60" s="57">
        <f t="shared" si="1"/>
        <v>-87.646087999999963</v>
      </c>
      <c r="G60" s="57">
        <f t="shared" si="2"/>
        <v>97.637800968100123</v>
      </c>
    </row>
    <row r="61" spans="1:9" ht="15.9" customHeight="1" x14ac:dyDescent="0.25">
      <c r="A61" s="796" t="s">
        <v>177</v>
      </c>
      <c r="B61" s="653" t="s">
        <v>77</v>
      </c>
      <c r="C61" s="654" t="s">
        <v>78</v>
      </c>
      <c r="D61" s="807">
        <v>11.94</v>
      </c>
      <c r="E61" s="57">
        <f>'Bieu 01'!D61</f>
        <v>12.364677</v>
      </c>
      <c r="F61" s="57">
        <f t="shared" si="1"/>
        <v>0.42467700000000086</v>
      </c>
      <c r="G61" s="57">
        <f t="shared" si="2"/>
        <v>103.55675879396986</v>
      </c>
    </row>
    <row r="62" spans="1:9" ht="15.9" customHeight="1" x14ac:dyDescent="0.25">
      <c r="A62" s="795">
        <v>3</v>
      </c>
      <c r="B62" s="650" t="s">
        <v>72</v>
      </c>
      <c r="C62" s="656" t="s">
        <v>84</v>
      </c>
      <c r="D62" s="806">
        <v>1095.78</v>
      </c>
      <c r="E62" s="58">
        <f>'Bieu 01'!D62</f>
        <v>1412.6173320000003</v>
      </c>
      <c r="F62" s="58">
        <f t="shared" si="1"/>
        <v>316.83733200000029</v>
      </c>
      <c r="G62" s="58">
        <f t="shared" si="2"/>
        <v>128.91431966270602</v>
      </c>
    </row>
    <row r="63" spans="1:9" ht="15.6" x14ac:dyDescent="0.3">
      <c r="A63" s="44"/>
      <c r="B63" s="44"/>
      <c r="C63" s="49"/>
      <c r="D63" s="804"/>
      <c r="E63" s="44"/>
      <c r="F63" s="44"/>
      <c r="G63" s="44"/>
    </row>
    <row r="64" spans="1:9" ht="15.6" x14ac:dyDescent="0.3">
      <c r="A64" s="44"/>
      <c r="B64" s="44"/>
      <c r="C64" s="49"/>
      <c r="D64" s="804"/>
      <c r="E64" s="44"/>
      <c r="F64" s="44"/>
      <c r="G64" s="44"/>
    </row>
    <row r="65" spans="1:7" ht="15.6" x14ac:dyDescent="0.3">
      <c r="A65" s="44"/>
      <c r="B65" s="44"/>
      <c r="C65" s="49"/>
      <c r="D65" s="804"/>
      <c r="E65" s="44"/>
      <c r="F65" s="44"/>
      <c r="G65" s="44"/>
    </row>
  </sheetData>
  <mergeCells count="10">
    <mergeCell ref="A1:B1"/>
    <mergeCell ref="E4:G4"/>
    <mergeCell ref="A2:G2"/>
    <mergeCell ref="A3:G3"/>
    <mergeCell ref="F5:G5"/>
    <mergeCell ref="A4:A6"/>
    <mergeCell ref="B4:B6"/>
    <mergeCell ref="C4:C6"/>
    <mergeCell ref="D4:D6"/>
    <mergeCell ref="E5:E6"/>
  </mergeCells>
  <phoneticPr fontId="3" type="noConversion"/>
  <pageMargins left="0.5" right="0.2" top="0.47244094488188998" bottom="0.23622047244094499" header="0.35433070866141703" footer="0.15748031496063"/>
  <pageSetup paperSize="9" scale="9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6" workbookViewId="0">
      <selection activeCell="D32" sqref="D32"/>
    </sheetView>
  </sheetViews>
  <sheetFormatPr defaultColWidth="9.109375" defaultRowHeight="13.2" x14ac:dyDescent="0.25"/>
  <cols>
    <col min="1" max="1" width="7" style="2" customWidth="1"/>
    <col min="2" max="2" width="21.88671875" style="2" customWidth="1"/>
    <col min="3" max="3" width="13.33203125" style="2" customWidth="1"/>
    <col min="4" max="5" width="12.33203125" style="2" customWidth="1"/>
    <col min="6" max="16384" width="9.109375" style="2"/>
  </cols>
  <sheetData>
    <row r="1" spans="1:5" s="848" customFormat="1" ht="27" customHeight="1" x14ac:dyDescent="0.3">
      <c r="A1" s="944" t="s">
        <v>1034</v>
      </c>
      <c r="B1" s="944"/>
      <c r="C1" s="944"/>
      <c r="D1" s="944"/>
      <c r="E1" s="944"/>
    </row>
    <row r="3" spans="1:5" customFormat="1" ht="33" customHeight="1" x14ac:dyDescent="0.25">
      <c r="A3" s="945" t="s">
        <v>16</v>
      </c>
      <c r="B3" s="945" t="s">
        <v>1024</v>
      </c>
      <c r="C3" s="945" t="s">
        <v>295</v>
      </c>
      <c r="D3" s="945" t="s">
        <v>1025</v>
      </c>
      <c r="E3" s="945"/>
    </row>
    <row r="4" spans="1:5" customFormat="1" ht="33.6" x14ac:dyDescent="0.25">
      <c r="A4" s="945"/>
      <c r="B4" s="945"/>
      <c r="C4" s="945"/>
      <c r="D4" s="849" t="s">
        <v>121</v>
      </c>
      <c r="E4" s="849" t="s">
        <v>1026</v>
      </c>
    </row>
    <row r="5" spans="1:5" customFormat="1" ht="18" customHeight="1" x14ac:dyDescent="0.25">
      <c r="A5" s="842">
        <v>1</v>
      </c>
      <c r="B5" s="843" t="s">
        <v>1027</v>
      </c>
      <c r="C5" s="851"/>
      <c r="D5" s="852"/>
      <c r="E5" s="845">
        <f>D5-C5</f>
        <v>0</v>
      </c>
    </row>
    <row r="6" spans="1:5" customFormat="1" ht="18" customHeight="1" x14ac:dyDescent="0.25">
      <c r="A6" s="842">
        <v>2</v>
      </c>
      <c r="B6" s="843" t="s">
        <v>1028</v>
      </c>
      <c r="C6" s="851">
        <f>'Bieu 01'!G15</f>
        <v>43.477490000000003</v>
      </c>
      <c r="D6" s="852">
        <f>'Bieu 03'!I15</f>
        <v>43.477490000000003</v>
      </c>
      <c r="E6" s="845">
        <f t="shared" ref="E6:E28" si="0">D6-C6</f>
        <v>0</v>
      </c>
    </row>
    <row r="7" spans="1:5" customFormat="1" ht="18" customHeight="1" x14ac:dyDescent="0.25">
      <c r="A7" s="842">
        <v>3</v>
      </c>
      <c r="B7" s="843" t="s">
        <v>994</v>
      </c>
      <c r="C7" s="851"/>
      <c r="D7" s="852"/>
      <c r="E7" s="845">
        <f t="shared" si="0"/>
        <v>0</v>
      </c>
    </row>
    <row r="8" spans="1:5" customFormat="1" ht="18" customHeight="1" x14ac:dyDescent="0.25">
      <c r="A8" s="842">
        <v>4</v>
      </c>
      <c r="B8" s="843" t="s">
        <v>995</v>
      </c>
      <c r="C8" s="851">
        <f>'Bieu 01'!I15</f>
        <v>31.340312000000001</v>
      </c>
      <c r="D8" s="852">
        <f>'Bieu 03'!K15</f>
        <v>43.540312</v>
      </c>
      <c r="E8" s="845">
        <f t="shared" si="0"/>
        <v>12.2</v>
      </c>
    </row>
    <row r="9" spans="1:5" customFormat="1" ht="18" customHeight="1" x14ac:dyDescent="0.25">
      <c r="A9" s="842">
        <v>5</v>
      </c>
      <c r="B9" s="843" t="s">
        <v>996</v>
      </c>
      <c r="C9" s="851"/>
      <c r="D9" s="852"/>
      <c r="E9" s="845">
        <f t="shared" si="0"/>
        <v>0</v>
      </c>
    </row>
    <row r="10" spans="1:5" customFormat="1" ht="18" customHeight="1" x14ac:dyDescent="0.25">
      <c r="A10" s="842">
        <v>6</v>
      </c>
      <c r="B10" s="843" t="s">
        <v>997</v>
      </c>
      <c r="C10" s="851">
        <f>'Bieu 01'!L15</f>
        <v>21.157129999999999</v>
      </c>
      <c r="D10" s="852">
        <f>'Bieu 03'!N15</f>
        <v>21.157129999999999</v>
      </c>
      <c r="E10" s="845">
        <f t="shared" si="0"/>
        <v>0</v>
      </c>
    </row>
    <row r="11" spans="1:5" customFormat="1" ht="18" customHeight="1" x14ac:dyDescent="0.25">
      <c r="A11" s="842">
        <v>7</v>
      </c>
      <c r="B11" s="843" t="s">
        <v>998</v>
      </c>
      <c r="C11" s="851">
        <f>'Bieu 01'!M15</f>
        <v>75.698677000000004</v>
      </c>
      <c r="D11" s="852">
        <f>'Bieu 03'!O15</f>
        <v>65.968677</v>
      </c>
      <c r="E11" s="845">
        <f t="shared" si="0"/>
        <v>-9.730000000000004</v>
      </c>
    </row>
    <row r="12" spans="1:5" customFormat="1" ht="18" customHeight="1" x14ac:dyDescent="0.25">
      <c r="A12" s="842">
        <v>8</v>
      </c>
      <c r="B12" s="843" t="s">
        <v>999</v>
      </c>
      <c r="C12" s="851">
        <f>'Bieu 01'!O15</f>
        <v>1696.7656050000001</v>
      </c>
      <c r="D12" s="852">
        <f>'Bieu 03'!Q15</f>
        <v>1696.7656050000001</v>
      </c>
      <c r="E12" s="845">
        <f t="shared" si="0"/>
        <v>0</v>
      </c>
    </row>
    <row r="13" spans="1:5" customFormat="1" ht="18" customHeight="1" x14ac:dyDescent="0.25">
      <c r="A13" s="842">
        <v>9</v>
      </c>
      <c r="B13" s="843" t="s">
        <v>1000</v>
      </c>
      <c r="C13" s="851">
        <f>'Bieu 01'!P15</f>
        <v>773.40576999999996</v>
      </c>
      <c r="D13" s="852">
        <f>'Bieu 03'!R15</f>
        <v>739.68576999999993</v>
      </c>
      <c r="E13" s="845">
        <f t="shared" si="0"/>
        <v>-33.720000000000027</v>
      </c>
    </row>
    <row r="14" spans="1:5" customFormat="1" ht="18" customHeight="1" x14ac:dyDescent="0.25">
      <c r="A14" s="842">
        <v>10</v>
      </c>
      <c r="B14" s="843" t="s">
        <v>1001</v>
      </c>
      <c r="C14" s="851">
        <f>'Bieu 01'!Q15</f>
        <v>23.281030000000001</v>
      </c>
      <c r="D14" s="852">
        <f>'Bieu 03'!S15</f>
        <v>23.281030000000001</v>
      </c>
      <c r="E14" s="845">
        <f t="shared" si="0"/>
        <v>0</v>
      </c>
    </row>
    <row r="15" spans="1:5" customFormat="1" ht="18" customHeight="1" x14ac:dyDescent="0.25">
      <c r="A15" s="842">
        <v>11</v>
      </c>
      <c r="B15" s="843" t="s">
        <v>1002</v>
      </c>
      <c r="C15" s="851">
        <f>'Bieu 01'!R15</f>
        <v>1114.5222699999999</v>
      </c>
      <c r="D15" s="852">
        <f>'Bieu 03'!T15</f>
        <v>1114.5222699999999</v>
      </c>
      <c r="E15" s="845">
        <f t="shared" si="0"/>
        <v>0</v>
      </c>
    </row>
    <row r="16" spans="1:5" customFormat="1" ht="18" customHeight="1" x14ac:dyDescent="0.25">
      <c r="A16" s="842">
        <v>12</v>
      </c>
      <c r="B16" s="843" t="s">
        <v>1003</v>
      </c>
      <c r="C16" s="851">
        <f>'Bieu 01'!S15</f>
        <v>3608.8867100000002</v>
      </c>
      <c r="D16" s="852">
        <f>'Bieu 03'!U15</f>
        <v>2958.8867100000002</v>
      </c>
      <c r="E16" s="845">
        <f t="shared" si="0"/>
        <v>-650</v>
      </c>
    </row>
    <row r="17" spans="1:5" customFormat="1" ht="18" customHeight="1" x14ac:dyDescent="0.25">
      <c r="A17" s="842">
        <v>13</v>
      </c>
      <c r="B17" s="843" t="s">
        <v>1004</v>
      </c>
      <c r="C17" s="852"/>
      <c r="D17" s="852"/>
      <c r="E17" s="845">
        <f t="shared" si="0"/>
        <v>0</v>
      </c>
    </row>
    <row r="18" spans="1:5" customFormat="1" ht="18" customHeight="1" x14ac:dyDescent="0.25">
      <c r="A18" s="842">
        <v>14</v>
      </c>
      <c r="B18" s="843" t="s">
        <v>1005</v>
      </c>
      <c r="C18" s="851">
        <f>'Bieu 01'!U15</f>
        <v>2174.9928799999998</v>
      </c>
      <c r="D18" s="852">
        <f>'Bieu 03'!W15</f>
        <v>2174.9928799999998</v>
      </c>
      <c r="E18" s="845">
        <f t="shared" si="0"/>
        <v>0</v>
      </c>
    </row>
    <row r="19" spans="1:5" customFormat="1" ht="18" customHeight="1" x14ac:dyDescent="0.25">
      <c r="A19" s="842">
        <v>15</v>
      </c>
      <c r="B19" s="843" t="s">
        <v>1006</v>
      </c>
      <c r="C19" s="851"/>
      <c r="D19" s="852"/>
      <c r="E19" s="845">
        <f t="shared" si="0"/>
        <v>0</v>
      </c>
    </row>
    <row r="20" spans="1:5" customFormat="1" ht="18" customHeight="1" x14ac:dyDescent="0.25">
      <c r="A20" s="842">
        <v>16</v>
      </c>
      <c r="B20" s="843" t="s">
        <v>1007</v>
      </c>
      <c r="C20" s="851">
        <f>'Bieu 01'!W15</f>
        <v>1929.4841329999999</v>
      </c>
      <c r="D20" s="852">
        <f>'Bieu 03'!Y15</f>
        <v>1929.4841329999999</v>
      </c>
      <c r="E20" s="845">
        <f t="shared" si="0"/>
        <v>0</v>
      </c>
    </row>
    <row r="21" spans="1:5" customFormat="1" ht="18" customHeight="1" x14ac:dyDescent="0.25">
      <c r="A21" s="842">
        <v>17</v>
      </c>
      <c r="B21" s="843" t="s">
        <v>1008</v>
      </c>
      <c r="C21" s="851">
        <f>'Bieu 01'!X15</f>
        <v>663.82457999999997</v>
      </c>
      <c r="D21" s="852">
        <f>'Bieu 03'!Z15</f>
        <v>663.82457999999997</v>
      </c>
      <c r="E21" s="845">
        <f t="shared" si="0"/>
        <v>0</v>
      </c>
    </row>
    <row r="22" spans="1:5" customFormat="1" ht="18" customHeight="1" x14ac:dyDescent="0.25">
      <c r="A22" s="842">
        <v>18</v>
      </c>
      <c r="B22" s="843" t="s">
        <v>1009</v>
      </c>
      <c r="C22" s="851"/>
      <c r="D22" s="852"/>
      <c r="E22" s="845">
        <f t="shared" si="0"/>
        <v>0</v>
      </c>
    </row>
    <row r="23" spans="1:5" customFormat="1" ht="18" customHeight="1" x14ac:dyDescent="0.25">
      <c r="A23" s="842">
        <v>19</v>
      </c>
      <c r="B23" s="843" t="s">
        <v>1010</v>
      </c>
      <c r="C23" s="851"/>
      <c r="D23" s="852"/>
      <c r="E23" s="845">
        <f t="shared" si="0"/>
        <v>0</v>
      </c>
    </row>
    <row r="24" spans="1:5" customFormat="1" ht="18" customHeight="1" x14ac:dyDescent="0.25">
      <c r="A24" s="842">
        <v>20</v>
      </c>
      <c r="B24" s="843" t="s">
        <v>1011</v>
      </c>
      <c r="C24" s="851">
        <f>'Bieu 01'!AA15</f>
        <v>1533.9896699999999</v>
      </c>
      <c r="D24" s="852">
        <f>'Bieu 03'!AC15</f>
        <v>1533.9896699999999</v>
      </c>
      <c r="E24" s="845">
        <f t="shared" si="0"/>
        <v>0</v>
      </c>
    </row>
    <row r="25" spans="1:5" customFormat="1" ht="18" customHeight="1" x14ac:dyDescent="0.25">
      <c r="A25" s="842">
        <v>21</v>
      </c>
      <c r="B25" s="843" t="s">
        <v>1012</v>
      </c>
      <c r="C25" s="851"/>
      <c r="D25" s="852"/>
      <c r="E25" s="845">
        <f t="shared" si="0"/>
        <v>0</v>
      </c>
    </row>
    <row r="26" spans="1:5" customFormat="1" ht="18" customHeight="1" x14ac:dyDescent="0.25">
      <c r="A26" s="842">
        <v>22</v>
      </c>
      <c r="B26" s="843" t="s">
        <v>1013</v>
      </c>
      <c r="C26" s="851"/>
      <c r="D26" s="852"/>
      <c r="E26" s="845">
        <f t="shared" si="0"/>
        <v>0</v>
      </c>
    </row>
    <row r="27" spans="1:5" customFormat="1" ht="18" customHeight="1" x14ac:dyDescent="0.25">
      <c r="A27" s="842">
        <v>23</v>
      </c>
      <c r="B27" s="843" t="s">
        <v>1014</v>
      </c>
      <c r="C27" s="851">
        <f>'Bieu 01'!AD15</f>
        <v>18.958030000000001</v>
      </c>
      <c r="D27" s="852">
        <f>'Bieu 03'!AF15</f>
        <v>31.358029999999999</v>
      </c>
      <c r="E27" s="845">
        <f t="shared" si="0"/>
        <v>12.399999999999999</v>
      </c>
    </row>
    <row r="28" spans="1:5" s="844" customFormat="1" ht="18" customHeight="1" x14ac:dyDescent="0.3">
      <c r="A28" s="945" t="s">
        <v>1029</v>
      </c>
      <c r="B28" s="945"/>
      <c r="C28" s="847">
        <f>SUM(C5:C27)</f>
        <v>13709.784287</v>
      </c>
      <c r="D28" s="847">
        <f>SUM(D5:D27)</f>
        <v>13040.934287</v>
      </c>
      <c r="E28" s="847">
        <f t="shared" si="0"/>
        <v>-668.85000000000036</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77"/>
  <sheetViews>
    <sheetView showZeros="0" zoomScale="85" zoomScaleNormal="85" workbookViewId="0">
      <pane ySplit="1608" topLeftCell="A46" activePane="bottomLeft"/>
      <selection activeCell="A22" sqref="A22:IV22"/>
      <selection pane="bottomLeft" activeCell="A22" sqref="A22:IV22"/>
    </sheetView>
  </sheetViews>
  <sheetFormatPr defaultColWidth="9.109375" defaultRowHeight="15.6" x14ac:dyDescent="0.25"/>
  <cols>
    <col min="1" max="1" width="7.6640625" style="65" customWidth="1"/>
    <col min="2" max="2" width="49" style="47" customWidth="1"/>
    <col min="3" max="3" width="8.109375" style="65" customWidth="1"/>
    <col min="4" max="4" width="10.6640625" style="65" customWidth="1"/>
    <col min="5" max="5" width="11.5546875" style="65" customWidth="1"/>
    <col min="6" max="6" width="14.109375" style="47" customWidth="1"/>
    <col min="7" max="7" width="14.109375" style="907" customWidth="1"/>
    <col min="8" max="8" width="11.88671875" style="47" customWidth="1"/>
    <col min="9" max="9" width="11" style="47" customWidth="1"/>
    <col min="10" max="10" width="10.6640625" style="47" customWidth="1"/>
    <col min="11" max="11" width="11.44140625" style="47" customWidth="1"/>
    <col min="12" max="12" width="10.6640625" style="47" hidden="1" customWidth="1"/>
    <col min="13" max="13" width="11.33203125" style="47" customWidth="1"/>
    <col min="14" max="14" width="10.109375" style="47" customWidth="1"/>
    <col min="15" max="15" width="10" style="47" customWidth="1"/>
    <col min="16" max="16" width="10.44140625" style="47" hidden="1" customWidth="1"/>
    <col min="17" max="17" width="10.33203125" style="47" customWidth="1"/>
    <col min="18" max="18" width="9.6640625" style="47" customWidth="1"/>
    <col min="19" max="19" width="11.44140625" style="47" customWidth="1"/>
    <col min="20" max="20" width="11.5546875" style="47" customWidth="1"/>
    <col min="21" max="21" width="11.44140625" style="47" customWidth="1"/>
    <col min="22" max="22" width="10.6640625" style="907" customWidth="1"/>
    <col min="23" max="23" width="10.109375" style="47" customWidth="1"/>
    <col min="24" max="24" width="10.5546875" style="47" customWidth="1"/>
    <col min="25" max="25" width="11" style="47" customWidth="1"/>
    <col min="26" max="26" width="12.33203125" style="47" customWidth="1"/>
    <col min="27" max="27" width="10.88671875" style="47" bestFit="1" customWidth="1"/>
    <col min="28" max="28" width="9.109375" style="47"/>
    <col min="29" max="29" width="10.88671875" style="47" bestFit="1" customWidth="1"/>
    <col min="30" max="31" width="9.109375" style="47"/>
    <col min="32" max="32" width="10.88671875" style="47" bestFit="1" customWidth="1"/>
    <col min="33" max="16384" width="9.109375" style="47"/>
  </cols>
  <sheetData>
    <row r="1" spans="1:39" x14ac:dyDescent="0.25">
      <c r="A1" s="972" t="s">
        <v>220</v>
      </c>
      <c r="B1" s="972"/>
      <c r="C1" s="62"/>
      <c r="D1" s="62"/>
      <c r="E1" s="62"/>
      <c r="F1" s="61"/>
      <c r="G1" s="900"/>
      <c r="H1" s="61"/>
      <c r="I1" s="61"/>
      <c r="J1" s="61"/>
      <c r="K1" s="61"/>
      <c r="L1" s="61"/>
      <c r="M1" s="61"/>
      <c r="N1" s="61"/>
      <c r="O1" s="61"/>
      <c r="P1" s="61"/>
      <c r="Q1" s="61"/>
      <c r="R1" s="61"/>
      <c r="S1" s="61"/>
      <c r="T1" s="61"/>
      <c r="U1" s="61"/>
      <c r="V1" s="900"/>
      <c r="W1" s="61"/>
      <c r="X1" s="61"/>
      <c r="Y1" s="61"/>
      <c r="Z1" s="61"/>
    </row>
    <row r="2" spans="1:39" s="73" customFormat="1" x14ac:dyDescent="0.25">
      <c r="A2" s="976" t="s">
        <v>288</v>
      </c>
      <c r="B2" s="977"/>
      <c r="C2" s="977"/>
      <c r="D2" s="977"/>
      <c r="E2" s="977"/>
      <c r="F2" s="977"/>
      <c r="G2" s="977"/>
      <c r="H2" s="977"/>
      <c r="I2" s="977"/>
      <c r="J2" s="977"/>
      <c r="K2" s="977"/>
      <c r="L2" s="977"/>
      <c r="M2" s="977"/>
      <c r="N2" s="977"/>
      <c r="O2" s="977"/>
      <c r="P2" s="977"/>
      <c r="Q2" s="977"/>
      <c r="R2" s="977"/>
      <c r="S2" s="977"/>
      <c r="T2" s="977"/>
      <c r="U2" s="977"/>
      <c r="V2" s="977"/>
      <c r="W2" s="977"/>
      <c r="X2" s="977"/>
      <c r="Y2" s="977"/>
      <c r="Z2" s="977"/>
    </row>
    <row r="3" spans="1:39" x14ac:dyDescent="0.25">
      <c r="A3" s="969" t="s">
        <v>1015</v>
      </c>
      <c r="B3" s="969"/>
      <c r="C3" s="969"/>
      <c r="D3" s="969"/>
      <c r="E3" s="969"/>
      <c r="F3" s="969"/>
      <c r="G3" s="969"/>
      <c r="H3" s="969"/>
      <c r="I3" s="969"/>
      <c r="J3" s="969"/>
      <c r="K3" s="969"/>
      <c r="L3" s="969"/>
      <c r="M3" s="969"/>
      <c r="N3" s="969"/>
      <c r="O3" s="969"/>
      <c r="P3" s="969"/>
      <c r="Q3" s="969"/>
      <c r="R3" s="969"/>
      <c r="S3" s="969"/>
      <c r="T3" s="969"/>
      <c r="U3" s="969"/>
      <c r="V3" s="969"/>
      <c r="W3" s="969"/>
      <c r="X3" s="969"/>
      <c r="Y3" s="969"/>
      <c r="Z3" s="969"/>
    </row>
    <row r="4" spans="1:39" ht="31.5" customHeight="1" x14ac:dyDescent="0.25">
      <c r="A4" s="642"/>
      <c r="B4" s="642"/>
      <c r="C4" s="642"/>
      <c r="D4" s="642"/>
      <c r="E4" s="642"/>
      <c r="F4" s="899"/>
      <c r="G4" s="901"/>
      <c r="H4" s="642"/>
      <c r="I4" s="642"/>
      <c r="J4" s="642"/>
      <c r="K4" s="642"/>
      <c r="L4" s="642"/>
      <c r="M4" s="642"/>
      <c r="N4" s="642"/>
      <c r="O4" s="642"/>
      <c r="P4" s="642"/>
      <c r="Q4" s="642"/>
      <c r="R4" s="642"/>
      <c r="S4" s="642"/>
      <c r="T4" s="642"/>
      <c r="U4" s="642"/>
      <c r="V4" s="927"/>
      <c r="W4" s="642"/>
      <c r="X4" s="973"/>
      <c r="Y4" s="973"/>
      <c r="Z4" s="973"/>
      <c r="AK4" s="643" t="s">
        <v>28</v>
      </c>
    </row>
    <row r="5" spans="1:39" ht="16.5" customHeight="1" x14ac:dyDescent="0.25">
      <c r="A5" s="978" t="s">
        <v>16</v>
      </c>
      <c r="B5" s="970" t="s">
        <v>157</v>
      </c>
      <c r="C5" s="970" t="s">
        <v>20</v>
      </c>
      <c r="D5" s="970" t="s">
        <v>284</v>
      </c>
      <c r="E5" s="970" t="s">
        <v>285</v>
      </c>
      <c r="F5" s="981" t="s">
        <v>219</v>
      </c>
      <c r="G5" s="902"/>
      <c r="H5" s="971" t="s">
        <v>165</v>
      </c>
      <c r="I5" s="971"/>
      <c r="J5" s="971"/>
      <c r="K5" s="971"/>
      <c r="L5" s="971"/>
      <c r="M5" s="971"/>
      <c r="N5" s="971"/>
      <c r="O5" s="971"/>
      <c r="P5" s="971"/>
      <c r="Q5" s="971"/>
      <c r="R5" s="971"/>
      <c r="S5" s="971"/>
      <c r="T5" s="971"/>
      <c r="U5" s="971"/>
      <c r="V5" s="971"/>
      <c r="W5" s="971"/>
      <c r="X5" s="971"/>
      <c r="Y5" s="971"/>
      <c r="Z5" s="971"/>
      <c r="AA5" s="971"/>
      <c r="AB5" s="971"/>
      <c r="AC5" s="971"/>
      <c r="AD5" s="971"/>
      <c r="AE5" s="971"/>
      <c r="AF5" s="971"/>
      <c r="AG5" s="971"/>
      <c r="AH5" s="971"/>
      <c r="AI5" s="971"/>
      <c r="AJ5" s="971"/>
      <c r="AK5" s="971"/>
      <c r="AL5" s="971"/>
      <c r="AM5" s="971"/>
    </row>
    <row r="6" spans="1:39" ht="60.75" customHeight="1" x14ac:dyDescent="0.25">
      <c r="A6" s="979"/>
      <c r="B6" s="970"/>
      <c r="C6" s="980"/>
      <c r="D6" s="970"/>
      <c r="E6" s="970"/>
      <c r="F6" s="982"/>
      <c r="G6" s="903"/>
      <c r="H6" s="774" t="s">
        <v>992</v>
      </c>
      <c r="I6" s="774" t="s">
        <v>993</v>
      </c>
      <c r="J6" s="774" t="s">
        <v>994</v>
      </c>
      <c r="K6" s="774" t="s">
        <v>995</v>
      </c>
      <c r="L6" s="774" t="s">
        <v>208</v>
      </c>
      <c r="M6" s="774" t="s">
        <v>996</v>
      </c>
      <c r="N6" s="774" t="s">
        <v>997</v>
      </c>
      <c r="O6" s="774" t="s">
        <v>998</v>
      </c>
      <c r="P6" s="774" t="s">
        <v>209</v>
      </c>
      <c r="Q6" s="774" t="s">
        <v>999</v>
      </c>
      <c r="R6" s="774" t="s">
        <v>1000</v>
      </c>
      <c r="S6" s="774" t="s">
        <v>1001</v>
      </c>
      <c r="T6" s="774" t="s">
        <v>1002</v>
      </c>
      <c r="U6" s="774" t="s">
        <v>1003</v>
      </c>
      <c r="V6" s="928" t="s">
        <v>1004</v>
      </c>
      <c r="W6" s="774" t="s">
        <v>1005</v>
      </c>
      <c r="X6" s="774" t="s">
        <v>1006</v>
      </c>
      <c r="Y6" s="774" t="s">
        <v>1007</v>
      </c>
      <c r="Z6" s="774" t="s">
        <v>1008</v>
      </c>
      <c r="AA6" s="776" t="s">
        <v>1009</v>
      </c>
      <c r="AB6" s="776" t="s">
        <v>1010</v>
      </c>
      <c r="AC6" s="776" t="s">
        <v>1011</v>
      </c>
      <c r="AD6" s="776" t="s">
        <v>1012</v>
      </c>
      <c r="AE6" s="776" t="s">
        <v>1013</v>
      </c>
      <c r="AF6" s="776" t="s">
        <v>1014</v>
      </c>
      <c r="AG6" s="614" t="s">
        <v>926</v>
      </c>
      <c r="AH6" s="614" t="s">
        <v>927</v>
      </c>
      <c r="AI6" s="614" t="s">
        <v>928</v>
      </c>
      <c r="AJ6" s="614" t="s">
        <v>929</v>
      </c>
      <c r="AK6" s="614" t="s">
        <v>930</v>
      </c>
      <c r="AL6" s="614" t="s">
        <v>931</v>
      </c>
      <c r="AM6" s="614" t="s">
        <v>932</v>
      </c>
    </row>
    <row r="7" spans="1:39" s="63" customFormat="1" ht="15.75" customHeight="1" x14ac:dyDescent="0.25">
      <c r="A7" s="644">
        <v>-1</v>
      </c>
      <c r="B7" s="645">
        <v>-2</v>
      </c>
      <c r="C7" s="645">
        <v>-3</v>
      </c>
      <c r="D7" s="645"/>
      <c r="E7" s="645"/>
      <c r="F7" s="645" t="s">
        <v>229</v>
      </c>
      <c r="G7" s="904"/>
      <c r="H7" s="644">
        <v>-5</v>
      </c>
      <c r="I7" s="644">
        <v>-6</v>
      </c>
      <c r="J7" s="644">
        <v>-7</v>
      </c>
      <c r="K7" s="644">
        <v>-8</v>
      </c>
      <c r="L7" s="644">
        <v>-9</v>
      </c>
      <c r="M7" s="644">
        <v>-9</v>
      </c>
      <c r="N7" s="644">
        <v>-10</v>
      </c>
      <c r="O7" s="644">
        <v>-11</v>
      </c>
      <c r="P7" s="644">
        <v>-13</v>
      </c>
      <c r="Q7" s="644">
        <v>-12</v>
      </c>
      <c r="R7" s="644">
        <v>-13</v>
      </c>
      <c r="S7" s="644">
        <v>-14</v>
      </c>
      <c r="T7" s="644">
        <v>-15</v>
      </c>
      <c r="U7" s="644">
        <v>-16</v>
      </c>
      <c r="V7" s="904">
        <v>-17</v>
      </c>
      <c r="W7" s="644">
        <v>-18</v>
      </c>
      <c r="X7" s="644">
        <v>-19</v>
      </c>
      <c r="Y7" s="644">
        <v>-20</v>
      </c>
      <c r="Z7" s="644">
        <v>-21</v>
      </c>
      <c r="AA7" s="614">
        <v>22</v>
      </c>
      <c r="AB7" s="614">
        <v>23</v>
      </c>
      <c r="AC7" s="614">
        <v>24</v>
      </c>
      <c r="AD7" s="614">
        <v>25</v>
      </c>
      <c r="AE7" s="614">
        <v>26</v>
      </c>
      <c r="AF7" s="614">
        <v>27</v>
      </c>
      <c r="AG7" s="614">
        <v>28</v>
      </c>
      <c r="AH7" s="614">
        <v>29</v>
      </c>
      <c r="AI7" s="614">
        <v>30</v>
      </c>
      <c r="AJ7" s="614">
        <v>31</v>
      </c>
      <c r="AK7" s="614">
        <v>32</v>
      </c>
      <c r="AL7" s="614">
        <v>33</v>
      </c>
      <c r="AM7" s="614">
        <v>34</v>
      </c>
    </row>
    <row r="8" spans="1:39" s="786" customFormat="1" ht="20.100000000000001" customHeight="1" x14ac:dyDescent="0.25">
      <c r="A8" s="625">
        <v>1</v>
      </c>
      <c r="B8" s="624" t="s">
        <v>31</v>
      </c>
      <c r="C8" s="625" t="s">
        <v>21</v>
      </c>
      <c r="D8" s="625"/>
      <c r="E8" s="625"/>
      <c r="F8" s="626">
        <f>SUM(H8:AF8)</f>
        <v>47389.583575000004</v>
      </c>
      <c r="G8" s="905">
        <f>SUM(H8,I8)</f>
        <v>1469.0630959999999</v>
      </c>
      <c r="H8" s="781">
        <f>'TT CAM XUYEN'!BI8</f>
        <v>896.764186</v>
      </c>
      <c r="I8" s="781">
        <f>'TT THIEN CAM'!BI8</f>
        <v>572.29890999999998</v>
      </c>
      <c r="J8" s="781">
        <f>'CAM BINH'!BI8</f>
        <v>680.8778420000001</v>
      </c>
      <c r="K8" s="781">
        <f>'CAM DUONG'!BI8</f>
        <v>862.54793500000005</v>
      </c>
      <c r="L8" s="781">
        <f>'TT CAM XUYEN'!H8</f>
        <v>0</v>
      </c>
      <c r="M8" s="781">
        <f>'CAM DUE'!BI8</f>
        <v>795.89977899999997</v>
      </c>
      <c r="N8" s="781">
        <f>'CAM HA'!BI8</f>
        <v>394.58911999999998</v>
      </c>
      <c r="O8" s="781">
        <f>'CAM HUNG'!BI8</f>
        <v>1584.112997</v>
      </c>
      <c r="P8" s="781">
        <f>'TT CAM XUYEN'!L8</f>
        <v>0</v>
      </c>
      <c r="Q8" s="781">
        <f>'CAM LAC'!BI8</f>
        <v>3118.1662030000002</v>
      </c>
      <c r="R8" s="781">
        <f>'CAM LINH'!BI8</f>
        <v>1227.2273799999998</v>
      </c>
      <c r="S8" s="781">
        <f>'CAM LOC'!BI8</f>
        <v>355.92979000000003</v>
      </c>
      <c r="T8" s="781">
        <f>'CAM MINH'!BI8</f>
        <v>1794.5698190000001</v>
      </c>
      <c r="U8" s="781">
        <f>'CAM MY'!BI8</f>
        <v>12627.460849999999</v>
      </c>
      <c r="V8" s="913">
        <f>'CAM NHUONG'!BI8</f>
        <v>17.859100000000002</v>
      </c>
      <c r="W8" s="781">
        <f>'CAM QUAN'!BI8</f>
        <v>4966.85815</v>
      </c>
      <c r="X8" s="781">
        <f>'CAM QUANG'!BI8</f>
        <v>611.04097000000002</v>
      </c>
      <c r="Y8" s="781">
        <f>'CAM SON'!BI8</f>
        <v>4288.3119640000004</v>
      </c>
      <c r="Z8" s="781">
        <f>'CAM THACH'!BI8</f>
        <v>1204.99694</v>
      </c>
      <c r="AA8" s="866">
        <f>'NAM PHUC THANG'!BI8</f>
        <v>1382.2743500000001</v>
      </c>
      <c r="AB8" s="866">
        <f>'CAM THANH'!BI8</f>
        <v>729.73812999999996</v>
      </c>
      <c r="AC8" s="866">
        <f>'CAM THINH'!BI8</f>
        <v>7132.2917300000008</v>
      </c>
      <c r="AD8" s="866">
        <f>'CAM TRUNG'!BI8</f>
        <v>395.75801999999993</v>
      </c>
      <c r="AE8" s="866">
        <f>'CAM VINH'!BI8</f>
        <v>180.45083</v>
      </c>
      <c r="AF8" s="866">
        <f>'YEN HOA'!BI8</f>
        <v>1569.5585800000001</v>
      </c>
      <c r="AG8" s="866">
        <f>'XA 24'!BI8</f>
        <v>0</v>
      </c>
      <c r="AH8" s="866">
        <f>'XA 25'!BI8</f>
        <v>0</v>
      </c>
      <c r="AI8" s="866">
        <f>'XA 26'!BI8</f>
        <v>0</v>
      </c>
      <c r="AJ8" s="866">
        <f>'XA 27'!BI8</f>
        <v>0</v>
      </c>
      <c r="AK8" s="866">
        <f>'XA 28'!BI8</f>
        <v>0</v>
      </c>
      <c r="AL8" s="866">
        <f>'XA 29'!BI8</f>
        <v>0</v>
      </c>
      <c r="AM8" s="866">
        <f>'XA 30 '!BI8</f>
        <v>0</v>
      </c>
    </row>
    <row r="9" spans="1:39" s="46" customFormat="1" ht="20.100000000000001" customHeight="1" x14ac:dyDescent="0.25">
      <c r="A9" s="629"/>
      <c r="B9" s="628" t="s">
        <v>38</v>
      </c>
      <c r="C9" s="629"/>
      <c r="D9" s="629"/>
      <c r="E9" s="629"/>
      <c r="F9" s="630">
        <f t="shared" ref="F9:F62" si="0">SUM(H9:AF9)</f>
        <v>0</v>
      </c>
      <c r="G9" s="905">
        <f t="shared" ref="G9:G62" si="1">SUM(H9,I9)</f>
        <v>0</v>
      </c>
      <c r="H9" s="631">
        <f>'TT CAM XUYEN'!BI9</f>
        <v>0</v>
      </c>
      <c r="I9" s="631">
        <f>'TT THIEN CAM'!BI9</f>
        <v>0</v>
      </c>
      <c r="J9" s="631">
        <f>'CAM BINH'!BI9</f>
        <v>0</v>
      </c>
      <c r="K9" s="631">
        <f>'CAM DUONG'!BI9</f>
        <v>0</v>
      </c>
      <c r="L9" s="631"/>
      <c r="M9" s="631">
        <f>'CAM DUE'!BI9</f>
        <v>0</v>
      </c>
      <c r="N9" s="631">
        <f>'CAM HA'!BI9</f>
        <v>0</v>
      </c>
      <c r="O9" s="631">
        <f>'CAM HUNG'!BI9</f>
        <v>0</v>
      </c>
      <c r="P9" s="631"/>
      <c r="Q9" s="631">
        <f>'CAM LAC'!BI9</f>
        <v>0</v>
      </c>
      <c r="R9" s="631">
        <f>'CAM LINH'!BI9</f>
        <v>0</v>
      </c>
      <c r="S9" s="631">
        <f>'CAM LOC'!BI9</f>
        <v>0</v>
      </c>
      <c r="T9" s="631">
        <f>'CAM MINH'!BI9</f>
        <v>0</v>
      </c>
      <c r="U9" s="631">
        <f>'CAM MY'!BI9</f>
        <v>0</v>
      </c>
      <c r="V9" s="924">
        <f>'CAM NHUONG'!BI9</f>
        <v>0</v>
      </c>
      <c r="W9" s="631">
        <f>'CAM QUAN'!BI9</f>
        <v>0</v>
      </c>
      <c r="X9" s="631">
        <f>'CAM QUANG'!BI9</f>
        <v>0</v>
      </c>
      <c r="Y9" s="631">
        <f>'CAM SON'!BI9</f>
        <v>0</v>
      </c>
      <c r="Z9" s="631">
        <f>'CAM THACH'!BI9</f>
        <v>0</v>
      </c>
      <c r="AA9" s="777">
        <f>'NAM PHUC THANG'!BI9</f>
        <v>0</v>
      </c>
      <c r="AB9" s="777">
        <f>'CAM THANH'!BI9</f>
        <v>0</v>
      </c>
      <c r="AC9" s="777">
        <f>'CAM THINH'!BI9</f>
        <v>0</v>
      </c>
      <c r="AD9" s="777">
        <f>'CAM TRUNG'!BI9</f>
        <v>0</v>
      </c>
      <c r="AE9" s="777">
        <f>'CAM VINH'!BI9</f>
        <v>0</v>
      </c>
      <c r="AF9" s="777">
        <f>'YEN HOA'!BI9</f>
        <v>0</v>
      </c>
      <c r="AG9" s="777">
        <f>'XA 24'!BI9</f>
        <v>0</v>
      </c>
      <c r="AH9" s="777">
        <f>'XA 25'!BI9</f>
        <v>0</v>
      </c>
      <c r="AI9" s="777">
        <f>'XA 26'!BI9</f>
        <v>0</v>
      </c>
      <c r="AJ9" s="777">
        <f>'XA 27'!BI9</f>
        <v>0</v>
      </c>
      <c r="AK9" s="777">
        <f>'XA 28'!BI9</f>
        <v>0</v>
      </c>
      <c r="AL9" s="777">
        <f>'XA 29'!BI9</f>
        <v>0</v>
      </c>
      <c r="AM9" s="777">
        <f>'XA 30 '!BI9</f>
        <v>0</v>
      </c>
    </row>
    <row r="10" spans="1:39" s="862" customFormat="1" ht="20.100000000000001" customHeight="1" x14ac:dyDescent="0.25">
      <c r="A10" s="629" t="s">
        <v>1</v>
      </c>
      <c r="B10" s="628" t="s">
        <v>81</v>
      </c>
      <c r="C10" s="634" t="s">
        <v>82</v>
      </c>
      <c r="D10" s="634"/>
      <c r="E10" s="634"/>
      <c r="F10" s="630">
        <f t="shared" si="0"/>
        <v>9668.1643569999997</v>
      </c>
      <c r="G10" s="905">
        <f t="shared" si="1"/>
        <v>767.619013</v>
      </c>
      <c r="H10" s="782">
        <f>'TT CAM XUYEN'!BI10</f>
        <v>529.81388300000003</v>
      </c>
      <c r="I10" s="782">
        <f>'TT THIEN CAM'!BI10</f>
        <v>237.80512999999999</v>
      </c>
      <c r="J10" s="782">
        <f>'CAM BINH'!BI10</f>
        <v>516.62701500000003</v>
      </c>
      <c r="K10" s="782">
        <f>'CAM DUONG'!BI10</f>
        <v>281.63664600000004</v>
      </c>
      <c r="L10" s="861"/>
      <c r="M10" s="782">
        <f>'CAM DUE'!BI10</f>
        <v>406.04702500000002</v>
      </c>
      <c r="N10" s="782">
        <f>'CAM HA'!BI10</f>
        <v>280.26188000000002</v>
      </c>
      <c r="O10" s="782">
        <f>'CAM HUNG'!BI10</f>
        <v>662.42134899999996</v>
      </c>
      <c r="P10" s="861"/>
      <c r="Q10" s="782">
        <f>'CAM LAC'!BI10</f>
        <v>558.22629999999992</v>
      </c>
      <c r="R10" s="782">
        <f>'CAM LINH'!BI10</f>
        <v>202.13200999999998</v>
      </c>
      <c r="S10" s="782">
        <f>'CAM LOC'!BI10</f>
        <v>219.55822999999998</v>
      </c>
      <c r="T10" s="782">
        <f>'CAM MINH'!BI10</f>
        <v>337.62635</v>
      </c>
      <c r="U10" s="782">
        <f>'CAM MY'!BI10</f>
        <v>252.79017999999999</v>
      </c>
      <c r="V10" s="924">
        <f>'CAM NHUONG'!BI10</f>
        <v>0</v>
      </c>
      <c r="W10" s="782">
        <f>'CAM QUAN'!BI10</f>
        <v>610.18042999999898</v>
      </c>
      <c r="X10" s="782">
        <f>'CAM QUANG'!BI10</f>
        <v>448.16817000000003</v>
      </c>
      <c r="Y10" s="782">
        <f>'CAM SON'!BI10</f>
        <v>522.55627900000002</v>
      </c>
      <c r="Z10" s="782">
        <f>'CAM THACH'!BI10</f>
        <v>408.69718</v>
      </c>
      <c r="AA10" s="865">
        <f>'NAM PHUC THANG'!BI10</f>
        <v>978.6404</v>
      </c>
      <c r="AB10" s="865">
        <f>'CAM THANH'!BI10</f>
        <v>562.70138999999904</v>
      </c>
      <c r="AC10" s="865">
        <f>'CAM THINH'!BI10</f>
        <v>652.36087000000009</v>
      </c>
      <c r="AD10" s="865">
        <f>'CAM TRUNG'!BI10</f>
        <v>207.84699000000003</v>
      </c>
      <c r="AE10" s="865">
        <f>'CAM VINH'!BI10</f>
        <v>113.80275999999998</v>
      </c>
      <c r="AF10" s="865">
        <f>'YEN HOA'!BI10</f>
        <v>678.26389000000097</v>
      </c>
      <c r="AG10" s="865">
        <f>'XA 24'!BI10</f>
        <v>0</v>
      </c>
      <c r="AH10" s="865">
        <f>'XA 25'!BI10</f>
        <v>0</v>
      </c>
      <c r="AI10" s="865">
        <f>'XA 26'!BI10</f>
        <v>0</v>
      </c>
      <c r="AJ10" s="865">
        <f>'XA 27'!BI10</f>
        <v>0</v>
      </c>
      <c r="AK10" s="865">
        <f>'XA 28'!BI10</f>
        <v>0</v>
      </c>
      <c r="AL10" s="865">
        <f>'XA 29'!BI10</f>
        <v>0</v>
      </c>
      <c r="AM10" s="865">
        <f>'XA 30 '!BI10</f>
        <v>0</v>
      </c>
    </row>
    <row r="11" spans="1:39" s="64" customFormat="1" ht="20.100000000000001" customHeight="1" x14ac:dyDescent="0.25">
      <c r="A11" s="819"/>
      <c r="B11" s="635" t="s">
        <v>79</v>
      </c>
      <c r="C11" s="715" t="s">
        <v>80</v>
      </c>
      <c r="D11" s="715"/>
      <c r="E11" s="715"/>
      <c r="F11" s="630">
        <f t="shared" si="0"/>
        <v>9368.3587279999956</v>
      </c>
      <c r="G11" s="905">
        <f t="shared" si="1"/>
        <v>751.52386300000001</v>
      </c>
      <c r="H11" s="631">
        <f>'TT CAM XUYEN'!BI11</f>
        <v>529.81388300000003</v>
      </c>
      <c r="I11" s="631">
        <f>'TT THIEN CAM'!BI11</f>
        <v>221.70998</v>
      </c>
      <c r="J11" s="631">
        <f>'CAM BINH'!BI11</f>
        <v>512.14932900000008</v>
      </c>
      <c r="K11" s="631">
        <f>'CAM DUONG'!BI11</f>
        <v>281.63664600000004</v>
      </c>
      <c r="L11" s="633"/>
      <c r="M11" s="631">
        <f>'CAM DUE'!BI11</f>
        <v>405.113088</v>
      </c>
      <c r="N11" s="631">
        <f>'CAM HA'!BI11</f>
        <v>280.09008</v>
      </c>
      <c r="O11" s="631">
        <f>'CAM HUNG'!BI11</f>
        <v>561.385853</v>
      </c>
      <c r="P11" s="633"/>
      <c r="Q11" s="631">
        <f>'CAM LAC'!BI11</f>
        <v>558.22629999999992</v>
      </c>
      <c r="R11" s="631">
        <f>'CAM LINH'!BI11</f>
        <v>202.13200999999998</v>
      </c>
      <c r="S11" s="631">
        <f>'CAM LOC'!BI11</f>
        <v>219.51855999999998</v>
      </c>
      <c r="T11" s="631">
        <f>'CAM MINH'!BI11</f>
        <v>337.62635</v>
      </c>
      <c r="U11" s="631">
        <f>'CAM MY'!BI11</f>
        <v>252.79017999999999</v>
      </c>
      <c r="V11" s="924">
        <f>'CAM NHUONG'!BI11</f>
        <v>0</v>
      </c>
      <c r="W11" s="631">
        <f>'CAM QUAN'!BI11</f>
        <v>610.17061999999896</v>
      </c>
      <c r="X11" s="631">
        <f>'CAM QUANG'!BI11</f>
        <v>447.23235999999901</v>
      </c>
      <c r="Y11" s="631">
        <f>'CAM SON'!BI11</f>
        <v>473.15551899999997</v>
      </c>
      <c r="Z11" s="631">
        <f>'CAM THACH'!BI11</f>
        <v>408.14906000000002</v>
      </c>
      <c r="AA11" s="777">
        <f>'NAM PHUC THANG'!BI11</f>
        <v>961.80026000000009</v>
      </c>
      <c r="AB11" s="777">
        <f>'CAM THANH'!BI11</f>
        <v>557.19615999999905</v>
      </c>
      <c r="AC11" s="777">
        <f>'CAM THINH'!BI11</f>
        <v>562.53647000000001</v>
      </c>
      <c r="AD11" s="777">
        <f>'CAM TRUNG'!BI11</f>
        <v>204.76111000000003</v>
      </c>
      <c r="AE11" s="777">
        <f>'CAM VINH'!BI11</f>
        <v>113.80275999999998</v>
      </c>
      <c r="AF11" s="777">
        <f>'YEN HOA'!BI11</f>
        <v>667.36214999999993</v>
      </c>
      <c r="AG11" s="777">
        <f>'XA 24'!BI11</f>
        <v>0</v>
      </c>
      <c r="AH11" s="777">
        <f>'XA 25'!BI11</f>
        <v>0</v>
      </c>
      <c r="AI11" s="777">
        <f>'XA 26'!BI11</f>
        <v>0</v>
      </c>
      <c r="AJ11" s="777">
        <f>'XA 27'!BI11</f>
        <v>0</v>
      </c>
      <c r="AK11" s="777">
        <f>'XA 28'!BI11</f>
        <v>0</v>
      </c>
      <c r="AL11" s="777">
        <f>'XA 29'!BI11</f>
        <v>0</v>
      </c>
      <c r="AM11" s="777">
        <f>'XA 30 '!BI11</f>
        <v>0</v>
      </c>
    </row>
    <row r="12" spans="1:39" s="46" customFormat="1" ht="20.100000000000001" customHeight="1" x14ac:dyDescent="0.25">
      <c r="A12" s="629"/>
      <c r="B12" s="628" t="s">
        <v>184</v>
      </c>
      <c r="C12" s="634" t="s">
        <v>183</v>
      </c>
      <c r="D12" s="634"/>
      <c r="E12" s="634"/>
      <c r="F12" s="630">
        <f t="shared" si="0"/>
        <v>299.80562900000001</v>
      </c>
      <c r="G12" s="905">
        <f t="shared" si="1"/>
        <v>16.09515</v>
      </c>
      <c r="H12" s="631">
        <f>'TT CAM XUYEN'!BI12</f>
        <v>0</v>
      </c>
      <c r="I12" s="631">
        <f>'TT THIEN CAM'!BI12</f>
        <v>16.09515</v>
      </c>
      <c r="J12" s="631">
        <f>'CAM BINH'!BI12</f>
        <v>4.4776860000000003</v>
      </c>
      <c r="K12" s="631">
        <f>'CAM DUONG'!BI12</f>
        <v>0</v>
      </c>
      <c r="L12" s="631"/>
      <c r="M12" s="631">
        <f>'CAM DUE'!BI12</f>
        <v>0.93393700000000013</v>
      </c>
      <c r="N12" s="631">
        <f>'CAM HA'!BI12</f>
        <v>0.17180000000000001</v>
      </c>
      <c r="O12" s="631">
        <f>'CAM HUNG'!BI12</f>
        <v>101.03549600000001</v>
      </c>
      <c r="P12" s="631"/>
      <c r="Q12" s="631">
        <f>'CAM LAC'!BI12</f>
        <v>0</v>
      </c>
      <c r="R12" s="631">
        <f>'CAM LINH'!BI12</f>
        <v>0</v>
      </c>
      <c r="S12" s="631">
        <f>'CAM LOC'!BI12</f>
        <v>3.9669999999999997E-2</v>
      </c>
      <c r="T12" s="631">
        <f>'CAM MINH'!BI12</f>
        <v>0</v>
      </c>
      <c r="U12" s="631">
        <f>'CAM MY'!BI12</f>
        <v>0</v>
      </c>
      <c r="V12" s="924">
        <f>'CAM NHUONG'!BI12</f>
        <v>0</v>
      </c>
      <c r="W12" s="631">
        <f>'CAM QUAN'!BI12</f>
        <v>9.8099999999999993E-3</v>
      </c>
      <c r="X12" s="631">
        <f>'CAM QUANG'!BI12</f>
        <v>0.93581000000000003</v>
      </c>
      <c r="Y12" s="631">
        <f>'CAM SON'!BI12</f>
        <v>49.400759999999998</v>
      </c>
      <c r="Z12" s="631">
        <f>'CAM THACH'!BI12</f>
        <v>0.54812000000000005</v>
      </c>
      <c r="AA12" s="777">
        <f>'NAM PHUC THANG'!BI12</f>
        <v>16.840139999999998</v>
      </c>
      <c r="AB12" s="777">
        <f>'CAM THANH'!BI12</f>
        <v>5.5052300000000001</v>
      </c>
      <c r="AC12" s="777">
        <f>'CAM THINH'!BI12</f>
        <v>89.824399999999997</v>
      </c>
      <c r="AD12" s="777">
        <f>'CAM TRUNG'!BI12</f>
        <v>3.0858800000000004</v>
      </c>
      <c r="AE12" s="777">
        <f>'CAM VINH'!BI12</f>
        <v>0</v>
      </c>
      <c r="AF12" s="777">
        <f>'YEN HOA'!BI12</f>
        <v>10.90174</v>
      </c>
      <c r="AG12" s="777">
        <f>'XA 24'!BI12</f>
        <v>0</v>
      </c>
      <c r="AH12" s="777">
        <f>'XA 25'!BI12</f>
        <v>0</v>
      </c>
      <c r="AI12" s="777">
        <f>'XA 26'!BI12</f>
        <v>0</v>
      </c>
      <c r="AJ12" s="777">
        <f>'XA 27'!BI12</f>
        <v>0</v>
      </c>
      <c r="AK12" s="777">
        <f>'XA 28'!BI12</f>
        <v>0</v>
      </c>
      <c r="AL12" s="777">
        <f>'XA 29'!BI12</f>
        <v>0</v>
      </c>
      <c r="AM12" s="777">
        <f>'XA 30 '!BI12</f>
        <v>0</v>
      </c>
    </row>
    <row r="13" spans="1:39" s="860" customFormat="1" ht="20.100000000000001" customHeight="1" x14ac:dyDescent="0.25">
      <c r="A13" s="629" t="s">
        <v>2</v>
      </c>
      <c r="B13" s="628" t="s">
        <v>105</v>
      </c>
      <c r="C13" s="634" t="s">
        <v>51</v>
      </c>
      <c r="D13" s="634"/>
      <c r="E13" s="634"/>
      <c r="F13" s="630">
        <f t="shared" si="0"/>
        <v>999.09953399999995</v>
      </c>
      <c r="G13" s="905">
        <f t="shared" si="1"/>
        <v>32.050277000000008</v>
      </c>
      <c r="H13" s="782">
        <f>'TT CAM XUYEN'!BI13</f>
        <v>16.348096999999999</v>
      </c>
      <c r="I13" s="782">
        <f>'TT THIEN CAM'!BI13</f>
        <v>15.702180000000006</v>
      </c>
      <c r="J13" s="782">
        <f>'CAM BINH'!BI13</f>
        <v>2.057372</v>
      </c>
      <c r="K13" s="782">
        <f>'CAM DUONG'!BI13</f>
        <v>75.011925000000005</v>
      </c>
      <c r="L13" s="782"/>
      <c r="M13" s="782">
        <f>'CAM DUE'!BI13</f>
        <v>31.171984999999999</v>
      </c>
      <c r="N13" s="782">
        <f>'CAM HA'!BI13</f>
        <v>4.1225399999999999</v>
      </c>
      <c r="O13" s="782">
        <f>'CAM HUNG'!BI13</f>
        <v>32.584319999999998</v>
      </c>
      <c r="P13" s="782"/>
      <c r="Q13" s="782">
        <f>'CAM LAC'!BI13</f>
        <v>114.60052499999999</v>
      </c>
      <c r="R13" s="782">
        <f>'CAM LINH'!BI13</f>
        <v>31.616800000000001</v>
      </c>
      <c r="S13" s="782">
        <f>'CAM LOC'!BI13</f>
        <v>3.7511299999999999</v>
      </c>
      <c r="T13" s="782">
        <f>'CAM MINH'!BI13</f>
        <v>33.400599999999997</v>
      </c>
      <c r="U13" s="782">
        <f>'CAM MY'!BI13</f>
        <v>207.15818000000002</v>
      </c>
      <c r="V13" s="924">
        <f>'CAM NHUONG'!BI13</f>
        <v>0</v>
      </c>
      <c r="W13" s="782">
        <f>'CAM QUAN'!BI13</f>
        <v>4.7807699999999986</v>
      </c>
      <c r="X13" s="782">
        <f>'CAM QUANG'!BI13</f>
        <v>4.4041100000000002</v>
      </c>
      <c r="Y13" s="782">
        <f>'CAM SON'!BI13</f>
        <v>127.18680000000001</v>
      </c>
      <c r="Z13" s="782">
        <f>'CAM THACH'!BI13</f>
        <v>7.6458700000000004</v>
      </c>
      <c r="AA13" s="865">
        <f>'NAM PHUC THANG'!BI13</f>
        <v>56.729469999999999</v>
      </c>
      <c r="AB13" s="865">
        <f>'CAM THANH'!BI13</f>
        <v>10.171589999999998</v>
      </c>
      <c r="AC13" s="865">
        <f>'CAM THINH'!BI13</f>
        <v>69.524650000000008</v>
      </c>
      <c r="AD13" s="865">
        <f>'CAM TRUNG'!BI13</f>
        <v>5.2067300000000003</v>
      </c>
      <c r="AE13" s="865">
        <f>'CAM VINH'!BI13</f>
        <v>3.8222800000000001</v>
      </c>
      <c r="AF13" s="865">
        <f>'YEN HOA'!BI13</f>
        <v>142.10160999999999</v>
      </c>
      <c r="AG13" s="865">
        <f>'XA 24'!BI13</f>
        <v>0</v>
      </c>
      <c r="AH13" s="865">
        <f>'XA 25'!BI13</f>
        <v>0</v>
      </c>
      <c r="AI13" s="865">
        <f>'XA 26'!BI13</f>
        <v>0</v>
      </c>
      <c r="AJ13" s="865">
        <f>'XA 27'!BI13</f>
        <v>0</v>
      </c>
      <c r="AK13" s="865">
        <f>'XA 28'!BI13</f>
        <v>0</v>
      </c>
      <c r="AL13" s="865">
        <f>'XA 29'!BI13</f>
        <v>0</v>
      </c>
      <c r="AM13" s="865">
        <f>'XA 30 '!BI13</f>
        <v>0</v>
      </c>
    </row>
    <row r="14" spans="1:39" s="860" customFormat="1" ht="20.100000000000001" customHeight="1" x14ac:dyDescent="0.25">
      <c r="A14" s="629" t="s">
        <v>3</v>
      </c>
      <c r="B14" s="628" t="s">
        <v>34</v>
      </c>
      <c r="C14" s="634" t="s">
        <v>39</v>
      </c>
      <c r="D14" s="634"/>
      <c r="E14" s="634"/>
      <c r="F14" s="630">
        <f t="shared" si="0"/>
        <v>4301.2356939999991</v>
      </c>
      <c r="G14" s="905">
        <f t="shared" si="1"/>
        <v>454.07423500000004</v>
      </c>
      <c r="H14" s="782">
        <f>'TT CAM XUYEN'!BI14</f>
        <v>309.97492500000004</v>
      </c>
      <c r="I14" s="782">
        <f>'TT THIEN CAM'!BI14</f>
        <v>144.09931</v>
      </c>
      <c r="J14" s="782">
        <f>'CAM BINH'!BI14</f>
        <v>111.825506</v>
      </c>
      <c r="K14" s="782">
        <f>'CAM DUONG'!BI14</f>
        <v>375.598951</v>
      </c>
      <c r="L14" s="782"/>
      <c r="M14" s="782">
        <f>'CAM DUE'!BI14</f>
        <v>163.47206799999998</v>
      </c>
      <c r="N14" s="782">
        <f>'CAM HA'!BI14</f>
        <v>63.414429999999996</v>
      </c>
      <c r="O14" s="782">
        <f>'CAM HUNG'!BI14</f>
        <v>319.88755200000003</v>
      </c>
      <c r="P14" s="782"/>
      <c r="Q14" s="782">
        <f>'CAM LAC'!BI14</f>
        <v>263.46756199999999</v>
      </c>
      <c r="R14" s="782">
        <f>'CAM LINH'!BI14</f>
        <v>101.69005</v>
      </c>
      <c r="S14" s="782">
        <f>'CAM LOC'!BI14</f>
        <v>62.884030000000003</v>
      </c>
      <c r="T14" s="782">
        <f>'CAM MINH'!BI14</f>
        <v>207.92393899999999</v>
      </c>
      <c r="U14" s="782">
        <f>'CAM MY'!BI14</f>
        <v>260.68398999999999</v>
      </c>
      <c r="V14" s="924">
        <f>'CAM NHUONG'!BI14</f>
        <v>17.226240000000001</v>
      </c>
      <c r="W14" s="782">
        <f>'CAM QUAN'!BI14</f>
        <v>310.86615999999998</v>
      </c>
      <c r="X14" s="782">
        <f>'CAM QUANG'!BI14</f>
        <v>116.86288999999999</v>
      </c>
      <c r="Y14" s="782">
        <f>'CAM SON'!BI14</f>
        <v>277.73621100000003</v>
      </c>
      <c r="Z14" s="782">
        <f>'CAM THACH'!BI14</f>
        <v>105.21359000000001</v>
      </c>
      <c r="AA14" s="865">
        <f>'NAM PHUC THANG'!BI14</f>
        <v>149.77497</v>
      </c>
      <c r="AB14" s="865">
        <f>'CAM THANH'!BI14</f>
        <v>123.94438000000001</v>
      </c>
      <c r="AC14" s="865">
        <f>'CAM THINH'!BI14</f>
        <v>300.38293999999996</v>
      </c>
      <c r="AD14" s="865">
        <f>'CAM TRUNG'!BI14</f>
        <v>75.73057</v>
      </c>
      <c r="AE14" s="865">
        <f>'CAM VINH'!BI14</f>
        <v>59.359490000000001</v>
      </c>
      <c r="AF14" s="865">
        <f>'YEN HOA'!BI14</f>
        <v>379.21593999999999</v>
      </c>
      <c r="AG14" s="865">
        <f>'XA 24'!BI14</f>
        <v>0</v>
      </c>
      <c r="AH14" s="865">
        <f>'XA 25'!BI14</f>
        <v>0</v>
      </c>
      <c r="AI14" s="865">
        <f>'XA 26'!BI14</f>
        <v>0</v>
      </c>
      <c r="AJ14" s="865">
        <f>'XA 27'!BI14</f>
        <v>0</v>
      </c>
      <c r="AK14" s="865">
        <f>'XA 28'!BI14</f>
        <v>0</v>
      </c>
      <c r="AL14" s="865">
        <f>'XA 29'!BI14</f>
        <v>0</v>
      </c>
      <c r="AM14" s="865">
        <f>'XA 30 '!BI14</f>
        <v>0</v>
      </c>
    </row>
    <row r="15" spans="1:39" s="860" customFormat="1" ht="20.100000000000001" customHeight="1" x14ac:dyDescent="0.25">
      <c r="A15" s="629" t="s">
        <v>4</v>
      </c>
      <c r="B15" s="628" t="s">
        <v>11</v>
      </c>
      <c r="C15" s="634" t="s">
        <v>22</v>
      </c>
      <c r="D15" s="634"/>
      <c r="E15" s="634"/>
      <c r="F15" s="630">
        <f t="shared" si="0"/>
        <v>13040.934287</v>
      </c>
      <c r="G15" s="626">
        <f t="shared" si="1"/>
        <v>43.477490000000003</v>
      </c>
      <c r="H15" s="782">
        <f>'TT CAM XUYEN'!BI15</f>
        <v>0</v>
      </c>
      <c r="I15" s="782">
        <f>'TT THIEN CAM'!BI15</f>
        <v>43.477490000000003</v>
      </c>
      <c r="J15" s="782">
        <f>'CAM BINH'!BI15</f>
        <v>0</v>
      </c>
      <c r="K15" s="782">
        <f>'CAM DUONG'!BI15</f>
        <v>43.540312</v>
      </c>
      <c r="L15" s="782"/>
      <c r="M15" s="782">
        <f>'CAM DUE'!BI15</f>
        <v>0</v>
      </c>
      <c r="N15" s="782">
        <f>'CAM HA'!BI15</f>
        <v>21.157129999999999</v>
      </c>
      <c r="O15" s="782">
        <f>'CAM HUNG'!BI15</f>
        <v>65.968677</v>
      </c>
      <c r="P15" s="782"/>
      <c r="Q15" s="782">
        <f>'CAM LAC'!BI15</f>
        <v>1696.7656050000001</v>
      </c>
      <c r="R15" s="782">
        <f>'CAM LINH'!BI15</f>
        <v>739.68576999999993</v>
      </c>
      <c r="S15" s="782">
        <f>'CAM LOC'!BI15</f>
        <v>23.281030000000001</v>
      </c>
      <c r="T15" s="782">
        <f>'CAM MINH'!BI15</f>
        <v>1114.5222699999999</v>
      </c>
      <c r="U15" s="782">
        <f>'CAM MY'!BI15</f>
        <v>2958.8867100000002</v>
      </c>
      <c r="V15" s="924">
        <f>'CAM NHUONG'!BI15</f>
        <v>0</v>
      </c>
      <c r="W15" s="782">
        <f>'CAM QUAN'!BI15</f>
        <v>2174.9928799999998</v>
      </c>
      <c r="X15" s="782">
        <f>'CAM QUANG'!BI15</f>
        <v>0</v>
      </c>
      <c r="Y15" s="782">
        <f>'CAM SON'!BI15</f>
        <v>1929.4841329999999</v>
      </c>
      <c r="Z15" s="782">
        <f>'CAM THACH'!BI15</f>
        <v>663.82457999999997</v>
      </c>
      <c r="AA15" s="865">
        <f>'NAM PHUC THANG'!BI15</f>
        <v>0</v>
      </c>
      <c r="AB15" s="865">
        <f>'CAM THANH'!BI15</f>
        <v>0</v>
      </c>
      <c r="AC15" s="865">
        <f>'CAM THINH'!BI15</f>
        <v>1533.9896699999999</v>
      </c>
      <c r="AD15" s="865">
        <f>'CAM TRUNG'!BI15</f>
        <v>0</v>
      </c>
      <c r="AE15" s="865">
        <f>'CAM VINH'!BI15</f>
        <v>0</v>
      </c>
      <c r="AF15" s="865">
        <f>'YEN HOA'!BI15</f>
        <v>31.358029999999999</v>
      </c>
      <c r="AG15" s="865">
        <f>'XA 24'!BI15</f>
        <v>0</v>
      </c>
      <c r="AH15" s="865">
        <f>'XA 25'!BI15</f>
        <v>0</v>
      </c>
      <c r="AI15" s="865">
        <f>'XA 26'!BI15</f>
        <v>0</v>
      </c>
      <c r="AJ15" s="865">
        <f>'XA 27'!BI15</f>
        <v>0</v>
      </c>
      <c r="AK15" s="865">
        <f>'XA 28'!BI15</f>
        <v>0</v>
      </c>
      <c r="AL15" s="865">
        <f>'XA 29'!BI15</f>
        <v>0</v>
      </c>
      <c r="AM15" s="865">
        <f>'XA 30 '!BI15</f>
        <v>0</v>
      </c>
    </row>
    <row r="16" spans="1:39" s="860" customFormat="1" ht="20.100000000000001" customHeight="1" x14ac:dyDescent="0.25">
      <c r="A16" s="629" t="s">
        <v>5</v>
      </c>
      <c r="B16" s="628" t="s">
        <v>12</v>
      </c>
      <c r="C16" s="634" t="s">
        <v>23</v>
      </c>
      <c r="D16" s="634"/>
      <c r="E16" s="634"/>
      <c r="F16" s="630">
        <f t="shared" si="0"/>
        <v>11917.408397000001</v>
      </c>
      <c r="G16" s="905">
        <f t="shared" si="1"/>
        <v>0</v>
      </c>
      <c r="H16" s="782">
        <f>'TT CAM XUYEN'!BI16</f>
        <v>0</v>
      </c>
      <c r="I16" s="782">
        <f>'TT THIEN CAM'!BI16</f>
        <v>0</v>
      </c>
      <c r="J16" s="782">
        <f>'CAM BINH'!BI16</f>
        <v>0</v>
      </c>
      <c r="K16" s="782">
        <f>'CAM DUONG'!BI16</f>
        <v>0</v>
      </c>
      <c r="L16" s="782"/>
      <c r="M16" s="782">
        <f>'CAM DUE'!BI16</f>
        <v>0</v>
      </c>
      <c r="N16" s="782">
        <f>'CAM HA'!BI16</f>
        <v>0</v>
      </c>
      <c r="O16" s="782">
        <f>'CAM HUNG'!BI16</f>
        <v>0</v>
      </c>
      <c r="P16" s="782"/>
      <c r="Q16" s="782">
        <f>'CAM LAC'!BI16</f>
        <v>0</v>
      </c>
      <c r="R16" s="782">
        <f>'CAM LINH'!BI16</f>
        <v>0</v>
      </c>
      <c r="S16" s="782">
        <f>'CAM LOC'!BI16</f>
        <v>0</v>
      </c>
      <c r="T16" s="782">
        <f>'CAM MINH'!BI16</f>
        <v>0</v>
      </c>
      <c r="U16" s="782">
        <f>'CAM MY'!BI16</f>
        <v>7971.1653100000003</v>
      </c>
      <c r="V16" s="924">
        <f>'CAM NHUONG'!BI16</f>
        <v>0</v>
      </c>
      <c r="W16" s="782">
        <f>'CAM QUAN'!BI16</f>
        <v>0</v>
      </c>
      <c r="X16" s="782">
        <f>'CAM QUANG'!BI16</f>
        <v>0</v>
      </c>
      <c r="Y16" s="782">
        <f>'CAM SON'!BI16</f>
        <v>927.78145700000005</v>
      </c>
      <c r="Z16" s="782">
        <f>'CAM THACH'!BI16</f>
        <v>0</v>
      </c>
      <c r="AA16" s="865">
        <f>'NAM PHUC THANG'!BI16</f>
        <v>0</v>
      </c>
      <c r="AB16" s="865">
        <f>'CAM THANH'!BI16</f>
        <v>0</v>
      </c>
      <c r="AC16" s="865">
        <f>'CAM THINH'!BI16</f>
        <v>3018.4616299999998</v>
      </c>
      <c r="AD16" s="865">
        <f>'CAM TRUNG'!BI16</f>
        <v>0</v>
      </c>
      <c r="AE16" s="865">
        <f>'CAM VINH'!BI16</f>
        <v>0</v>
      </c>
      <c r="AF16" s="865">
        <f>'YEN HOA'!BI16</f>
        <v>0</v>
      </c>
      <c r="AG16" s="865">
        <f>'XA 24'!BI16</f>
        <v>0</v>
      </c>
      <c r="AH16" s="865">
        <f>'XA 25'!BI16</f>
        <v>0</v>
      </c>
      <c r="AI16" s="865">
        <f>'XA 26'!BI16</f>
        <v>0</v>
      </c>
      <c r="AJ16" s="865">
        <f>'XA 27'!BI16</f>
        <v>0</v>
      </c>
      <c r="AK16" s="865">
        <f>'XA 28'!BI16</f>
        <v>0</v>
      </c>
      <c r="AL16" s="865">
        <f>'XA 29'!BI16</f>
        <v>0</v>
      </c>
      <c r="AM16" s="865">
        <f>'XA 30 '!BI16</f>
        <v>0</v>
      </c>
    </row>
    <row r="17" spans="1:39" s="860" customFormat="1" ht="20.100000000000001" customHeight="1" x14ac:dyDescent="0.25">
      <c r="A17" s="629" t="s">
        <v>36</v>
      </c>
      <c r="B17" s="628" t="s">
        <v>35</v>
      </c>
      <c r="C17" s="634" t="s">
        <v>40</v>
      </c>
      <c r="D17" s="634"/>
      <c r="E17" s="634"/>
      <c r="F17" s="630">
        <f t="shared" si="0"/>
        <v>5343.9497369999999</v>
      </c>
      <c r="G17" s="905">
        <f t="shared" si="1"/>
        <v>18.040280000000003</v>
      </c>
      <c r="H17" s="782">
        <f>'TT CAM XUYEN'!BI17</f>
        <v>0</v>
      </c>
      <c r="I17" s="782">
        <f>'TT THIEN CAM'!BI17</f>
        <v>18.040280000000003</v>
      </c>
      <c r="J17" s="782">
        <f>'CAM BINH'!BI17</f>
        <v>0</v>
      </c>
      <c r="K17" s="782">
        <f>'CAM DUONG'!BI17</f>
        <v>35.091417999999997</v>
      </c>
      <c r="L17" s="782"/>
      <c r="M17" s="782">
        <f>'CAM DUE'!BI17</f>
        <v>148.598625</v>
      </c>
      <c r="N17" s="782">
        <f>'CAM HA'!BI17</f>
        <v>-4.2900000000000049E-2</v>
      </c>
      <c r="O17" s="782">
        <f>'CAM HUNG'!BI17</f>
        <v>420.813875</v>
      </c>
      <c r="P17" s="782"/>
      <c r="Q17" s="782">
        <f>'CAM LAC'!BI17</f>
        <v>363.82204899999999</v>
      </c>
      <c r="R17" s="782">
        <f>'CAM LINH'!BI17</f>
        <v>91.763279999999995</v>
      </c>
      <c r="S17" s="782">
        <f>'CAM LOC'!BI17</f>
        <v>2.1514300000000004</v>
      </c>
      <c r="T17" s="782">
        <f>'CAM MINH'!BI17</f>
        <v>85.983399999999989</v>
      </c>
      <c r="U17" s="782">
        <f>'CAM MY'!BI17</f>
        <v>771.09769000000006</v>
      </c>
      <c r="V17" s="924">
        <f>'CAM NHUONG'!BI17</f>
        <v>0</v>
      </c>
      <c r="W17" s="782">
        <f>'CAM QUAN'!BI17</f>
        <v>1198.29376</v>
      </c>
      <c r="X17" s="782">
        <f>'CAM QUANG'!BI17</f>
        <v>0</v>
      </c>
      <c r="Y17" s="782">
        <f>'CAM SON'!BI17</f>
        <v>417.97892000000002</v>
      </c>
      <c r="Z17" s="782">
        <f>'CAM THACH'!BI17</f>
        <v>0</v>
      </c>
      <c r="AA17" s="865">
        <f>'NAM PHUC THANG'!BI17</f>
        <v>0</v>
      </c>
      <c r="AB17" s="865">
        <f>'CAM THANH'!BI17</f>
        <v>0</v>
      </c>
      <c r="AC17" s="865">
        <f>'CAM THINH'!BI17</f>
        <v>1533.81907</v>
      </c>
      <c r="AD17" s="865">
        <f>'CAM TRUNG'!BI17</f>
        <v>71.914850000000001</v>
      </c>
      <c r="AE17" s="865">
        <f>'CAM VINH'!BI17</f>
        <v>0</v>
      </c>
      <c r="AF17" s="865">
        <f>'YEN HOA'!BI17</f>
        <v>184.62398999999999</v>
      </c>
      <c r="AG17" s="865">
        <f>'XA 24'!BI17</f>
        <v>0</v>
      </c>
      <c r="AH17" s="865">
        <f>'XA 25'!BI17</f>
        <v>0</v>
      </c>
      <c r="AI17" s="865">
        <f>'XA 26'!BI17</f>
        <v>0</v>
      </c>
      <c r="AJ17" s="865">
        <f>'XA 27'!BI17</f>
        <v>0</v>
      </c>
      <c r="AK17" s="865">
        <f>'XA 28'!BI17</f>
        <v>0</v>
      </c>
      <c r="AL17" s="865">
        <f>'XA 29'!BI17</f>
        <v>0</v>
      </c>
      <c r="AM17" s="865">
        <f>'XA 30 '!BI17</f>
        <v>0</v>
      </c>
    </row>
    <row r="18" spans="1:39" s="64" customFormat="1" ht="18" x14ac:dyDescent="0.25">
      <c r="A18" s="629"/>
      <c r="B18" s="635" t="s">
        <v>231</v>
      </c>
      <c r="C18" s="634" t="s">
        <v>232</v>
      </c>
      <c r="D18" s="634"/>
      <c r="E18" s="634"/>
      <c r="F18" s="630">
        <f t="shared" si="0"/>
        <v>1089.518339</v>
      </c>
      <c r="G18" s="905">
        <f t="shared" si="1"/>
        <v>0</v>
      </c>
      <c r="H18" s="631">
        <f>'TT CAM XUYEN'!BI18</f>
        <v>0</v>
      </c>
      <c r="I18" s="631">
        <f>'TT THIEN CAM'!BI18</f>
        <v>0</v>
      </c>
      <c r="J18" s="631">
        <f>'CAM BINH'!BI18</f>
        <v>0</v>
      </c>
      <c r="K18" s="631">
        <f>'CAM DUONG'!BI18</f>
        <v>4.5813560000000004</v>
      </c>
      <c r="L18" s="633"/>
      <c r="M18" s="631">
        <f>'CAM DUE'!BI18</f>
        <v>0</v>
      </c>
      <c r="N18" s="631">
        <f>'CAM HA'!BI18</f>
        <v>0</v>
      </c>
      <c r="O18" s="631">
        <f>'CAM HUNG'!BI18</f>
        <v>0</v>
      </c>
      <c r="P18" s="633"/>
      <c r="Q18" s="631">
        <f>'CAM LAC'!BI18</f>
        <v>0</v>
      </c>
      <c r="R18" s="631">
        <f>'CAM LINH'!BI18</f>
        <v>0</v>
      </c>
      <c r="S18" s="631">
        <f>'CAM LOC'!BI18</f>
        <v>0</v>
      </c>
      <c r="T18" s="631">
        <f>'CAM MINH'!BI18</f>
        <v>0</v>
      </c>
      <c r="U18" s="631">
        <f>'CAM MY'!BI18</f>
        <v>12.070919999999999</v>
      </c>
      <c r="V18" s="924">
        <f>'CAM NHUONG'!BI18</f>
        <v>0</v>
      </c>
      <c r="W18" s="631">
        <f>'CAM QUAN'!BI18</f>
        <v>329.71141999999998</v>
      </c>
      <c r="X18" s="631">
        <f>'CAM QUANG'!BI18</f>
        <v>0</v>
      </c>
      <c r="Y18" s="631">
        <f>'CAM SON'!BI18</f>
        <v>223.87454299999999</v>
      </c>
      <c r="Z18" s="631">
        <f>'CAM THACH'!BI18</f>
        <v>0</v>
      </c>
      <c r="AA18" s="777">
        <f>'NAM PHUC THANG'!BI18</f>
        <v>0</v>
      </c>
      <c r="AB18" s="777">
        <f>'CAM THANH'!BI18</f>
        <v>0</v>
      </c>
      <c r="AC18" s="777">
        <f>'CAM THINH'!BI18</f>
        <v>388.61417999999998</v>
      </c>
      <c r="AD18" s="777">
        <f>'CAM TRUNG'!BI18</f>
        <v>0</v>
      </c>
      <c r="AE18" s="777">
        <f>'CAM VINH'!BI18</f>
        <v>0</v>
      </c>
      <c r="AF18" s="777">
        <f>'YEN HOA'!BI18</f>
        <v>130.66592</v>
      </c>
      <c r="AG18" s="777">
        <f>'XA 24'!BI18</f>
        <v>0</v>
      </c>
      <c r="AH18" s="777">
        <f>'XA 25'!BI18</f>
        <v>0</v>
      </c>
      <c r="AI18" s="777">
        <f>'XA 26'!BI18</f>
        <v>0</v>
      </c>
      <c r="AJ18" s="777">
        <f>'XA 27'!BI18</f>
        <v>0</v>
      </c>
      <c r="AK18" s="777">
        <f>'XA 28'!BI18</f>
        <v>0</v>
      </c>
      <c r="AL18" s="777">
        <f>'XA 29'!BI18</f>
        <v>0</v>
      </c>
      <c r="AM18" s="777">
        <f>'XA 30 '!BI18</f>
        <v>0</v>
      </c>
    </row>
    <row r="19" spans="1:39" s="862" customFormat="1" ht="20.100000000000001" customHeight="1" x14ac:dyDescent="0.25">
      <c r="A19" s="629" t="s">
        <v>37</v>
      </c>
      <c r="B19" s="628" t="s">
        <v>85</v>
      </c>
      <c r="C19" s="634" t="s">
        <v>74</v>
      </c>
      <c r="D19" s="634"/>
      <c r="E19" s="634"/>
      <c r="F19" s="630">
        <f t="shared" si="0"/>
        <v>750.36167699999987</v>
      </c>
      <c r="G19" s="905">
        <f t="shared" si="1"/>
        <v>139.47276199999999</v>
      </c>
      <c r="H19" s="782">
        <f>'TT CAM XUYEN'!BI19</f>
        <v>26.297641999999996</v>
      </c>
      <c r="I19" s="782">
        <f>'TT THIEN CAM'!BI19</f>
        <v>113.17511999999999</v>
      </c>
      <c r="J19" s="782">
        <f>'CAM BINH'!BI19</f>
        <v>43.953381</v>
      </c>
      <c r="K19" s="782">
        <f>'CAM DUONG'!BI19</f>
        <v>11.609120999999995</v>
      </c>
      <c r="L19" s="861"/>
      <c r="M19" s="782">
        <f>'CAM DUE'!BI19</f>
        <v>7.5658139999999996</v>
      </c>
      <c r="N19" s="782">
        <f>'CAM HA'!BI19</f>
        <v>10.466609999999999</v>
      </c>
      <c r="O19" s="782">
        <f>'CAM HUNG'!BI19</f>
        <v>35.305661999999998</v>
      </c>
      <c r="P19" s="861"/>
      <c r="Q19" s="782">
        <f>'CAM LAC'!BI19</f>
        <v>16.875119999999999</v>
      </c>
      <c r="R19" s="782">
        <f>'CAM LINH'!BI19</f>
        <v>54.485419999999998</v>
      </c>
      <c r="S19" s="782">
        <f>'CAM LOC'!BI19</f>
        <v>38.523330000000001</v>
      </c>
      <c r="T19" s="782">
        <f>'CAM MINH'!BI19</f>
        <v>6.1458700000000004</v>
      </c>
      <c r="U19" s="782">
        <f>'CAM MY'!BI19</f>
        <v>15.281470000000001</v>
      </c>
      <c r="V19" s="924">
        <f>'CAM NHUONG'!BI19</f>
        <v>0.17355000000000001</v>
      </c>
      <c r="W19" s="782">
        <f>'CAM QUAN'!BI19</f>
        <v>9.4290900000000004</v>
      </c>
      <c r="X19" s="782">
        <f>'CAM QUANG'!BI19</f>
        <v>23.525570000000002</v>
      </c>
      <c r="Y19" s="782">
        <f>'CAM SON'!BI19</f>
        <v>1.9922270000000002</v>
      </c>
      <c r="Z19" s="782">
        <f>'CAM THACH'!BI19</f>
        <v>11.00892</v>
      </c>
      <c r="AA19" s="865">
        <f>'NAM PHUC THANG'!BI19</f>
        <v>126.10424999999999</v>
      </c>
      <c r="AB19" s="865">
        <f>'CAM THANH'!BI19</f>
        <v>26.551819999999999</v>
      </c>
      <c r="AC19" s="865">
        <f>'CAM THINH'!BI19</f>
        <v>6.9984099999999998</v>
      </c>
      <c r="AD19" s="865">
        <f>'CAM TRUNG'!BI19</f>
        <v>21.893699999999999</v>
      </c>
      <c r="AE19" s="865">
        <f>'CAM VINH'!BI19</f>
        <v>2.96543</v>
      </c>
      <c r="AF19" s="865">
        <f>'YEN HOA'!BI19</f>
        <v>140.03415000000001</v>
      </c>
      <c r="AG19" s="865">
        <f>'XA 24'!BI19</f>
        <v>0</v>
      </c>
      <c r="AH19" s="865">
        <f>'XA 25'!BI19</f>
        <v>0</v>
      </c>
      <c r="AI19" s="865">
        <f>'XA 26'!BI19</f>
        <v>0</v>
      </c>
      <c r="AJ19" s="865">
        <f>'XA 27'!BI19</f>
        <v>0</v>
      </c>
      <c r="AK19" s="865">
        <f>'XA 28'!BI19</f>
        <v>0</v>
      </c>
      <c r="AL19" s="865">
        <f>'XA 29'!BI19</f>
        <v>0</v>
      </c>
      <c r="AM19" s="865">
        <f>'XA 30 '!BI19</f>
        <v>0</v>
      </c>
    </row>
    <row r="20" spans="1:39" s="46" customFormat="1" ht="20.100000000000001" customHeight="1" x14ac:dyDescent="0.25">
      <c r="A20" s="629" t="s">
        <v>47</v>
      </c>
      <c r="B20" s="628" t="s">
        <v>45</v>
      </c>
      <c r="C20" s="634" t="s">
        <v>46</v>
      </c>
      <c r="D20" s="634"/>
      <c r="E20" s="634"/>
      <c r="F20" s="630">
        <f t="shared" si="0"/>
        <v>0.45871000000000084</v>
      </c>
      <c r="G20" s="905">
        <f t="shared" si="1"/>
        <v>-5.9999999999948983E-4</v>
      </c>
      <c r="H20" s="631">
        <f>'TT CAM XUYEN'!BI20</f>
        <v>0</v>
      </c>
      <c r="I20" s="631">
        <f>'TT THIEN CAM'!BI20</f>
        <v>-5.9999999999948983E-4</v>
      </c>
      <c r="J20" s="631">
        <f>'CAM BINH'!BI20</f>
        <v>0</v>
      </c>
      <c r="K20" s="631">
        <f>'CAM DUONG'!BI20</f>
        <v>0</v>
      </c>
      <c r="L20" s="636"/>
      <c r="M20" s="631">
        <f>'CAM DUE'!BI20</f>
        <v>0</v>
      </c>
      <c r="N20" s="631">
        <f>'CAM HA'!BI20</f>
        <v>0</v>
      </c>
      <c r="O20" s="631">
        <f>'CAM HUNG'!BI20</f>
        <v>0</v>
      </c>
      <c r="P20" s="636"/>
      <c r="Q20" s="631">
        <f>'CAM LAC'!BI20</f>
        <v>0</v>
      </c>
      <c r="R20" s="631">
        <f>'CAM LINH'!BI20</f>
        <v>0</v>
      </c>
      <c r="S20" s="631">
        <f>'CAM LOC'!BI20</f>
        <v>0</v>
      </c>
      <c r="T20" s="631">
        <f>'CAM MINH'!BI20</f>
        <v>0</v>
      </c>
      <c r="U20" s="631">
        <f>'CAM MY'!BI20</f>
        <v>0</v>
      </c>
      <c r="V20" s="924">
        <f>'CAM NHUONG'!BI20</f>
        <v>0.45931000000000033</v>
      </c>
      <c r="W20" s="631">
        <f>'CAM QUAN'!BI20</f>
        <v>0</v>
      </c>
      <c r="X20" s="631">
        <f>'CAM QUANG'!BI20</f>
        <v>0</v>
      </c>
      <c r="Y20" s="631">
        <f>'CAM SON'!BI20</f>
        <v>0</v>
      </c>
      <c r="Z20" s="631">
        <f>'CAM THACH'!BI20</f>
        <v>0</v>
      </c>
      <c r="AA20" s="777">
        <f>'NAM PHUC THANG'!BI20</f>
        <v>0</v>
      </c>
      <c r="AB20" s="777">
        <f>'CAM THANH'!BI20</f>
        <v>0</v>
      </c>
      <c r="AC20" s="777">
        <f>'CAM THINH'!BI20</f>
        <v>0</v>
      </c>
      <c r="AD20" s="777">
        <f>'CAM TRUNG'!BI20</f>
        <v>0</v>
      </c>
      <c r="AE20" s="777">
        <f>'CAM VINH'!BI20</f>
        <v>0</v>
      </c>
      <c r="AF20" s="777">
        <f>'YEN HOA'!BI20</f>
        <v>0</v>
      </c>
      <c r="AG20" s="777">
        <f>'XA 24'!BI20</f>
        <v>0</v>
      </c>
      <c r="AH20" s="777">
        <f>'XA 25'!BI20</f>
        <v>0</v>
      </c>
      <c r="AI20" s="777">
        <f>'XA 26'!BI20</f>
        <v>0</v>
      </c>
      <c r="AJ20" s="777">
        <f>'XA 27'!BI20</f>
        <v>0</v>
      </c>
      <c r="AK20" s="777">
        <f>'XA 28'!BI20</f>
        <v>0</v>
      </c>
      <c r="AL20" s="777">
        <f>'XA 29'!BI20</f>
        <v>0</v>
      </c>
      <c r="AM20" s="777">
        <f>'XA 30 '!BI20</f>
        <v>0</v>
      </c>
    </row>
    <row r="21" spans="1:39" s="860" customFormat="1" ht="20.100000000000001" customHeight="1" x14ac:dyDescent="0.25">
      <c r="A21" s="629" t="s">
        <v>175</v>
      </c>
      <c r="B21" s="628" t="s">
        <v>52</v>
      </c>
      <c r="C21" s="634" t="s">
        <v>53</v>
      </c>
      <c r="D21" s="634"/>
      <c r="E21" s="634"/>
      <c r="F21" s="630">
        <f t="shared" si="0"/>
        <v>1367.9711820000002</v>
      </c>
      <c r="G21" s="905">
        <f t="shared" si="1"/>
        <v>14.329639</v>
      </c>
      <c r="H21" s="782">
        <f>'TT CAM XUYEN'!BI21</f>
        <v>14.329639</v>
      </c>
      <c r="I21" s="782">
        <f>'TT THIEN CAM'!BI21</f>
        <v>0</v>
      </c>
      <c r="J21" s="782">
        <f>'CAM BINH'!BI21</f>
        <v>6.414568</v>
      </c>
      <c r="K21" s="782">
        <f>'CAM DUONG'!BI21</f>
        <v>40.059562</v>
      </c>
      <c r="L21" s="782"/>
      <c r="M21" s="782">
        <f>'CAM DUE'!BI21</f>
        <v>39.044262000000003</v>
      </c>
      <c r="N21" s="782">
        <f>'CAM HA'!BI21</f>
        <v>15.209429999999999</v>
      </c>
      <c r="O21" s="782">
        <f>'CAM HUNG'!BI21</f>
        <v>47.131562000000002</v>
      </c>
      <c r="P21" s="782"/>
      <c r="Q21" s="782">
        <f>'CAM LAC'!BI21</f>
        <v>104.409042</v>
      </c>
      <c r="R21" s="782">
        <f>'CAM LINH'!BI21</f>
        <v>5.85405</v>
      </c>
      <c r="S21" s="782">
        <f>'CAM LOC'!BI21</f>
        <v>5.7806100000000002</v>
      </c>
      <c r="T21" s="782">
        <f>'CAM MINH'!BI21</f>
        <v>8.96739</v>
      </c>
      <c r="U21" s="782">
        <f>'CAM MY'!BI21</f>
        <v>190.39731999999998</v>
      </c>
      <c r="V21" s="924">
        <f>'CAM NHUONG'!BI21</f>
        <v>0</v>
      </c>
      <c r="W21" s="782">
        <f>'CAM QUAN'!BI21</f>
        <v>658.31506000000002</v>
      </c>
      <c r="X21" s="782">
        <f>'CAM QUANG'!BI21</f>
        <v>18.08023</v>
      </c>
      <c r="Y21" s="782">
        <f>'CAM SON'!BI21</f>
        <v>83.595937000000006</v>
      </c>
      <c r="Z21" s="782">
        <f>'CAM THACH'!BI21</f>
        <v>8.6067999999999998</v>
      </c>
      <c r="AA21" s="865">
        <f>'NAM PHUC THANG'!BI21</f>
        <v>71.025260000000003</v>
      </c>
      <c r="AB21" s="865">
        <f>'CAM THANH'!BI21</f>
        <v>6.3689499999999999</v>
      </c>
      <c r="AC21" s="865">
        <f>'CAM THINH'!BI21</f>
        <v>16.754490000000001</v>
      </c>
      <c r="AD21" s="865">
        <f>'CAM TRUNG'!BI21</f>
        <v>13.165179999999999</v>
      </c>
      <c r="AE21" s="865">
        <f>'CAM VINH'!BI21</f>
        <v>0.50087000000000004</v>
      </c>
      <c r="AF21" s="865">
        <f>'YEN HOA'!BI21</f>
        <v>13.96097</v>
      </c>
      <c r="AG21" s="865">
        <f>'XA 24'!BI21</f>
        <v>0</v>
      </c>
      <c r="AH21" s="865">
        <f>'XA 25'!BI21</f>
        <v>0</v>
      </c>
      <c r="AI21" s="865">
        <f>'XA 26'!BI21</f>
        <v>0</v>
      </c>
      <c r="AJ21" s="865">
        <f>'XA 27'!BI21</f>
        <v>0</v>
      </c>
      <c r="AK21" s="865">
        <f>'XA 28'!BI21</f>
        <v>0</v>
      </c>
      <c r="AL21" s="865">
        <f>'XA 29'!BI21</f>
        <v>0</v>
      </c>
      <c r="AM21" s="865">
        <f>'XA 30 '!BI21</f>
        <v>0</v>
      </c>
    </row>
    <row r="22" spans="1:39" s="786" customFormat="1" ht="20.100000000000001" customHeight="1" x14ac:dyDescent="0.25">
      <c r="A22" s="625">
        <v>2</v>
      </c>
      <c r="B22" s="623" t="s">
        <v>32</v>
      </c>
      <c r="C22" s="632" t="s">
        <v>24</v>
      </c>
      <c r="D22" s="632"/>
      <c r="E22" s="632"/>
      <c r="F22" s="626">
        <f t="shared" si="0"/>
        <v>15566.509555000001</v>
      </c>
      <c r="G22" s="905">
        <f t="shared" si="1"/>
        <v>1462.071175</v>
      </c>
      <c r="H22" s="781">
        <f>'TT CAM XUYEN'!BI22</f>
        <v>632.89383500000008</v>
      </c>
      <c r="I22" s="781">
        <f>'TT THIEN CAM'!BI22</f>
        <v>829.17733999999996</v>
      </c>
      <c r="J22" s="781">
        <f>'CAM BINH'!BI22</f>
        <v>393.64748700000001</v>
      </c>
      <c r="K22" s="781">
        <f>'CAM DUONG'!BI22</f>
        <v>552.379054</v>
      </c>
      <c r="L22" s="781"/>
      <c r="M22" s="781">
        <f>'CAM DUE'!BI22</f>
        <v>477.23899599999999</v>
      </c>
      <c r="N22" s="781">
        <f>'CAM HA'!BI22</f>
        <v>204.56897999999998</v>
      </c>
      <c r="O22" s="781">
        <f>'CAM HUNG'!BI22</f>
        <v>455.70300800000001</v>
      </c>
      <c r="P22" s="781"/>
      <c r="Q22" s="781">
        <f>'CAM LAC'!BI22</f>
        <v>691.41217599999993</v>
      </c>
      <c r="R22" s="781">
        <f>'CAM LINH'!BI22</f>
        <v>473.31648999999999</v>
      </c>
      <c r="S22" s="781">
        <f>'CAM LOC'!BI22</f>
        <v>202.31844000000001</v>
      </c>
      <c r="T22" s="781">
        <f>'CAM MINH'!BI22</f>
        <v>1050.5148799999999</v>
      </c>
      <c r="U22" s="781">
        <f>'CAM MY'!BI22</f>
        <v>3488.2268599999998</v>
      </c>
      <c r="V22" s="913">
        <f>'CAM NHUONG'!BI22</f>
        <v>249.74941000000001</v>
      </c>
      <c r="W22" s="781">
        <f>'CAM QUAN'!BI22</f>
        <v>788.72236999999996</v>
      </c>
      <c r="X22" s="781">
        <f>'CAM QUANG'!BI22</f>
        <v>331.76507000000004</v>
      </c>
      <c r="Y22" s="781">
        <f>'CAM SON'!BI22</f>
        <v>548.55789900000002</v>
      </c>
      <c r="Z22" s="781">
        <f>'CAM THACH'!BI22</f>
        <v>603.50118999999995</v>
      </c>
      <c r="AA22" s="866">
        <f>'NAM PHUC THANG'!BI22</f>
        <v>926.63591999999994</v>
      </c>
      <c r="AB22" s="866">
        <f>'CAM THANH'!BI22</f>
        <v>359.45177999999999</v>
      </c>
      <c r="AC22" s="866">
        <f>'CAM THINH'!BI22</f>
        <v>569.96262999999999</v>
      </c>
      <c r="AD22" s="866">
        <f>'CAM TRUNG'!BI22</f>
        <v>512.16331000000002</v>
      </c>
      <c r="AE22" s="866">
        <f>'CAM VINH'!BI22</f>
        <v>552.74507000000006</v>
      </c>
      <c r="AF22" s="866">
        <f>'YEN HOA'!BI22</f>
        <v>671.85735999999997</v>
      </c>
      <c r="AG22" s="866">
        <f>'XA 24'!BI22</f>
        <v>0</v>
      </c>
      <c r="AH22" s="866">
        <f>'XA 25'!BI22</f>
        <v>0</v>
      </c>
      <c r="AI22" s="866">
        <f>'XA 26'!BI22</f>
        <v>0</v>
      </c>
      <c r="AJ22" s="866">
        <f>'XA 27'!BI22</f>
        <v>0</v>
      </c>
      <c r="AK22" s="866">
        <f>'XA 28'!BI22</f>
        <v>0</v>
      </c>
      <c r="AL22" s="866">
        <f>'XA 29'!BI22</f>
        <v>0</v>
      </c>
      <c r="AM22" s="866">
        <f>'XA 30 '!BI22</f>
        <v>0</v>
      </c>
    </row>
    <row r="23" spans="1:39" s="46" customFormat="1" ht="20.100000000000001" customHeight="1" x14ac:dyDescent="0.25">
      <c r="A23" s="629"/>
      <c r="B23" s="627" t="s">
        <v>38</v>
      </c>
      <c r="C23" s="634"/>
      <c r="D23" s="634"/>
      <c r="E23" s="634"/>
      <c r="F23" s="630">
        <f t="shared" si="0"/>
        <v>0</v>
      </c>
      <c r="G23" s="905">
        <f t="shared" si="1"/>
        <v>0</v>
      </c>
      <c r="H23" s="631">
        <f>'TT CAM XUYEN'!BI23</f>
        <v>0</v>
      </c>
      <c r="I23" s="631">
        <f>'TT THIEN CAM'!BI23</f>
        <v>0</v>
      </c>
      <c r="J23" s="631">
        <f>'CAM BINH'!BI23</f>
        <v>0</v>
      </c>
      <c r="K23" s="631">
        <f>'CAM DUONG'!BI23</f>
        <v>0</v>
      </c>
      <c r="L23" s="631"/>
      <c r="M23" s="631">
        <f>'CAM DUE'!BI23</f>
        <v>0</v>
      </c>
      <c r="N23" s="631">
        <f>'CAM HA'!BI23</f>
        <v>0</v>
      </c>
      <c r="O23" s="631">
        <f>'CAM HUNG'!BI23</f>
        <v>0</v>
      </c>
      <c r="P23" s="631"/>
      <c r="Q23" s="631">
        <f>'CAM LAC'!BI23</f>
        <v>0</v>
      </c>
      <c r="R23" s="631">
        <f>'CAM LINH'!BI23</f>
        <v>0</v>
      </c>
      <c r="S23" s="631">
        <f>'CAM LOC'!BI23</f>
        <v>0</v>
      </c>
      <c r="T23" s="631">
        <f>'CAM MINH'!BI23</f>
        <v>0</v>
      </c>
      <c r="U23" s="631">
        <f>'CAM MY'!BI23</f>
        <v>0</v>
      </c>
      <c r="V23" s="924">
        <f>'CAM NHUONG'!BI23</f>
        <v>0</v>
      </c>
      <c r="W23" s="631">
        <f>'CAM QUAN'!BI23</f>
        <v>0</v>
      </c>
      <c r="X23" s="631">
        <f>'CAM QUANG'!BI23</f>
        <v>0</v>
      </c>
      <c r="Y23" s="631">
        <f>'CAM SON'!BI23</f>
        <v>0</v>
      </c>
      <c r="Z23" s="631">
        <f>'CAM THACH'!BI23</f>
        <v>0</v>
      </c>
      <c r="AA23" s="777">
        <f>'NAM PHUC THANG'!BI23</f>
        <v>0</v>
      </c>
      <c r="AB23" s="777">
        <f>'CAM THANH'!BI23</f>
        <v>0</v>
      </c>
      <c r="AC23" s="777">
        <f>'CAM THINH'!BI23</f>
        <v>0</v>
      </c>
      <c r="AD23" s="777">
        <f>'CAM TRUNG'!BI23</f>
        <v>0</v>
      </c>
      <c r="AE23" s="777">
        <f>'CAM VINH'!BI23</f>
        <v>0</v>
      </c>
      <c r="AF23" s="777">
        <f>'YEN HOA'!BI23</f>
        <v>0</v>
      </c>
      <c r="AG23" s="777">
        <f>'XA 24'!BI23</f>
        <v>0</v>
      </c>
      <c r="AH23" s="777">
        <f>'XA 25'!BI23</f>
        <v>0</v>
      </c>
      <c r="AI23" s="777">
        <f>'XA 26'!BI23</f>
        <v>0</v>
      </c>
      <c r="AJ23" s="777">
        <f>'XA 27'!BI23</f>
        <v>0</v>
      </c>
      <c r="AK23" s="777">
        <f>'XA 28'!BI23</f>
        <v>0</v>
      </c>
      <c r="AL23" s="777">
        <f>'XA 29'!BI23</f>
        <v>0</v>
      </c>
      <c r="AM23" s="777">
        <f>'XA 30 '!BI23</f>
        <v>0</v>
      </c>
    </row>
    <row r="24" spans="1:39" s="860" customFormat="1" ht="20.100000000000001" customHeight="1" x14ac:dyDescent="0.25">
      <c r="A24" s="629" t="s">
        <v>17</v>
      </c>
      <c r="B24" s="628" t="s">
        <v>13</v>
      </c>
      <c r="C24" s="634" t="s">
        <v>25</v>
      </c>
      <c r="D24" s="634"/>
      <c r="E24" s="634"/>
      <c r="F24" s="630">
        <f t="shared" si="0"/>
        <v>181.73097800000002</v>
      </c>
      <c r="G24" s="905">
        <f t="shared" si="1"/>
        <v>45.185758</v>
      </c>
      <c r="H24" s="782">
        <f>'TT CAM XUYEN'!BI24</f>
        <v>8.9903580000000005</v>
      </c>
      <c r="I24" s="782">
        <f>'TT THIEN CAM'!BI24</f>
        <v>36.195399999999999</v>
      </c>
      <c r="J24" s="782">
        <f>'CAM BINH'!BI24</f>
        <v>0</v>
      </c>
      <c r="K24" s="782">
        <f>'CAM DUONG'!BI24</f>
        <v>0</v>
      </c>
      <c r="L24" s="782"/>
      <c r="M24" s="782">
        <f>'CAM DUE'!BI24</f>
        <v>0</v>
      </c>
      <c r="N24" s="782">
        <f>'CAM HA'!BI24</f>
        <v>0</v>
      </c>
      <c r="O24" s="782">
        <f>'CAM HUNG'!BI24</f>
        <v>19.23</v>
      </c>
      <c r="P24" s="782"/>
      <c r="Q24" s="782">
        <f>'CAM LAC'!BI24</f>
        <v>0</v>
      </c>
      <c r="R24" s="782">
        <f>'CAM LINH'!BI24</f>
        <v>0.47384999999999999</v>
      </c>
      <c r="S24" s="782">
        <f>'CAM LOC'!BI24</f>
        <v>0</v>
      </c>
      <c r="T24" s="782">
        <f>'CAM MINH'!BI24</f>
        <v>0</v>
      </c>
      <c r="U24" s="782">
        <f>'CAM MY'!BI24</f>
        <v>50</v>
      </c>
      <c r="V24" s="924">
        <f>'CAM NHUONG'!BI24</f>
        <v>0</v>
      </c>
      <c r="W24" s="782">
        <f>'CAM QUAN'!BI24</f>
        <v>66.441370000000006</v>
      </c>
      <c r="X24" s="782">
        <f>'CAM QUANG'!BI24</f>
        <v>0.4</v>
      </c>
      <c r="Y24" s="782">
        <f>'CAM SON'!BI24</f>
        <v>0</v>
      </c>
      <c r="Z24" s="782">
        <f>'CAM THACH'!BI24</f>
        <v>0</v>
      </c>
      <c r="AA24" s="865">
        <f>'NAM PHUC THANG'!BI24</f>
        <v>0</v>
      </c>
      <c r="AB24" s="865">
        <f>'CAM THANH'!BI24</f>
        <v>0</v>
      </c>
      <c r="AC24" s="865">
        <f>'CAM THINH'!BI24</f>
        <v>0</v>
      </c>
      <c r="AD24" s="865">
        <f>'CAM TRUNG'!BI24</f>
        <v>0</v>
      </c>
      <c r="AE24" s="865">
        <f>'CAM VINH'!BI24</f>
        <v>0</v>
      </c>
      <c r="AF24" s="865">
        <f>'YEN HOA'!BI24</f>
        <v>0</v>
      </c>
      <c r="AG24" s="865">
        <f>'XA 24'!BI24</f>
        <v>0</v>
      </c>
      <c r="AH24" s="865">
        <f>'XA 25'!BI24</f>
        <v>0</v>
      </c>
      <c r="AI24" s="865">
        <f>'XA 26'!BI24</f>
        <v>0</v>
      </c>
      <c r="AJ24" s="865">
        <f>'XA 27'!BI24</f>
        <v>0</v>
      </c>
      <c r="AK24" s="865">
        <f>'XA 28'!BI24</f>
        <v>0</v>
      </c>
      <c r="AL24" s="865">
        <f>'XA 29'!BI24</f>
        <v>0</v>
      </c>
      <c r="AM24" s="865">
        <f>'XA 30 '!BI24</f>
        <v>0</v>
      </c>
    </row>
    <row r="25" spans="1:39" s="860" customFormat="1" ht="20.100000000000001" customHeight="1" x14ac:dyDescent="0.25">
      <c r="A25" s="629" t="s">
        <v>6</v>
      </c>
      <c r="B25" s="628" t="s">
        <v>14</v>
      </c>
      <c r="C25" s="634" t="s">
        <v>26</v>
      </c>
      <c r="D25" s="634"/>
      <c r="E25" s="634"/>
      <c r="F25" s="630">
        <f t="shared" si="0"/>
        <v>55.373662000000024</v>
      </c>
      <c r="G25" s="905">
        <f t="shared" si="1"/>
        <v>3.9281250000000001</v>
      </c>
      <c r="H25" s="782">
        <f>'TT CAM XUYEN'!BI25</f>
        <v>1.6319949999999999</v>
      </c>
      <c r="I25" s="782">
        <f>'TT THIEN CAM'!BI25</f>
        <v>2.2961300000000002</v>
      </c>
      <c r="J25" s="782">
        <f>'CAM BINH'!BI25</f>
        <v>0.2</v>
      </c>
      <c r="K25" s="782">
        <f>'CAM DUONG'!BI25</f>
        <v>0.2</v>
      </c>
      <c r="L25" s="782"/>
      <c r="M25" s="782">
        <f>'CAM DUE'!BI25</f>
        <v>0.2</v>
      </c>
      <c r="N25" s="782">
        <f>'CAM HA'!BI25</f>
        <v>0.2</v>
      </c>
      <c r="O25" s="782">
        <f>'CAM HUNG'!BI25</f>
        <v>0.2</v>
      </c>
      <c r="P25" s="782"/>
      <c r="Q25" s="782">
        <f>'CAM LAC'!BI25</f>
        <v>0.2</v>
      </c>
      <c r="R25" s="782">
        <f>'CAM LINH'!BI25</f>
        <v>0.2</v>
      </c>
      <c r="S25" s="782">
        <f>'CAM LOC'!BI25</f>
        <v>0.51</v>
      </c>
      <c r="T25" s="782">
        <f>'CAM MINH'!BI25</f>
        <v>0.2</v>
      </c>
      <c r="U25" s="782">
        <f>'CAM MY'!BI25</f>
        <v>0.2</v>
      </c>
      <c r="V25" s="924">
        <f>'CAM NHUONG'!BI25</f>
        <v>0.19</v>
      </c>
      <c r="W25" s="782">
        <f>'CAM QUAN'!BI25</f>
        <v>0.26</v>
      </c>
      <c r="X25" s="782">
        <f>'CAM QUANG'!BI25</f>
        <v>0.2</v>
      </c>
      <c r="Y25" s="782">
        <f>'CAM SON'!BI25</f>
        <v>47.065537000000006</v>
      </c>
      <c r="Z25" s="782">
        <f>'CAM THACH'!BI25</f>
        <v>0.2</v>
      </c>
      <c r="AA25" s="865">
        <f>'NAM PHUC THANG'!BI25</f>
        <v>0.2</v>
      </c>
      <c r="AB25" s="865">
        <f>'CAM THANH'!BI25</f>
        <v>0.2</v>
      </c>
      <c r="AC25" s="865">
        <f>'CAM THINH'!BI25</f>
        <v>0.22</v>
      </c>
      <c r="AD25" s="865">
        <f>'CAM TRUNG'!BI25</f>
        <v>0.2</v>
      </c>
      <c r="AE25" s="865">
        <f>'CAM VINH'!BI25</f>
        <v>0.2</v>
      </c>
      <c r="AF25" s="865">
        <f>'YEN HOA'!BI25</f>
        <v>0.2</v>
      </c>
      <c r="AG25" s="865">
        <f>'XA 24'!BI25</f>
        <v>0</v>
      </c>
      <c r="AH25" s="865">
        <f>'XA 25'!BI25</f>
        <v>0</v>
      </c>
      <c r="AI25" s="865">
        <f>'XA 26'!BI25</f>
        <v>0</v>
      </c>
      <c r="AJ25" s="865">
        <f>'XA 27'!BI25</f>
        <v>0</v>
      </c>
      <c r="AK25" s="865">
        <f>'XA 28'!BI25</f>
        <v>0</v>
      </c>
      <c r="AL25" s="865">
        <f>'XA 29'!BI25</f>
        <v>0</v>
      </c>
      <c r="AM25" s="865">
        <f>'XA 30 '!BI25</f>
        <v>0</v>
      </c>
    </row>
    <row r="26" spans="1:39" s="46" customFormat="1" ht="20.100000000000001" customHeight="1" x14ac:dyDescent="0.25">
      <c r="A26" s="629" t="s">
        <v>7</v>
      </c>
      <c r="B26" s="628" t="s">
        <v>15</v>
      </c>
      <c r="C26" s="634" t="s">
        <v>122</v>
      </c>
      <c r="D26" s="634"/>
      <c r="E26" s="634"/>
      <c r="F26" s="630">
        <f t="shared" si="0"/>
        <v>0</v>
      </c>
      <c r="G26" s="905">
        <f t="shared" si="1"/>
        <v>0</v>
      </c>
      <c r="H26" s="631">
        <f>'TT CAM XUYEN'!BI26</f>
        <v>0</v>
      </c>
      <c r="I26" s="631">
        <f>'TT THIEN CAM'!BI26</f>
        <v>0</v>
      </c>
      <c r="J26" s="631">
        <f>'CAM BINH'!BI26</f>
        <v>0</v>
      </c>
      <c r="K26" s="631">
        <f>'CAM DUONG'!BI26</f>
        <v>0</v>
      </c>
      <c r="L26" s="636"/>
      <c r="M26" s="631">
        <f>'CAM DUE'!BI26</f>
        <v>0</v>
      </c>
      <c r="N26" s="631">
        <f>'CAM HA'!BI26</f>
        <v>0</v>
      </c>
      <c r="O26" s="631">
        <f>'CAM HUNG'!BI26</f>
        <v>0</v>
      </c>
      <c r="P26" s="636"/>
      <c r="Q26" s="631">
        <f>'CAM LAC'!BI26</f>
        <v>0</v>
      </c>
      <c r="R26" s="631">
        <f>'CAM LINH'!BI26</f>
        <v>0</v>
      </c>
      <c r="S26" s="631">
        <f>'CAM LOC'!BI26</f>
        <v>0</v>
      </c>
      <c r="T26" s="631">
        <f>'CAM MINH'!BI26</f>
        <v>0</v>
      </c>
      <c r="U26" s="631">
        <f>'CAM MY'!BI26</f>
        <v>0</v>
      </c>
      <c r="V26" s="924">
        <f>'CAM NHUONG'!BI26</f>
        <v>0</v>
      </c>
      <c r="W26" s="631">
        <f>'CAM QUAN'!BI26</f>
        <v>0</v>
      </c>
      <c r="X26" s="631">
        <f>'CAM QUANG'!BI26</f>
        <v>0</v>
      </c>
      <c r="Y26" s="631">
        <f>'CAM SON'!BI26</f>
        <v>0</v>
      </c>
      <c r="Z26" s="631">
        <f>'CAM THACH'!BI26</f>
        <v>0</v>
      </c>
      <c r="AA26" s="777">
        <f>'NAM PHUC THANG'!BI26</f>
        <v>0</v>
      </c>
      <c r="AB26" s="777">
        <f>'CAM THANH'!BI26</f>
        <v>0</v>
      </c>
      <c r="AC26" s="777">
        <f>'CAM THINH'!BI26</f>
        <v>0</v>
      </c>
      <c r="AD26" s="777">
        <f>'CAM TRUNG'!BI26</f>
        <v>0</v>
      </c>
      <c r="AE26" s="777">
        <f>'CAM VINH'!BI26</f>
        <v>0</v>
      </c>
      <c r="AF26" s="777">
        <f>'YEN HOA'!BI26</f>
        <v>0</v>
      </c>
      <c r="AG26" s="777">
        <f>'XA 24'!BI26</f>
        <v>0</v>
      </c>
      <c r="AH26" s="777">
        <f>'XA 25'!BI26</f>
        <v>0</v>
      </c>
      <c r="AI26" s="777">
        <f>'XA 26'!BI26</f>
        <v>0</v>
      </c>
      <c r="AJ26" s="777">
        <f>'XA 27'!BI26</f>
        <v>0</v>
      </c>
      <c r="AK26" s="777">
        <f>'XA 28'!BI26</f>
        <v>0</v>
      </c>
      <c r="AL26" s="777">
        <f>'XA 29'!BI26</f>
        <v>0</v>
      </c>
      <c r="AM26" s="777">
        <f>'XA 30 '!BI26</f>
        <v>0</v>
      </c>
    </row>
    <row r="27" spans="1:39" s="860" customFormat="1" ht="20.100000000000001" customHeight="1" x14ac:dyDescent="0.25">
      <c r="A27" s="629" t="s">
        <v>8</v>
      </c>
      <c r="B27" s="628" t="s">
        <v>86</v>
      </c>
      <c r="C27" s="634" t="s">
        <v>125</v>
      </c>
      <c r="D27" s="634"/>
      <c r="E27" s="634"/>
      <c r="F27" s="630">
        <f t="shared" si="0"/>
        <v>185.97338999999999</v>
      </c>
      <c r="G27" s="905">
        <f t="shared" si="1"/>
        <v>0</v>
      </c>
      <c r="H27" s="782">
        <f>'TT CAM XUYEN'!BI27</f>
        <v>0</v>
      </c>
      <c r="I27" s="782">
        <f>'TT THIEN CAM'!BI27</f>
        <v>0</v>
      </c>
      <c r="J27" s="782">
        <f>'CAM BINH'!BI27</f>
        <v>0</v>
      </c>
      <c r="K27" s="782">
        <f>'CAM DUONG'!BI27</f>
        <v>0</v>
      </c>
      <c r="L27" s="782"/>
      <c r="M27" s="782">
        <f>'CAM DUE'!BI27</f>
        <v>0</v>
      </c>
      <c r="N27" s="782">
        <f>'CAM HA'!BI27</f>
        <v>0</v>
      </c>
      <c r="O27" s="782">
        <f>'CAM HUNG'!BI27</f>
        <v>0</v>
      </c>
      <c r="P27" s="782"/>
      <c r="Q27" s="782">
        <f>'CAM LAC'!BI27</f>
        <v>37.869999999999997</v>
      </c>
      <c r="R27" s="782">
        <f>'CAM LINH'!BI27</f>
        <v>0</v>
      </c>
      <c r="S27" s="782">
        <f>'CAM LOC'!BI27</f>
        <v>0</v>
      </c>
      <c r="T27" s="782">
        <f>'CAM MINH'!BI27</f>
        <v>0</v>
      </c>
      <c r="U27" s="782">
        <f>'CAM MY'!BI27</f>
        <v>0</v>
      </c>
      <c r="V27" s="924">
        <f>'CAM NHUONG'!BI27</f>
        <v>10</v>
      </c>
      <c r="W27" s="782">
        <f>'CAM QUAN'!BI27</f>
        <v>0</v>
      </c>
      <c r="X27" s="782">
        <f>'CAM QUANG'!BI27</f>
        <v>0</v>
      </c>
      <c r="Y27" s="782">
        <f>'CAM SON'!BI27</f>
        <v>0</v>
      </c>
      <c r="Z27" s="782">
        <f>'CAM THACH'!BI27</f>
        <v>0</v>
      </c>
      <c r="AA27" s="865">
        <f>'NAM PHUC THANG'!BI27</f>
        <v>0</v>
      </c>
      <c r="AB27" s="865">
        <f>'CAM THANH'!BI27</f>
        <v>0</v>
      </c>
      <c r="AC27" s="865">
        <f>'CAM THINH'!BI27</f>
        <v>0</v>
      </c>
      <c r="AD27" s="865">
        <f>'CAM TRUNG'!BI27</f>
        <v>37.130000000000003</v>
      </c>
      <c r="AE27" s="865">
        <f>'CAM VINH'!BI27</f>
        <v>100.97338999999999</v>
      </c>
      <c r="AF27" s="865">
        <f>'YEN HOA'!BI27</f>
        <v>0</v>
      </c>
      <c r="AG27" s="865">
        <f>'XA 24'!BI27</f>
        <v>0</v>
      </c>
      <c r="AH27" s="865">
        <f>'XA 25'!BI27</f>
        <v>0</v>
      </c>
      <c r="AI27" s="865">
        <f>'XA 26'!BI27</f>
        <v>0</v>
      </c>
      <c r="AJ27" s="865">
        <f>'XA 27'!BI27</f>
        <v>0</v>
      </c>
      <c r="AK27" s="865">
        <f>'XA 28'!BI27</f>
        <v>0</v>
      </c>
      <c r="AL27" s="865">
        <f>'XA 29'!BI27</f>
        <v>0</v>
      </c>
      <c r="AM27" s="865">
        <f>'XA 30 '!BI27</f>
        <v>0</v>
      </c>
    </row>
    <row r="28" spans="1:39" s="860" customFormat="1" ht="20.100000000000001" customHeight="1" x14ac:dyDescent="0.25">
      <c r="A28" s="629" t="s">
        <v>9</v>
      </c>
      <c r="B28" s="628" t="s">
        <v>87</v>
      </c>
      <c r="C28" s="634" t="s">
        <v>124</v>
      </c>
      <c r="D28" s="634"/>
      <c r="E28" s="634"/>
      <c r="F28" s="630">
        <f t="shared" si="0"/>
        <v>1570.1887559999998</v>
      </c>
      <c r="G28" s="905">
        <f t="shared" si="1"/>
        <v>73.759647000000001</v>
      </c>
      <c r="H28" s="782">
        <f>'TT CAM XUYEN'!BI28</f>
        <v>4.6838670000000002</v>
      </c>
      <c r="I28" s="782">
        <f>'TT THIEN CAM'!BI28</f>
        <v>69.075779999999995</v>
      </c>
      <c r="J28" s="782">
        <f>'CAM BINH'!BI28</f>
        <v>2.9066260000000002</v>
      </c>
      <c r="K28" s="782">
        <f>'CAM DUONG'!BI28</f>
        <v>125.959975</v>
      </c>
      <c r="L28" s="864"/>
      <c r="M28" s="782">
        <f>'CAM DUE'!BI28</f>
        <v>3.3123070000000006</v>
      </c>
      <c r="N28" s="782">
        <f>'CAM HA'!BI28</f>
        <v>3.3</v>
      </c>
      <c r="O28" s="782">
        <f>'CAM HUNG'!BI28</f>
        <v>4.698061</v>
      </c>
      <c r="P28" s="864"/>
      <c r="Q28" s="782">
        <f>'CAM LAC'!BI28</f>
        <v>9.1199999999999992</v>
      </c>
      <c r="R28" s="782">
        <f>'CAM LINH'!BI28</f>
        <v>36.337039999999995</v>
      </c>
      <c r="S28" s="782">
        <f>'CAM LOC'!BI28</f>
        <v>2.3000000000000003</v>
      </c>
      <c r="T28" s="782">
        <f>'CAM MINH'!BI28</f>
        <v>54.15</v>
      </c>
      <c r="U28" s="782">
        <f>'CAM MY'!BI28</f>
        <v>843.6</v>
      </c>
      <c r="V28" s="924">
        <f>'CAM NHUONG'!BI28</f>
        <v>8.2567400000000006</v>
      </c>
      <c r="W28" s="782">
        <f>'CAM QUAN'!BI28</f>
        <v>29.7</v>
      </c>
      <c r="X28" s="782">
        <f>'CAM QUANG'!BI28</f>
        <v>5</v>
      </c>
      <c r="Y28" s="782">
        <f>'CAM SON'!BI28</f>
        <v>40.050000000000004</v>
      </c>
      <c r="Z28" s="782">
        <f>'CAM THACH'!BI28</f>
        <v>3.7</v>
      </c>
      <c r="AA28" s="865">
        <f>'NAM PHUC THANG'!BI28</f>
        <v>39.426159999999996</v>
      </c>
      <c r="AB28" s="865">
        <f>'CAM THANH'!BI28</f>
        <v>7.6412800000000001</v>
      </c>
      <c r="AC28" s="865">
        <f>'CAM THINH'!BI28</f>
        <v>2.2999999999999998</v>
      </c>
      <c r="AD28" s="865">
        <f>'CAM TRUNG'!BI28</f>
        <v>169.30045999999999</v>
      </c>
      <c r="AE28" s="865">
        <f>'CAM VINH'!BI28</f>
        <v>21.826590000000003</v>
      </c>
      <c r="AF28" s="865">
        <f>'YEN HOA'!BI28</f>
        <v>83.543869999999998</v>
      </c>
      <c r="AG28" s="865">
        <f>'XA 24'!BI28</f>
        <v>0</v>
      </c>
      <c r="AH28" s="865">
        <f>'XA 25'!BI28</f>
        <v>0</v>
      </c>
      <c r="AI28" s="865">
        <f>'XA 26'!BI28</f>
        <v>0</v>
      </c>
      <c r="AJ28" s="865">
        <f>'XA 27'!BI28</f>
        <v>0</v>
      </c>
      <c r="AK28" s="865">
        <f>'XA 28'!BI28</f>
        <v>0</v>
      </c>
      <c r="AL28" s="865">
        <f>'XA 29'!BI28</f>
        <v>0</v>
      </c>
      <c r="AM28" s="865">
        <f>'XA 30 '!BI28</f>
        <v>0</v>
      </c>
    </row>
    <row r="29" spans="1:39" s="860" customFormat="1" ht="18" x14ac:dyDescent="0.25">
      <c r="A29" s="629" t="s">
        <v>10</v>
      </c>
      <c r="B29" s="628" t="s">
        <v>88</v>
      </c>
      <c r="C29" s="634" t="s">
        <v>48</v>
      </c>
      <c r="D29" s="634"/>
      <c r="E29" s="634"/>
      <c r="F29" s="630">
        <f t="shared" si="0"/>
        <v>106.982843</v>
      </c>
      <c r="G29" s="905">
        <f t="shared" si="1"/>
        <v>9.4860110000000013</v>
      </c>
      <c r="H29" s="782">
        <f>'TT CAM XUYEN'!BI29</f>
        <v>9.2660110000000007</v>
      </c>
      <c r="I29" s="782">
        <f>'TT THIEN CAM'!BI29</f>
        <v>0.22000000000000003</v>
      </c>
      <c r="J29" s="782">
        <f>'CAM BINH'!BI29</f>
        <v>0.45503399999999999</v>
      </c>
      <c r="K29" s="782">
        <f>'CAM DUONG'!BI29</f>
        <v>10.61</v>
      </c>
      <c r="L29" s="864"/>
      <c r="M29" s="782">
        <f>'CAM DUE'!BI29</f>
        <v>3.6822619999999997</v>
      </c>
      <c r="N29" s="782">
        <f>'CAM HA'!BI29</f>
        <v>5.48</v>
      </c>
      <c r="O29" s="782">
        <f>'CAM HUNG'!BI29</f>
        <v>0.28000000000000003</v>
      </c>
      <c r="P29" s="864"/>
      <c r="Q29" s="782">
        <f>'CAM LAC'!BI29</f>
        <v>1.3184020000000001</v>
      </c>
      <c r="R29" s="782">
        <f>'CAM LINH'!BI29</f>
        <v>10.26376</v>
      </c>
      <c r="S29" s="782">
        <f>'CAM LOC'!BI29</f>
        <v>0.28000000000000003</v>
      </c>
      <c r="T29" s="782">
        <f>'CAM MINH'!BI29</f>
        <v>6.0323099999999998</v>
      </c>
      <c r="U29" s="782">
        <f>'CAM MY'!BI29</f>
        <v>10.538449999999999</v>
      </c>
      <c r="V29" s="924">
        <f>'CAM NHUONG'!BI29</f>
        <v>7.4023400000000006</v>
      </c>
      <c r="W29" s="782">
        <f>'CAM QUAN'!BI29</f>
        <v>20.510140000000003</v>
      </c>
      <c r="X29" s="782">
        <f>'CAM QUANG'!BI29</f>
        <v>0.16999999999999998</v>
      </c>
      <c r="Y29" s="782">
        <f>'CAM SON'!BI29</f>
        <v>8.4603240000000017</v>
      </c>
      <c r="Z29" s="782">
        <f>'CAM THACH'!BI29</f>
        <v>2.17</v>
      </c>
      <c r="AA29" s="865">
        <f>'NAM PHUC THANG'!BI29</f>
        <v>2.6404700000000001</v>
      </c>
      <c r="AB29" s="865">
        <f>'CAM THANH'!BI29</f>
        <v>0.86638999999999999</v>
      </c>
      <c r="AC29" s="865">
        <f>'CAM THINH'!BI29</f>
        <v>1.2938000000000001</v>
      </c>
      <c r="AD29" s="865">
        <f>'CAM TRUNG'!BI29</f>
        <v>0.97599000000000002</v>
      </c>
      <c r="AE29" s="865">
        <f>'CAM VINH'!BI29</f>
        <v>0.16999999999999998</v>
      </c>
      <c r="AF29" s="865">
        <f>'YEN HOA'!BI29</f>
        <v>3.89716</v>
      </c>
      <c r="AG29" s="865">
        <f>'XA 24'!BI29</f>
        <v>0</v>
      </c>
      <c r="AH29" s="865">
        <f>'XA 25'!BI29</f>
        <v>0</v>
      </c>
      <c r="AI29" s="865">
        <f>'XA 26'!BI29</f>
        <v>0</v>
      </c>
      <c r="AJ29" s="865">
        <f>'XA 27'!BI29</f>
        <v>0</v>
      </c>
      <c r="AK29" s="865">
        <f>'XA 28'!BI29</f>
        <v>0</v>
      </c>
      <c r="AL29" s="865">
        <f>'XA 29'!BI29</f>
        <v>0</v>
      </c>
      <c r="AM29" s="865">
        <f>'XA 30 '!BI29</f>
        <v>0</v>
      </c>
    </row>
    <row r="30" spans="1:39" s="862" customFormat="1" ht="20.100000000000001" customHeight="1" x14ac:dyDescent="0.25">
      <c r="A30" s="629" t="s">
        <v>18</v>
      </c>
      <c r="B30" s="628" t="s">
        <v>89</v>
      </c>
      <c r="C30" s="634" t="s">
        <v>41</v>
      </c>
      <c r="D30" s="634"/>
      <c r="E30" s="634"/>
      <c r="F30" s="630">
        <f t="shared" si="0"/>
        <v>19.535253000000001</v>
      </c>
      <c r="G30" s="905">
        <f t="shared" si="1"/>
        <v>0</v>
      </c>
      <c r="H30" s="782">
        <f>'TT CAM XUYEN'!BI30</f>
        <v>0</v>
      </c>
      <c r="I30" s="782">
        <f>'TT THIEN CAM'!BI30</f>
        <v>0</v>
      </c>
      <c r="J30" s="782">
        <f>'CAM BINH'!BI30</f>
        <v>0</v>
      </c>
      <c r="K30" s="782">
        <f>'CAM DUONG'!BI30</f>
        <v>0</v>
      </c>
      <c r="L30" s="868"/>
      <c r="M30" s="782">
        <f>'CAM DUE'!BI30</f>
        <v>0</v>
      </c>
      <c r="N30" s="782">
        <f>'CAM HA'!BI30</f>
        <v>0</v>
      </c>
      <c r="O30" s="782">
        <f>'CAM HUNG'!BI30</f>
        <v>4.9149929999999999</v>
      </c>
      <c r="P30" s="868"/>
      <c r="Q30" s="782">
        <f>'CAM LAC'!BI30</f>
        <v>0</v>
      </c>
      <c r="R30" s="782">
        <f>'CAM LINH'!BI30</f>
        <v>0</v>
      </c>
      <c r="S30" s="782">
        <f>'CAM LOC'!BI30</f>
        <v>0</v>
      </c>
      <c r="T30" s="782">
        <f>'CAM MINH'!BI30</f>
        <v>0</v>
      </c>
      <c r="U30" s="782">
        <f>'CAM MY'!BI30</f>
        <v>0</v>
      </c>
      <c r="V30" s="924">
        <f>'CAM NHUONG'!BI30</f>
        <v>0</v>
      </c>
      <c r="W30" s="782">
        <f>'CAM QUAN'!BI30</f>
        <v>0</v>
      </c>
      <c r="X30" s="782">
        <f>'CAM QUANG'!BI30</f>
        <v>0</v>
      </c>
      <c r="Y30" s="782">
        <f>'CAM SON'!BI30</f>
        <v>0</v>
      </c>
      <c r="Z30" s="782">
        <f>'CAM THACH'!BI30</f>
        <v>0</v>
      </c>
      <c r="AA30" s="865">
        <f>'NAM PHUC THANG'!BI30</f>
        <v>0</v>
      </c>
      <c r="AB30" s="865">
        <f>'CAM THANH'!BI30</f>
        <v>0</v>
      </c>
      <c r="AC30" s="865">
        <f>'CAM THINH'!BI30</f>
        <v>14.62026</v>
      </c>
      <c r="AD30" s="865">
        <f>'CAM TRUNG'!BI30</f>
        <v>0</v>
      </c>
      <c r="AE30" s="865">
        <f>'CAM VINH'!BI30</f>
        <v>0</v>
      </c>
      <c r="AF30" s="865">
        <f>'YEN HOA'!BI30</f>
        <v>0</v>
      </c>
      <c r="AG30" s="865">
        <f>'XA 24'!BI30</f>
        <v>0</v>
      </c>
      <c r="AH30" s="865">
        <f>'XA 25'!BI30</f>
        <v>0</v>
      </c>
      <c r="AI30" s="865">
        <f>'XA 26'!BI30</f>
        <v>0</v>
      </c>
      <c r="AJ30" s="865">
        <f>'XA 27'!BI30</f>
        <v>0</v>
      </c>
      <c r="AK30" s="865">
        <f>'XA 28'!BI30</f>
        <v>0</v>
      </c>
      <c r="AL30" s="865">
        <f>'XA 29'!BI30</f>
        <v>0</v>
      </c>
      <c r="AM30" s="865">
        <f>'XA 30 '!BI30</f>
        <v>0</v>
      </c>
    </row>
    <row r="31" spans="1:39" s="862" customFormat="1" ht="18" x14ac:dyDescent="0.25">
      <c r="A31" s="629" t="s">
        <v>19</v>
      </c>
      <c r="B31" s="628" t="s">
        <v>100</v>
      </c>
      <c r="C31" s="634" t="s">
        <v>49</v>
      </c>
      <c r="D31" s="634"/>
      <c r="E31" s="634"/>
      <c r="F31" s="630">
        <f t="shared" si="0"/>
        <v>112.05808500000001</v>
      </c>
      <c r="G31" s="905">
        <f t="shared" si="1"/>
        <v>8.46143</v>
      </c>
      <c r="H31" s="782">
        <f>'TT CAM XUYEN'!BI31</f>
        <v>1.04541</v>
      </c>
      <c r="I31" s="782">
        <f>'TT THIEN CAM'!BI31</f>
        <v>7.4160199999999996</v>
      </c>
      <c r="J31" s="782">
        <f>'CAM BINH'!BI31</f>
        <v>0</v>
      </c>
      <c r="K31" s="782">
        <f>'CAM DUONG'!BI31</f>
        <v>0</v>
      </c>
      <c r="L31" s="868"/>
      <c r="M31" s="782">
        <f>'CAM DUE'!BI31</f>
        <v>6.771655</v>
      </c>
      <c r="N31" s="782">
        <f>'CAM HA'!BI31</f>
        <v>0</v>
      </c>
      <c r="O31" s="782">
        <f>'CAM HUNG'!BI31</f>
        <v>14.455110000000001</v>
      </c>
      <c r="P31" s="868"/>
      <c r="Q31" s="782">
        <f>'CAM LAC'!BI31</f>
        <v>20</v>
      </c>
      <c r="R31" s="782">
        <f>'CAM LINH'!BI31</f>
        <v>4.9852100000000004</v>
      </c>
      <c r="S31" s="782">
        <f>'CAM LOC'!BI31</f>
        <v>0</v>
      </c>
      <c r="T31" s="782">
        <f>'CAM MINH'!BI31</f>
        <v>8.8058899999999998</v>
      </c>
      <c r="U31" s="782">
        <f>'CAM MY'!BI31</f>
        <v>0</v>
      </c>
      <c r="V31" s="924">
        <f>'CAM NHUONG'!BI31</f>
        <v>0</v>
      </c>
      <c r="W31" s="782">
        <f>'CAM QUAN'!BI31</f>
        <v>0</v>
      </c>
      <c r="X31" s="782">
        <f>'CAM QUANG'!BI31</f>
        <v>2.2787899999999999</v>
      </c>
      <c r="Y31" s="782">
        <f>'CAM SON'!BI31</f>
        <v>14</v>
      </c>
      <c r="Z31" s="782">
        <f>'CAM THACH'!BI31</f>
        <v>0</v>
      </c>
      <c r="AA31" s="865">
        <f>'NAM PHUC THANG'!BI31</f>
        <v>0</v>
      </c>
      <c r="AB31" s="865">
        <f>'CAM THANH'!BI31</f>
        <v>0</v>
      </c>
      <c r="AC31" s="865">
        <f>'CAM THINH'!BI31</f>
        <v>13.7</v>
      </c>
      <c r="AD31" s="865">
        <f>'CAM TRUNG'!BI31</f>
        <v>18.600000000000001</v>
      </c>
      <c r="AE31" s="865">
        <f>'CAM VINH'!BI31</f>
        <v>0</v>
      </c>
      <c r="AF31" s="865">
        <f>'YEN HOA'!BI31</f>
        <v>0</v>
      </c>
      <c r="AG31" s="865">
        <f>'XA 24'!BI31</f>
        <v>0</v>
      </c>
      <c r="AH31" s="865">
        <f>'XA 25'!BI31</f>
        <v>0</v>
      </c>
      <c r="AI31" s="865">
        <f>'XA 26'!BI31</f>
        <v>0</v>
      </c>
      <c r="AJ31" s="865">
        <f>'XA 27'!BI31</f>
        <v>0</v>
      </c>
      <c r="AK31" s="865">
        <f>'XA 28'!BI31</f>
        <v>0</v>
      </c>
      <c r="AL31" s="865">
        <f>'XA 29'!BI31</f>
        <v>0</v>
      </c>
      <c r="AM31" s="865">
        <f>'XA 30 '!BI31</f>
        <v>0</v>
      </c>
    </row>
    <row r="32" spans="1:39" s="860" customFormat="1" ht="36" customHeight="1" x14ac:dyDescent="0.25">
      <c r="A32" s="629" t="s">
        <v>42</v>
      </c>
      <c r="B32" s="628" t="s">
        <v>129</v>
      </c>
      <c r="C32" s="634" t="s">
        <v>27</v>
      </c>
      <c r="D32" s="634"/>
      <c r="E32" s="634"/>
      <c r="F32" s="630">
        <f t="shared" si="0"/>
        <v>5836.8499980000015</v>
      </c>
      <c r="G32" s="905">
        <f t="shared" si="1"/>
        <v>689.86215300000003</v>
      </c>
      <c r="H32" s="782">
        <f>'TT CAM XUYEN'!BI32</f>
        <v>286.11747300000002</v>
      </c>
      <c r="I32" s="782">
        <f>'TT THIEN CAM'!BI32</f>
        <v>403.74467999999996</v>
      </c>
      <c r="J32" s="782">
        <f>'CAM BINH'!BI32</f>
        <v>236.155125</v>
      </c>
      <c r="K32" s="782">
        <f>'CAM DUONG'!BI32</f>
        <v>305.01239800000002</v>
      </c>
      <c r="L32" s="782"/>
      <c r="M32" s="782">
        <f>'CAM DUE'!BI32</f>
        <v>303.42280199999988</v>
      </c>
      <c r="N32" s="782">
        <f>'CAM HA'!BI32</f>
        <v>107.50332</v>
      </c>
      <c r="O32" s="782">
        <f>'CAM HUNG'!BI32</f>
        <v>251.67835199999996</v>
      </c>
      <c r="P32" s="782"/>
      <c r="Q32" s="782">
        <f>'CAM LAC'!BI32</f>
        <v>269.73798900000003</v>
      </c>
      <c r="R32" s="782">
        <f>'CAM LINH'!BI32</f>
        <v>158.41669999999996</v>
      </c>
      <c r="S32" s="782">
        <f>'CAM LOC'!BI32</f>
        <v>78.073509999999999</v>
      </c>
      <c r="T32" s="782">
        <f>'CAM MINH'!BI32</f>
        <v>171.47111999999996</v>
      </c>
      <c r="U32" s="782">
        <f>'CAM MY'!BI32</f>
        <v>275.08120000000002</v>
      </c>
      <c r="V32" s="924">
        <f>'CAM NHUONG'!BI32</f>
        <v>134.62143000000003</v>
      </c>
      <c r="W32" s="782">
        <f>'CAM QUAN'!BI32</f>
        <v>443.08112000000006</v>
      </c>
      <c r="X32" s="782">
        <f>'CAM QUANG'!BI32</f>
        <v>209.70882999999998</v>
      </c>
      <c r="Y32" s="782">
        <f>'CAM SON'!BI32</f>
        <v>224.38541900000001</v>
      </c>
      <c r="Z32" s="782">
        <f>'CAM THACH'!BI32</f>
        <v>216.97976000000003</v>
      </c>
      <c r="AA32" s="865">
        <f>'NAM PHUC THANG'!BI32</f>
        <v>474.90362999999996</v>
      </c>
      <c r="AB32" s="865">
        <f>'CAM THANH'!BI32</f>
        <v>219.43928000000002</v>
      </c>
      <c r="AC32" s="865">
        <f>'CAM THINH'!BI32</f>
        <v>276.04409999999996</v>
      </c>
      <c r="AD32" s="865">
        <f>'CAM TRUNG'!BI32</f>
        <v>152.54562999999999</v>
      </c>
      <c r="AE32" s="865">
        <f>'CAM VINH'!BI32</f>
        <v>191.99062000000004</v>
      </c>
      <c r="AF32" s="865">
        <f>'YEN HOA'!BI32</f>
        <v>446.73551000000009</v>
      </c>
      <c r="AG32" s="865">
        <f>'XA 24'!BI32</f>
        <v>0</v>
      </c>
      <c r="AH32" s="865">
        <f>'XA 25'!BI32</f>
        <v>0</v>
      </c>
      <c r="AI32" s="865">
        <f>'XA 26'!BI32</f>
        <v>0</v>
      </c>
      <c r="AJ32" s="865">
        <f>'XA 27'!BI32</f>
        <v>0</v>
      </c>
      <c r="AK32" s="865">
        <f>'XA 28'!BI32</f>
        <v>0</v>
      </c>
      <c r="AL32" s="865">
        <f>'XA 29'!BI32</f>
        <v>0</v>
      </c>
      <c r="AM32" s="865">
        <f>'XA 30 '!BI32</f>
        <v>0</v>
      </c>
    </row>
    <row r="33" spans="1:39" s="46" customFormat="1" ht="20.100000000000001" customHeight="1" x14ac:dyDescent="0.25">
      <c r="A33" s="629"/>
      <c r="B33" s="635" t="s">
        <v>38</v>
      </c>
      <c r="C33" s="634"/>
      <c r="D33" s="634"/>
      <c r="E33" s="634"/>
      <c r="F33" s="630">
        <f t="shared" si="0"/>
        <v>0</v>
      </c>
      <c r="G33" s="905">
        <f t="shared" si="1"/>
        <v>0</v>
      </c>
      <c r="H33" s="631">
        <f>'TT CAM XUYEN'!BI33</f>
        <v>0</v>
      </c>
      <c r="I33" s="631">
        <f>'TT THIEN CAM'!BI33</f>
        <v>0</v>
      </c>
      <c r="J33" s="631">
        <f>'CAM BINH'!BI33</f>
        <v>0</v>
      </c>
      <c r="K33" s="631">
        <f>'CAM DUONG'!BI33</f>
        <v>0</v>
      </c>
      <c r="L33" s="631"/>
      <c r="M33" s="631">
        <f>'CAM DUE'!BI33</f>
        <v>0</v>
      </c>
      <c r="N33" s="631">
        <f>'CAM HA'!BI33</f>
        <v>0</v>
      </c>
      <c r="O33" s="631">
        <f>'CAM HUNG'!BI33</f>
        <v>0</v>
      </c>
      <c r="P33" s="631"/>
      <c r="Q33" s="631">
        <f>'CAM LAC'!BI33</f>
        <v>0</v>
      </c>
      <c r="R33" s="631">
        <f>'CAM LINH'!BI33</f>
        <v>0</v>
      </c>
      <c r="S33" s="631">
        <f>'CAM LOC'!BI33</f>
        <v>0</v>
      </c>
      <c r="T33" s="631">
        <f>'CAM MINH'!BI33</f>
        <v>0</v>
      </c>
      <c r="U33" s="631">
        <f>'CAM MY'!BI33</f>
        <v>0</v>
      </c>
      <c r="V33" s="924">
        <f>'CAM NHUONG'!BI33</f>
        <v>0</v>
      </c>
      <c r="W33" s="631">
        <f>'CAM QUAN'!BI33</f>
        <v>0</v>
      </c>
      <c r="X33" s="631">
        <f>'CAM QUANG'!BI33</f>
        <v>0</v>
      </c>
      <c r="Y33" s="631">
        <f>'CAM SON'!BI33</f>
        <v>0</v>
      </c>
      <c r="Z33" s="631">
        <f>'CAM THACH'!BI33</f>
        <v>0</v>
      </c>
      <c r="AA33" s="777">
        <f>'NAM PHUC THANG'!BI33</f>
        <v>0</v>
      </c>
      <c r="AB33" s="777">
        <f>'CAM THANH'!BI33</f>
        <v>0</v>
      </c>
      <c r="AC33" s="777">
        <f>'CAM THINH'!BI33</f>
        <v>0</v>
      </c>
      <c r="AD33" s="777">
        <f>'CAM TRUNG'!BI33</f>
        <v>0</v>
      </c>
      <c r="AE33" s="777">
        <f>'CAM VINH'!BI33</f>
        <v>0</v>
      </c>
      <c r="AF33" s="777">
        <f>'YEN HOA'!BI33</f>
        <v>0</v>
      </c>
      <c r="AG33" s="777">
        <f>'XA 24'!BI33</f>
        <v>0</v>
      </c>
      <c r="AH33" s="777">
        <f>'XA 25'!BI33</f>
        <v>0</v>
      </c>
      <c r="AI33" s="777">
        <f>'XA 26'!BI33</f>
        <v>0</v>
      </c>
      <c r="AJ33" s="777">
        <f>'XA 27'!BI33</f>
        <v>0</v>
      </c>
      <c r="AK33" s="777">
        <f>'XA 28'!BI33</f>
        <v>0</v>
      </c>
      <c r="AL33" s="777">
        <f>'XA 29'!BI33</f>
        <v>0</v>
      </c>
      <c r="AM33" s="777">
        <f>'XA 30 '!BI33</f>
        <v>0</v>
      </c>
    </row>
    <row r="34" spans="1:39" s="784" customFormat="1" ht="20.100000000000001" customHeight="1" x14ac:dyDescent="0.25">
      <c r="A34" s="634" t="s">
        <v>260</v>
      </c>
      <c r="B34" s="628" t="s">
        <v>233</v>
      </c>
      <c r="C34" s="634" t="s">
        <v>234</v>
      </c>
      <c r="D34" s="634"/>
      <c r="E34" s="634"/>
      <c r="F34" s="630">
        <f t="shared" si="0"/>
        <v>3214.9624310000008</v>
      </c>
      <c r="G34" s="905">
        <f t="shared" si="1"/>
        <v>253.84295900000001</v>
      </c>
      <c r="H34" s="782">
        <f>'TT CAM XUYEN'!BI34</f>
        <v>104.479859</v>
      </c>
      <c r="I34" s="782">
        <f>'TT THIEN CAM'!BI34</f>
        <v>149.3631</v>
      </c>
      <c r="J34" s="782">
        <f>'CAM BINH'!BI34</f>
        <v>118.578782</v>
      </c>
      <c r="K34" s="782">
        <f>'CAM DUONG'!BI34</f>
        <v>150.606559</v>
      </c>
      <c r="L34" s="782"/>
      <c r="M34" s="782">
        <f>'CAM DUE'!BI34</f>
        <v>170.243144</v>
      </c>
      <c r="N34" s="782">
        <f>'CAM HA'!BI34</f>
        <v>64.965530000000001</v>
      </c>
      <c r="O34" s="782">
        <f>'CAM HUNG'!BI34</f>
        <v>147.83938899999998</v>
      </c>
      <c r="P34" s="782"/>
      <c r="Q34" s="782">
        <f>'CAM LAC'!BI34</f>
        <v>130.90754099999998</v>
      </c>
      <c r="R34" s="782">
        <f>'CAM LINH'!BI34</f>
        <v>110.85278</v>
      </c>
      <c r="S34" s="782">
        <f>'CAM LOC'!BI34</f>
        <v>42.023989999999998</v>
      </c>
      <c r="T34" s="782">
        <f>'CAM MINH'!BI34</f>
        <v>115.89416</v>
      </c>
      <c r="U34" s="782">
        <f>'CAM MY'!BI34</f>
        <v>179.01706000000001</v>
      </c>
      <c r="V34" s="924">
        <f>'CAM NHUONG'!BI34</f>
        <v>105.22987000000001</v>
      </c>
      <c r="W34" s="782">
        <f>'CAM QUAN'!BI34</f>
        <v>257.54482000000002</v>
      </c>
      <c r="X34" s="782">
        <f>'CAM QUANG'!BI34</f>
        <v>51.522869999999998</v>
      </c>
      <c r="Y34" s="782">
        <f>'CAM SON'!BI34</f>
        <v>143.76145700000001</v>
      </c>
      <c r="Z34" s="782">
        <f>'CAM THACH'!BI34</f>
        <v>133.65269000000001</v>
      </c>
      <c r="AA34" s="865">
        <f>'NAM PHUC THANG'!BI34</f>
        <v>318.07243</v>
      </c>
      <c r="AB34" s="865">
        <f>'CAM THANH'!BI34</f>
        <v>151.65548000000001</v>
      </c>
      <c r="AC34" s="865">
        <f>'CAM THINH'!BI34</f>
        <v>186.29828999999998</v>
      </c>
      <c r="AD34" s="865">
        <f>'CAM TRUNG'!BI34</f>
        <v>89.058989999999994</v>
      </c>
      <c r="AE34" s="865">
        <f>'CAM VINH'!BI34</f>
        <v>87.390979999999999</v>
      </c>
      <c r="AF34" s="865">
        <f>'YEN HOA'!BI34</f>
        <v>206.00266000000002</v>
      </c>
      <c r="AG34" s="865">
        <f>'XA 24'!BI34</f>
        <v>0</v>
      </c>
      <c r="AH34" s="865">
        <f>'XA 25'!BI34</f>
        <v>0</v>
      </c>
      <c r="AI34" s="865">
        <f>'XA 26'!BI34</f>
        <v>0</v>
      </c>
      <c r="AJ34" s="865">
        <f>'XA 27'!BI34</f>
        <v>0</v>
      </c>
      <c r="AK34" s="865">
        <f>'XA 28'!BI34</f>
        <v>0</v>
      </c>
      <c r="AL34" s="865">
        <f>'XA 29'!BI34</f>
        <v>0</v>
      </c>
      <c r="AM34" s="865">
        <f>'XA 30 '!BI34</f>
        <v>0</v>
      </c>
    </row>
    <row r="35" spans="1:39" s="860" customFormat="1" ht="20.100000000000001" customHeight="1" x14ac:dyDescent="0.25">
      <c r="A35" s="634" t="s">
        <v>260</v>
      </c>
      <c r="B35" s="628" t="s">
        <v>235</v>
      </c>
      <c r="C35" s="634" t="s">
        <v>236</v>
      </c>
      <c r="D35" s="634"/>
      <c r="E35" s="634"/>
      <c r="F35" s="630">
        <f t="shared" si="0"/>
        <v>1315.454146</v>
      </c>
      <c r="G35" s="905">
        <f t="shared" si="1"/>
        <v>218.22647000000001</v>
      </c>
      <c r="H35" s="782">
        <f>'TT CAM XUYEN'!BI35</f>
        <v>111.82804</v>
      </c>
      <c r="I35" s="782">
        <f>'TT THIEN CAM'!BI35</f>
        <v>106.39843</v>
      </c>
      <c r="J35" s="782">
        <f>'CAM BINH'!BI35</f>
        <v>61.204340999999999</v>
      </c>
      <c r="K35" s="782">
        <f>'CAM DUONG'!BI35</f>
        <v>60.785084999999995</v>
      </c>
      <c r="L35" s="782"/>
      <c r="M35" s="782">
        <f>'CAM DUE'!BI35</f>
        <v>85.483859999999993</v>
      </c>
      <c r="N35" s="782">
        <f>'CAM HA'!BI35</f>
        <v>13.554170000000001</v>
      </c>
      <c r="O35" s="782">
        <f>'CAM HUNG'!BI35</f>
        <v>44.557450000000003</v>
      </c>
      <c r="P35" s="782"/>
      <c r="Q35" s="782">
        <f>'CAM LAC'!BI35</f>
        <v>77.852275000000006</v>
      </c>
      <c r="R35" s="782">
        <f>'CAM LINH'!BI35</f>
        <v>28.700000000000003</v>
      </c>
      <c r="S35" s="782">
        <f>'CAM LOC'!BI35</f>
        <v>15.93712</v>
      </c>
      <c r="T35" s="782">
        <f>'CAM MINH'!BI35</f>
        <v>20.742460000000001</v>
      </c>
      <c r="U35" s="782">
        <f>'CAM MY'!BI35</f>
        <v>67.358620000000002</v>
      </c>
      <c r="V35" s="924">
        <f>'CAM NHUONG'!BI35</f>
        <v>7.5062800000000003</v>
      </c>
      <c r="W35" s="782">
        <f>'CAM QUAN'!BI35</f>
        <v>63.638269999999999</v>
      </c>
      <c r="X35" s="782">
        <f>'CAM QUANG'!BI35</f>
        <v>119.49149</v>
      </c>
      <c r="Y35" s="782">
        <f>'CAM SON'!BI35</f>
        <v>33.825955</v>
      </c>
      <c r="Z35" s="782">
        <f>'CAM THACH'!BI35</f>
        <v>58.792699999999996</v>
      </c>
      <c r="AA35" s="865">
        <f>'NAM PHUC THANG'!BI35</f>
        <v>90.419160000000005</v>
      </c>
      <c r="AB35" s="865">
        <f>'CAM THANH'!BI35</f>
        <v>39.886049999999997</v>
      </c>
      <c r="AC35" s="865">
        <f>'CAM THINH'!BI35</f>
        <v>57.291229999999999</v>
      </c>
      <c r="AD35" s="865">
        <f>'CAM TRUNG'!BI35</f>
        <v>39.995709999999995</v>
      </c>
      <c r="AE35" s="865">
        <f>'CAM VINH'!BI35</f>
        <v>19.486330000000002</v>
      </c>
      <c r="AF35" s="865">
        <f>'YEN HOA'!BI35</f>
        <v>90.71911999999999</v>
      </c>
      <c r="AG35" s="865">
        <f>'XA 24'!BI35</f>
        <v>0</v>
      </c>
      <c r="AH35" s="865">
        <f>'XA 25'!BI35</f>
        <v>0</v>
      </c>
      <c r="AI35" s="865">
        <f>'XA 26'!BI35</f>
        <v>0</v>
      </c>
      <c r="AJ35" s="865">
        <f>'XA 27'!BI35</f>
        <v>0</v>
      </c>
      <c r="AK35" s="865">
        <f>'XA 28'!BI35</f>
        <v>0</v>
      </c>
      <c r="AL35" s="865">
        <f>'XA 29'!BI35</f>
        <v>0</v>
      </c>
      <c r="AM35" s="865">
        <f>'XA 30 '!BI35</f>
        <v>0</v>
      </c>
    </row>
    <row r="36" spans="1:39" s="860" customFormat="1" ht="20.100000000000001" customHeight="1" x14ac:dyDescent="0.25">
      <c r="A36" s="634" t="s">
        <v>260</v>
      </c>
      <c r="B36" s="628" t="s">
        <v>237</v>
      </c>
      <c r="C36" s="634" t="s">
        <v>238</v>
      </c>
      <c r="D36" s="634"/>
      <c r="E36" s="634"/>
      <c r="F36" s="630">
        <f t="shared" si="0"/>
        <v>6.2676999999999996</v>
      </c>
      <c r="G36" s="905">
        <f t="shared" si="1"/>
        <v>3.7513719999999999</v>
      </c>
      <c r="H36" s="782">
        <f>'TT CAM XUYEN'!BI36</f>
        <v>2.8984719999999999</v>
      </c>
      <c r="I36" s="782">
        <f>'TT THIEN CAM'!BI36</f>
        <v>0.85289999999999999</v>
      </c>
      <c r="J36" s="782">
        <f>'CAM BINH'!BI36</f>
        <v>7.8108999999999998E-2</v>
      </c>
      <c r="K36" s="782">
        <f>'CAM DUONG'!BI36</f>
        <v>7.4346999999999996E-2</v>
      </c>
      <c r="L36" s="864"/>
      <c r="M36" s="782">
        <f>'CAM DUE'!BI36</f>
        <v>6.1106000000000001E-2</v>
      </c>
      <c r="N36" s="782">
        <f>'CAM HA'!BI36</f>
        <v>0.1055</v>
      </c>
      <c r="O36" s="782">
        <f>'CAM HUNG'!BI36</f>
        <v>0.22748700000000002</v>
      </c>
      <c r="P36" s="864"/>
      <c r="Q36" s="782">
        <f>'CAM LAC'!BI36</f>
        <v>0</v>
      </c>
      <c r="R36" s="782">
        <f>'CAM LINH'!BI36</f>
        <v>6.9709999999999994E-2</v>
      </c>
      <c r="S36" s="782">
        <f>'CAM LOC'!BI36</f>
        <v>0.1411</v>
      </c>
      <c r="T36" s="782">
        <f>'CAM MINH'!BI36</f>
        <v>4.6379999999999998E-2</v>
      </c>
      <c r="U36" s="782">
        <f>'CAM MY'!BI36</f>
        <v>6.166E-2</v>
      </c>
      <c r="V36" s="924">
        <f>'CAM NHUONG'!BI36</f>
        <v>7.2690000000000005E-2</v>
      </c>
      <c r="W36" s="782">
        <f>'CAM QUAN'!BI36</f>
        <v>0.48071000000000003</v>
      </c>
      <c r="X36" s="782">
        <f>'CAM QUANG'!BI36</f>
        <v>0.15329000000000001</v>
      </c>
      <c r="Y36" s="782">
        <f>'CAM SON'!BI36</f>
        <v>0.27961900000000001</v>
      </c>
      <c r="Z36" s="782">
        <f>'CAM THACH'!BI36</f>
        <v>0.1157</v>
      </c>
      <c r="AA36" s="865">
        <f>'NAM PHUC THANG'!BI36</f>
        <v>5.6739999999999999E-2</v>
      </c>
      <c r="AB36" s="865">
        <f>'CAM THANH'!BI36</f>
        <v>0.10224999999999999</v>
      </c>
      <c r="AC36" s="865">
        <f>'CAM THINH'!BI36</f>
        <v>0.16743</v>
      </c>
      <c r="AD36" s="865">
        <f>'CAM TRUNG'!BI36</f>
        <v>9.4289999999999999E-2</v>
      </c>
      <c r="AE36" s="865">
        <f>'CAM VINH'!BI36</f>
        <v>7.8469999999999998E-2</v>
      </c>
      <c r="AF36" s="865">
        <f>'YEN HOA'!BI36</f>
        <v>4.9739999999999999E-2</v>
      </c>
      <c r="AG36" s="865">
        <f>'XA 24'!BI36</f>
        <v>0</v>
      </c>
      <c r="AH36" s="865">
        <f>'XA 25'!BI36</f>
        <v>0</v>
      </c>
      <c r="AI36" s="865">
        <f>'XA 26'!BI36</f>
        <v>0</v>
      </c>
      <c r="AJ36" s="865">
        <f>'XA 27'!BI36</f>
        <v>0</v>
      </c>
      <c r="AK36" s="865">
        <f>'XA 28'!BI36</f>
        <v>0</v>
      </c>
      <c r="AL36" s="865">
        <f>'XA 29'!BI36</f>
        <v>0</v>
      </c>
      <c r="AM36" s="865">
        <f>'XA 30 '!BI36</f>
        <v>0</v>
      </c>
    </row>
    <row r="37" spans="1:39" s="860" customFormat="1" ht="20.100000000000001" customHeight="1" x14ac:dyDescent="0.25">
      <c r="A37" s="634" t="s">
        <v>260</v>
      </c>
      <c r="B37" s="628" t="s">
        <v>239</v>
      </c>
      <c r="C37" s="634" t="s">
        <v>240</v>
      </c>
      <c r="D37" s="634"/>
      <c r="E37" s="634"/>
      <c r="F37" s="630">
        <f t="shared" si="0"/>
        <v>12.470922</v>
      </c>
      <c r="G37" s="905">
        <f t="shared" si="1"/>
        <v>6.0591209999999993</v>
      </c>
      <c r="H37" s="782">
        <f>'TT CAM XUYEN'!BI37</f>
        <v>1.1300509999999999</v>
      </c>
      <c r="I37" s="782">
        <f>'TT THIEN CAM'!BI37</f>
        <v>4.9290699999999994</v>
      </c>
      <c r="J37" s="782">
        <f>'CAM BINH'!BI37</f>
        <v>0.54725000000000001</v>
      </c>
      <c r="K37" s="782">
        <f>'CAM DUONG'!BI37</f>
        <v>0.22480600000000001</v>
      </c>
      <c r="L37" s="864"/>
      <c r="M37" s="782">
        <f>'CAM DUE'!BI37</f>
        <v>0.13398299999999999</v>
      </c>
      <c r="N37" s="782">
        <f>'CAM HA'!BI37</f>
        <v>0.29712</v>
      </c>
      <c r="O37" s="782">
        <f>'CAM HUNG'!BI37</f>
        <v>0.671574</v>
      </c>
      <c r="P37" s="864"/>
      <c r="Q37" s="782">
        <f>'CAM LAC'!BI37</f>
        <v>0.135521</v>
      </c>
      <c r="R37" s="782">
        <f>'CAM LINH'!BI37</f>
        <v>0.20338999999999999</v>
      </c>
      <c r="S37" s="782">
        <f>'CAM LOC'!BI37</f>
        <v>0.13991999999999999</v>
      </c>
      <c r="T37" s="782">
        <f>'CAM MINH'!BI37</f>
        <v>0.30037000000000003</v>
      </c>
      <c r="U37" s="782">
        <f>'CAM MY'!BI37</f>
        <v>0.19756000000000001</v>
      </c>
      <c r="V37" s="924">
        <f>'CAM NHUONG'!BI37</f>
        <v>0.57008000000000003</v>
      </c>
      <c r="W37" s="782">
        <f>'CAM QUAN'!BI37</f>
        <v>0.48761000000000004</v>
      </c>
      <c r="X37" s="782">
        <f>'CAM QUANG'!BI37</f>
        <v>0.17327000000000001</v>
      </c>
      <c r="Y37" s="782">
        <f>'CAM SON'!BI37</f>
        <v>0.26976699999999998</v>
      </c>
      <c r="Z37" s="782">
        <f>'CAM THACH'!BI37</f>
        <v>0.20041</v>
      </c>
      <c r="AA37" s="865">
        <f>'NAM PHUC THANG'!BI37</f>
        <v>1.368999999999998E-2</v>
      </c>
      <c r="AB37" s="865">
        <f>'CAM THANH'!BI37</f>
        <v>0.13739000000000001</v>
      </c>
      <c r="AC37" s="865">
        <f>'CAM THINH'!BI37</f>
        <v>0.69065999999999994</v>
      </c>
      <c r="AD37" s="865">
        <f>'CAM TRUNG'!BI37</f>
        <v>0.12091000000000002</v>
      </c>
      <c r="AE37" s="865">
        <f>'CAM VINH'!BI37</f>
        <v>0.32973999999999992</v>
      </c>
      <c r="AF37" s="865">
        <f>'YEN HOA'!BI37</f>
        <v>0.56677999999999995</v>
      </c>
      <c r="AG37" s="865">
        <f>'XA 24'!BI37</f>
        <v>0</v>
      </c>
      <c r="AH37" s="865">
        <f>'XA 25'!BI37</f>
        <v>0</v>
      </c>
      <c r="AI37" s="865">
        <f>'XA 26'!BI37</f>
        <v>0</v>
      </c>
      <c r="AJ37" s="865">
        <f>'XA 27'!BI37</f>
        <v>0</v>
      </c>
      <c r="AK37" s="865">
        <f>'XA 28'!BI37</f>
        <v>0</v>
      </c>
      <c r="AL37" s="865">
        <f>'XA 29'!BI37</f>
        <v>0</v>
      </c>
      <c r="AM37" s="865">
        <f>'XA 30 '!BI37</f>
        <v>0</v>
      </c>
    </row>
    <row r="38" spans="1:39" s="860" customFormat="1" ht="20.100000000000001" customHeight="1" x14ac:dyDescent="0.25">
      <c r="A38" s="634" t="s">
        <v>260</v>
      </c>
      <c r="B38" s="628" t="s">
        <v>241</v>
      </c>
      <c r="C38" s="634" t="s">
        <v>242</v>
      </c>
      <c r="D38" s="634"/>
      <c r="E38" s="634"/>
      <c r="F38" s="630">
        <f t="shared" si="0"/>
        <v>181.34451999999996</v>
      </c>
      <c r="G38" s="905">
        <f t="shared" si="1"/>
        <v>13.929362000000001</v>
      </c>
      <c r="H38" s="782">
        <f>'TT CAM XUYEN'!BI38</f>
        <v>9.9256220000000006</v>
      </c>
      <c r="I38" s="782">
        <f>'TT THIEN CAM'!BI38</f>
        <v>4.0037399999999996</v>
      </c>
      <c r="J38" s="782">
        <f>'CAM BINH'!BI38</f>
        <v>30.184190000000001</v>
      </c>
      <c r="K38" s="782">
        <f>'CAM DUONG'!BI38</f>
        <v>7.8613860000000004</v>
      </c>
      <c r="L38" s="864"/>
      <c r="M38" s="782">
        <f>'CAM DUE'!BI38</f>
        <v>2.444115</v>
      </c>
      <c r="N38" s="782">
        <f>'CAM HA'!BI38</f>
        <v>2.66459</v>
      </c>
      <c r="O38" s="782">
        <f>'CAM HUNG'!BI38</f>
        <v>8.5143419999999992</v>
      </c>
      <c r="P38" s="864"/>
      <c r="Q38" s="782">
        <f>'CAM LAC'!BI38</f>
        <v>3.2282319999999998</v>
      </c>
      <c r="R38" s="782">
        <f>'CAM LINH'!BI38</f>
        <v>1.7539999999999998</v>
      </c>
      <c r="S38" s="782">
        <f>'CAM LOC'!BI38</f>
        <v>1.27881</v>
      </c>
      <c r="T38" s="782">
        <f>'CAM MINH'!BI38</f>
        <v>2.8867800000000003</v>
      </c>
      <c r="U38" s="782">
        <f>'CAM MY'!BI38</f>
        <v>2.5644800000000001</v>
      </c>
      <c r="V38" s="924">
        <f>'CAM NHUONG'!BI38</f>
        <v>4.0796399999999995</v>
      </c>
      <c r="W38" s="782">
        <f>'CAM QUAN'!BI38</f>
        <v>5.7194500000000001</v>
      </c>
      <c r="X38" s="782">
        <f>'CAM QUANG'!BI38</f>
        <v>2.8725399999999999</v>
      </c>
      <c r="Y38" s="782">
        <f>'CAM SON'!BI38</f>
        <v>5.6877329999999997</v>
      </c>
      <c r="Z38" s="782">
        <f>'CAM THACH'!BI38</f>
        <v>2.3730600000000002</v>
      </c>
      <c r="AA38" s="865">
        <f>'NAM PHUC THANG'!BI38</f>
        <v>7.3362300000000005</v>
      </c>
      <c r="AB38" s="865">
        <f>'CAM THANH'!BI38</f>
        <v>3.8773300000000002</v>
      </c>
      <c r="AC38" s="865">
        <f>'CAM THINH'!BI38</f>
        <v>3.7332900000000002</v>
      </c>
      <c r="AD38" s="865">
        <f>'CAM TRUNG'!BI38</f>
        <v>4.4314999999999998</v>
      </c>
      <c r="AE38" s="865">
        <f>'CAM VINH'!BI38</f>
        <v>59.583770000000001</v>
      </c>
      <c r="AF38" s="865">
        <f>'YEN HOA'!BI38</f>
        <v>4.33969</v>
      </c>
      <c r="AG38" s="865">
        <f>'XA 24'!BI38</f>
        <v>0</v>
      </c>
      <c r="AH38" s="865">
        <f>'XA 25'!BI38</f>
        <v>0</v>
      </c>
      <c r="AI38" s="865">
        <f>'XA 26'!BI38</f>
        <v>0</v>
      </c>
      <c r="AJ38" s="865">
        <f>'XA 27'!BI38</f>
        <v>0</v>
      </c>
      <c r="AK38" s="865">
        <f>'XA 28'!BI38</f>
        <v>0</v>
      </c>
      <c r="AL38" s="865">
        <f>'XA 29'!BI38</f>
        <v>0</v>
      </c>
      <c r="AM38" s="865">
        <f>'XA 30 '!BI38</f>
        <v>0</v>
      </c>
    </row>
    <row r="39" spans="1:39" s="860" customFormat="1" ht="39" customHeight="1" x14ac:dyDescent="0.25">
      <c r="A39" s="634" t="s">
        <v>260</v>
      </c>
      <c r="B39" s="628" t="s">
        <v>243</v>
      </c>
      <c r="C39" s="634" t="s">
        <v>244</v>
      </c>
      <c r="D39" s="634"/>
      <c r="E39" s="634"/>
      <c r="F39" s="630">
        <f t="shared" si="0"/>
        <v>176.04876900000005</v>
      </c>
      <c r="G39" s="905">
        <f t="shared" si="1"/>
        <v>93.868445000000008</v>
      </c>
      <c r="H39" s="782">
        <f>'TT CAM XUYEN'!BI39</f>
        <v>5.5994949999999992</v>
      </c>
      <c r="I39" s="782">
        <f>'TT THIEN CAM'!BI39</f>
        <v>88.268950000000004</v>
      </c>
      <c r="J39" s="782">
        <f>'CAM BINH'!BI39</f>
        <v>3.7928889999999997</v>
      </c>
      <c r="K39" s="782">
        <f>'CAM DUONG'!BI39</f>
        <v>1.3360540000000001</v>
      </c>
      <c r="L39" s="864"/>
      <c r="M39" s="782">
        <f>'CAM DUE'!BI39</f>
        <v>5.1476600000000001</v>
      </c>
      <c r="N39" s="782">
        <f>'CAM HA'!BI39</f>
        <v>0.86580999999999997</v>
      </c>
      <c r="O39" s="782">
        <f>'CAM HUNG'!BI39</f>
        <v>3.1808869999999998</v>
      </c>
      <c r="P39" s="864"/>
      <c r="Q39" s="782">
        <f>'CAM LAC'!BI39</f>
        <v>4.2454970000000003</v>
      </c>
      <c r="R39" s="782">
        <f>'CAM LINH'!BI39</f>
        <v>0.72496000000000005</v>
      </c>
      <c r="S39" s="782">
        <f>'CAM LOC'!BI39</f>
        <v>2.07904</v>
      </c>
      <c r="T39" s="782">
        <f>'CAM MINH'!BI39</f>
        <v>4.2523200000000001</v>
      </c>
      <c r="U39" s="782">
        <f>'CAM MY'!BI39</f>
        <v>3.0664500000000001</v>
      </c>
      <c r="V39" s="924">
        <f>'CAM NHUONG'!BI39</f>
        <v>0.71533000000000002</v>
      </c>
      <c r="W39" s="782">
        <f>'CAM QUAN'!BI39</f>
        <v>6.6888399999999999</v>
      </c>
      <c r="X39" s="782">
        <f>'CAM QUANG'!BI39</f>
        <v>3.7890000000000001</v>
      </c>
      <c r="Y39" s="782">
        <f>'CAM SON'!BI39</f>
        <v>4.8522569999999998</v>
      </c>
      <c r="Z39" s="782">
        <f>'CAM THACH'!BI39</f>
        <v>5.4104799999999997</v>
      </c>
      <c r="AA39" s="865">
        <f>'NAM PHUC THANG'!BI39</f>
        <v>9.7473400000000012</v>
      </c>
      <c r="AB39" s="865">
        <f>'CAM THANH'!BI39</f>
        <v>5.9538699999999993</v>
      </c>
      <c r="AC39" s="865">
        <f>'CAM THINH'!BI39</f>
        <v>2.8321800000000001</v>
      </c>
      <c r="AD39" s="865">
        <f>'CAM TRUNG'!BI39</f>
        <v>1.3703799999999999</v>
      </c>
      <c r="AE39" s="865">
        <f>'CAM VINH'!BI39</f>
        <v>1.13113</v>
      </c>
      <c r="AF39" s="865">
        <f>'YEN HOA'!BI39</f>
        <v>10.997949999999999</v>
      </c>
      <c r="AG39" s="865">
        <f>'XA 24'!BI39</f>
        <v>0</v>
      </c>
      <c r="AH39" s="865">
        <f>'XA 25'!BI39</f>
        <v>0</v>
      </c>
      <c r="AI39" s="865">
        <f>'XA 26'!BI39</f>
        <v>0</v>
      </c>
      <c r="AJ39" s="865">
        <f>'XA 27'!BI39</f>
        <v>0</v>
      </c>
      <c r="AK39" s="865">
        <f>'XA 28'!BI39</f>
        <v>0</v>
      </c>
      <c r="AL39" s="865">
        <f>'XA 29'!BI39</f>
        <v>0</v>
      </c>
      <c r="AM39" s="865">
        <f>'XA 30 '!BI39</f>
        <v>0</v>
      </c>
    </row>
    <row r="40" spans="1:39" s="784" customFormat="1" ht="23.25" customHeight="1" x14ac:dyDescent="0.25">
      <c r="A40" s="634" t="s">
        <v>260</v>
      </c>
      <c r="B40" s="628" t="s">
        <v>245</v>
      </c>
      <c r="C40" s="634" t="s">
        <v>246</v>
      </c>
      <c r="D40" s="634"/>
      <c r="E40" s="634"/>
      <c r="F40" s="630">
        <f t="shared" si="0"/>
        <v>65.938555000000008</v>
      </c>
      <c r="G40" s="905">
        <f t="shared" si="1"/>
        <v>0.24012499999999998</v>
      </c>
      <c r="H40" s="782">
        <f>'TT CAM XUYEN'!BI40</f>
        <v>0.16356499999999999</v>
      </c>
      <c r="I40" s="782">
        <f>'TT THIEN CAM'!BI40</f>
        <v>7.6560000000000003E-2</v>
      </c>
      <c r="J40" s="782">
        <f>'CAM BINH'!BI40</f>
        <v>0.18593499999999999</v>
      </c>
      <c r="K40" s="782">
        <f>'CAM DUONG'!BI40</f>
        <v>0.11624900000000001</v>
      </c>
      <c r="L40" s="782"/>
      <c r="M40" s="782">
        <f>'CAM DUE'!BI40</f>
        <v>0.11606</v>
      </c>
      <c r="N40" s="782">
        <f>'CAM HA'!BI40</f>
        <v>0.12778</v>
      </c>
      <c r="O40" s="782">
        <f>'CAM HUNG'!BI40</f>
        <v>1.2160530000000001</v>
      </c>
      <c r="P40" s="782"/>
      <c r="Q40" s="782">
        <f>'CAM LAC'!BI40</f>
        <v>0.48251400000000005</v>
      </c>
      <c r="R40" s="782">
        <f>'CAM LINH'!BI40</f>
        <v>5.5069999999999994E-2</v>
      </c>
      <c r="S40" s="782">
        <f>'CAM LOC'!BI40</f>
        <v>0.14901</v>
      </c>
      <c r="T40" s="782">
        <f>'CAM MINH'!BI40</f>
        <v>0.17360000000000003</v>
      </c>
      <c r="U40" s="782">
        <f>'CAM MY'!BI40</f>
        <v>0.26441999999999999</v>
      </c>
      <c r="V40" s="924">
        <f>'CAM NHUONG'!BI40</f>
        <v>3.7560000000000003E-2</v>
      </c>
      <c r="W40" s="782">
        <f>'CAM QUAN'!BI40</f>
        <v>0.65347999999999995</v>
      </c>
      <c r="X40" s="782">
        <f>'CAM QUANG'!BI40</f>
        <v>9.554E-2</v>
      </c>
      <c r="Y40" s="782">
        <f>'CAM SON'!BI40</f>
        <v>0.18811900000000001</v>
      </c>
      <c r="Z40" s="782">
        <f>'CAM THACH'!BI40</f>
        <v>0.46659</v>
      </c>
      <c r="AA40" s="865">
        <f>'NAM PHUC THANG'!BI40</f>
        <v>0.16942000000000002</v>
      </c>
      <c r="AB40" s="865">
        <f>'CAM THANH'!BI40</f>
        <v>0.67785000000000006</v>
      </c>
      <c r="AC40" s="865">
        <f>'CAM THINH'!BI40</f>
        <v>0.26458999999999999</v>
      </c>
      <c r="AD40" s="865">
        <f>'CAM TRUNG'!BI40</f>
        <v>0.12085</v>
      </c>
      <c r="AE40" s="865">
        <f>'CAM VINH'!BI40</f>
        <v>8.7160000000000001E-2</v>
      </c>
      <c r="AF40" s="865">
        <f>'YEN HOA'!BI40</f>
        <v>60.050580000000004</v>
      </c>
      <c r="AG40" s="865">
        <f>'XA 24'!BI40</f>
        <v>0</v>
      </c>
      <c r="AH40" s="865">
        <f>'XA 25'!BI40</f>
        <v>0</v>
      </c>
      <c r="AI40" s="865">
        <f>'XA 26'!BI40</f>
        <v>0</v>
      </c>
      <c r="AJ40" s="865">
        <f>'XA 27'!BI40</f>
        <v>0</v>
      </c>
      <c r="AK40" s="865">
        <f>'XA 28'!BI40</f>
        <v>0</v>
      </c>
      <c r="AL40" s="865">
        <f>'XA 29'!BI40</f>
        <v>0</v>
      </c>
      <c r="AM40" s="865">
        <f>'XA 30 '!BI40</f>
        <v>0</v>
      </c>
    </row>
    <row r="41" spans="1:39" s="784" customFormat="1" ht="20.100000000000001" customHeight="1" x14ac:dyDescent="0.25">
      <c r="A41" s="634" t="s">
        <v>260</v>
      </c>
      <c r="B41" s="628" t="s">
        <v>247</v>
      </c>
      <c r="C41" s="634" t="s">
        <v>248</v>
      </c>
      <c r="D41" s="634"/>
      <c r="E41" s="634"/>
      <c r="F41" s="630">
        <f t="shared" si="0"/>
        <v>5.4168830000000012</v>
      </c>
      <c r="G41" s="905">
        <f t="shared" si="1"/>
        <v>0.70736299999999996</v>
      </c>
      <c r="H41" s="782">
        <f>'TT CAM XUYEN'!BI41</f>
        <v>0.497363</v>
      </c>
      <c r="I41" s="782">
        <f>'TT THIEN CAM'!BI41</f>
        <v>0.21000000000000002</v>
      </c>
      <c r="J41" s="782">
        <f>'CAM BINH'!BI41</f>
        <v>0.21199400000000002</v>
      </c>
      <c r="K41" s="782">
        <f>'CAM DUONG'!BI41</f>
        <v>0.16803200000000001</v>
      </c>
      <c r="L41" s="782"/>
      <c r="M41" s="782">
        <f>'CAM DUE'!BI41</f>
        <v>0.103033</v>
      </c>
      <c r="N41" s="782">
        <f>'CAM HA'!BI41</f>
        <v>9.2260000000000009E-2</v>
      </c>
      <c r="O41" s="782">
        <f>'CAM HUNG'!BI41</f>
        <v>0.2</v>
      </c>
      <c r="P41" s="782"/>
      <c r="Q41" s="782">
        <f>'CAM LAC'!BI41</f>
        <v>0.92440500000000003</v>
      </c>
      <c r="R41" s="782">
        <f>'CAM LINH'!BI41</f>
        <v>0.13652</v>
      </c>
      <c r="S41" s="782">
        <f>'CAM LOC'!BI41</f>
        <v>0.14612999999999998</v>
      </c>
      <c r="T41" s="782">
        <f>'CAM MINH'!BI41</f>
        <v>0.10027</v>
      </c>
      <c r="U41" s="782">
        <f>'CAM MY'!BI41</f>
        <v>0.25</v>
      </c>
      <c r="V41" s="924">
        <f>'CAM NHUONG'!BI41</f>
        <v>9.3769999999999992E-2</v>
      </c>
      <c r="W41" s="782">
        <f>'CAM QUAN'!BI41</f>
        <v>0.24000000000000002</v>
      </c>
      <c r="X41" s="782">
        <f>'CAM QUANG'!BI41</f>
        <v>0.18264000000000002</v>
      </c>
      <c r="Y41" s="782">
        <f>'CAM SON'!BI41</f>
        <v>0.407586</v>
      </c>
      <c r="Z41" s="782">
        <f>'CAM THACH'!BI41</f>
        <v>0.15000000000000002</v>
      </c>
      <c r="AA41" s="865">
        <f>'NAM PHUC THANG'!BI41</f>
        <v>0.26785000000000003</v>
      </c>
      <c r="AB41" s="865">
        <f>'CAM THANH'!BI41</f>
        <v>0.30360000000000004</v>
      </c>
      <c r="AC41" s="865">
        <f>'CAM THINH'!BI41</f>
        <v>0.21217</v>
      </c>
      <c r="AD41" s="865">
        <f>'CAM TRUNG'!BI41</f>
        <v>0.26926</v>
      </c>
      <c r="AE41" s="865">
        <f>'CAM VINH'!BI41</f>
        <v>0.08</v>
      </c>
      <c r="AF41" s="865">
        <f>'YEN HOA'!BI41</f>
        <v>0.17</v>
      </c>
      <c r="AG41" s="865">
        <f>'XA 24'!BI41</f>
        <v>0</v>
      </c>
      <c r="AH41" s="865">
        <f>'XA 25'!BI41</f>
        <v>0</v>
      </c>
      <c r="AI41" s="865">
        <f>'XA 26'!BI41</f>
        <v>0</v>
      </c>
      <c r="AJ41" s="865">
        <f>'XA 27'!BI41</f>
        <v>0</v>
      </c>
      <c r="AK41" s="865">
        <f>'XA 28'!BI41</f>
        <v>0</v>
      </c>
      <c r="AL41" s="865">
        <f>'XA 29'!BI41</f>
        <v>0</v>
      </c>
      <c r="AM41" s="865">
        <f>'XA 30 '!BI41</f>
        <v>0</v>
      </c>
    </row>
    <row r="42" spans="1:39" ht="20.100000000000001" customHeight="1" x14ac:dyDescent="0.25">
      <c r="A42" s="634" t="s">
        <v>260</v>
      </c>
      <c r="B42" s="628" t="s">
        <v>249</v>
      </c>
      <c r="C42" s="634" t="s">
        <v>250</v>
      </c>
      <c r="D42" s="634"/>
      <c r="E42" s="634"/>
      <c r="F42" s="630">
        <f t="shared" si="0"/>
        <v>0</v>
      </c>
      <c r="G42" s="905">
        <f t="shared" si="1"/>
        <v>0</v>
      </c>
      <c r="H42" s="631">
        <f>'TT CAM XUYEN'!BI42</f>
        <v>0</v>
      </c>
      <c r="I42" s="631">
        <f>'TT THIEN CAM'!BI42</f>
        <v>0</v>
      </c>
      <c r="J42" s="631">
        <f>'CAM BINH'!BI42</f>
        <v>0</v>
      </c>
      <c r="K42" s="631">
        <f>'CAM DUONG'!BI42</f>
        <v>0</v>
      </c>
      <c r="L42" s="631"/>
      <c r="M42" s="631">
        <f>'CAM DUE'!BI42</f>
        <v>0</v>
      </c>
      <c r="N42" s="631">
        <f>'CAM HA'!BI42</f>
        <v>0</v>
      </c>
      <c r="O42" s="631">
        <f>'CAM HUNG'!BI42</f>
        <v>0</v>
      </c>
      <c r="P42" s="631"/>
      <c r="Q42" s="631">
        <f>'CAM LAC'!BI42</f>
        <v>0</v>
      </c>
      <c r="R42" s="631">
        <f>'CAM LINH'!BI42</f>
        <v>0</v>
      </c>
      <c r="S42" s="631">
        <f>'CAM LOC'!BI42</f>
        <v>0</v>
      </c>
      <c r="T42" s="631">
        <f>'CAM MINH'!BI42</f>
        <v>0</v>
      </c>
      <c r="U42" s="631">
        <f>'CAM MY'!BI42</f>
        <v>0</v>
      </c>
      <c r="V42" s="924">
        <f>'CAM NHUONG'!BI42</f>
        <v>0</v>
      </c>
      <c r="W42" s="631">
        <f>'CAM QUAN'!BI42</f>
        <v>0</v>
      </c>
      <c r="X42" s="631">
        <f>'CAM QUANG'!BI42</f>
        <v>0</v>
      </c>
      <c r="Y42" s="631">
        <f>'CAM SON'!BI42</f>
        <v>0</v>
      </c>
      <c r="Z42" s="631">
        <f>'CAM THACH'!BI42</f>
        <v>0</v>
      </c>
      <c r="AA42" s="777">
        <f>'NAM PHUC THANG'!BI42</f>
        <v>0</v>
      </c>
      <c r="AB42" s="777">
        <f>'CAM THANH'!BI42</f>
        <v>0</v>
      </c>
      <c r="AC42" s="777">
        <f>'CAM THINH'!BI42</f>
        <v>0</v>
      </c>
      <c r="AD42" s="777">
        <f>'CAM TRUNG'!BI42</f>
        <v>0</v>
      </c>
      <c r="AE42" s="777">
        <f>'CAM VINH'!BI42</f>
        <v>0</v>
      </c>
      <c r="AF42" s="777">
        <f>'YEN HOA'!BI42</f>
        <v>0</v>
      </c>
      <c r="AG42" s="777">
        <f>'XA 24'!BI42</f>
        <v>0</v>
      </c>
      <c r="AH42" s="777">
        <f>'XA 25'!BI42</f>
        <v>0</v>
      </c>
      <c r="AI42" s="777">
        <f>'XA 26'!BI42</f>
        <v>0</v>
      </c>
      <c r="AJ42" s="777">
        <f>'XA 27'!BI42</f>
        <v>0</v>
      </c>
      <c r="AK42" s="777">
        <f>'XA 28'!BI42</f>
        <v>0</v>
      </c>
      <c r="AL42" s="777">
        <f>'XA 29'!BI42</f>
        <v>0</v>
      </c>
      <c r="AM42" s="777">
        <f>'XA 30 '!BI42</f>
        <v>0</v>
      </c>
    </row>
    <row r="43" spans="1:39" s="784" customFormat="1" ht="20.100000000000001" customHeight="1" x14ac:dyDescent="0.25">
      <c r="A43" s="634" t="s">
        <v>260</v>
      </c>
      <c r="B43" s="628" t="s">
        <v>104</v>
      </c>
      <c r="C43" s="634" t="s">
        <v>144</v>
      </c>
      <c r="D43" s="634"/>
      <c r="E43" s="634"/>
      <c r="F43" s="630">
        <f t="shared" si="0"/>
        <v>5.2653340000000002</v>
      </c>
      <c r="G43" s="905">
        <f t="shared" si="1"/>
        <v>0.66</v>
      </c>
      <c r="H43" s="782">
        <f>'TT CAM XUYEN'!BI43</f>
        <v>0</v>
      </c>
      <c r="I43" s="782">
        <f>'TT THIEN CAM'!BI43</f>
        <v>0.66</v>
      </c>
      <c r="J43" s="782">
        <f>'CAM BINH'!BI43</f>
        <v>0</v>
      </c>
      <c r="K43" s="782">
        <f>'CAM DUONG'!BI43</f>
        <v>1.04</v>
      </c>
      <c r="L43" s="782"/>
      <c r="M43" s="782">
        <f>'CAM DUE'!BI43</f>
        <v>0</v>
      </c>
      <c r="N43" s="782">
        <f>'CAM HA'!BI43</f>
        <v>0</v>
      </c>
      <c r="O43" s="782">
        <f>'CAM HUNG'!BI43</f>
        <v>1.5216940000000001</v>
      </c>
      <c r="P43" s="782"/>
      <c r="Q43" s="782">
        <f>'CAM LAC'!BI43</f>
        <v>0.30000000000000004</v>
      </c>
      <c r="R43" s="782">
        <f>'CAM LINH'!BI43</f>
        <v>0</v>
      </c>
      <c r="S43" s="782">
        <f>'CAM LOC'!BI43</f>
        <v>0</v>
      </c>
      <c r="T43" s="782">
        <f>'CAM MINH'!BI43</f>
        <v>0</v>
      </c>
      <c r="U43" s="782">
        <f>'CAM MY'!BI43</f>
        <v>0</v>
      </c>
      <c r="V43" s="924">
        <f>'CAM NHUONG'!BI43</f>
        <v>0.04</v>
      </c>
      <c r="W43" s="782">
        <f>'CAM QUAN'!BI43</f>
        <v>0</v>
      </c>
      <c r="X43" s="782">
        <f>'CAM QUANG'!BI43</f>
        <v>0.1</v>
      </c>
      <c r="Y43" s="782">
        <f>'CAM SON'!BI43</f>
        <v>0</v>
      </c>
      <c r="Z43" s="782">
        <f>'CAM THACH'!BI43</f>
        <v>0</v>
      </c>
      <c r="AA43" s="865">
        <f>'NAM PHUC THANG'!BI43</f>
        <v>0</v>
      </c>
      <c r="AB43" s="865">
        <f>'CAM THANH'!BI43</f>
        <v>1.2277</v>
      </c>
      <c r="AC43" s="865">
        <f>'CAM THINH'!BI43</f>
        <v>0</v>
      </c>
      <c r="AD43" s="865">
        <f>'CAM TRUNG'!BI43</f>
        <v>0</v>
      </c>
      <c r="AE43" s="865">
        <f>'CAM VINH'!BI43</f>
        <v>0.37594</v>
      </c>
      <c r="AF43" s="865">
        <f>'YEN HOA'!BI43</f>
        <v>0</v>
      </c>
      <c r="AG43" s="865">
        <f>'XA 24'!BI43</f>
        <v>0</v>
      </c>
      <c r="AH43" s="865">
        <f>'XA 25'!BI43</f>
        <v>0</v>
      </c>
      <c r="AI43" s="865">
        <f>'XA 26'!BI43</f>
        <v>0</v>
      </c>
      <c r="AJ43" s="865">
        <f>'XA 27'!BI43</f>
        <v>0</v>
      </c>
      <c r="AK43" s="865">
        <f>'XA 28'!BI43</f>
        <v>0</v>
      </c>
      <c r="AL43" s="865">
        <f>'XA 29'!BI43</f>
        <v>0</v>
      </c>
      <c r="AM43" s="865">
        <f>'XA 30 '!BI43</f>
        <v>0</v>
      </c>
    </row>
    <row r="44" spans="1:39" s="784" customFormat="1" ht="20.100000000000001" customHeight="1" x14ac:dyDescent="0.25">
      <c r="A44" s="634" t="s">
        <v>260</v>
      </c>
      <c r="B44" s="628" t="s">
        <v>83</v>
      </c>
      <c r="C44" s="634" t="s">
        <v>73</v>
      </c>
      <c r="D44" s="634"/>
      <c r="E44" s="634"/>
      <c r="F44" s="630">
        <f t="shared" si="0"/>
        <v>33.990833000000002</v>
      </c>
      <c r="G44" s="905">
        <f t="shared" si="1"/>
        <v>2.2982</v>
      </c>
      <c r="H44" s="782">
        <f>'TT CAM XUYEN'!BI44</f>
        <v>0</v>
      </c>
      <c r="I44" s="782">
        <f>'TT THIEN CAM'!BI44</f>
        <v>2.2982</v>
      </c>
      <c r="J44" s="782">
        <f>'CAM BINH'!BI44</f>
        <v>0</v>
      </c>
      <c r="K44" s="782">
        <f>'CAM DUONG'!BI44</f>
        <v>0</v>
      </c>
      <c r="L44" s="782"/>
      <c r="M44" s="782">
        <f>'CAM DUE'!BI44</f>
        <v>0.82625599999999999</v>
      </c>
      <c r="N44" s="782">
        <f>'CAM HA'!BI44</f>
        <v>0</v>
      </c>
      <c r="O44" s="782">
        <f>'CAM HUNG'!BI44</f>
        <v>0</v>
      </c>
      <c r="P44" s="782"/>
      <c r="Q44" s="782">
        <f>'CAM LAC'!BI44</f>
        <v>0.93651700000000004</v>
      </c>
      <c r="R44" s="782">
        <f>'CAM LINH'!BI44</f>
        <v>0</v>
      </c>
      <c r="S44" s="782">
        <f>'CAM LOC'!BI44</f>
        <v>0.04</v>
      </c>
      <c r="T44" s="782">
        <f>'CAM MINH'!BI44</f>
        <v>0</v>
      </c>
      <c r="U44" s="782">
        <f>'CAM MY'!BI44</f>
        <v>0</v>
      </c>
      <c r="V44" s="924">
        <f>'CAM NHUONG'!BI44</f>
        <v>0</v>
      </c>
      <c r="W44" s="782">
        <f>'CAM QUAN'!BI44</f>
        <v>29.854689999999998</v>
      </c>
      <c r="X44" s="782">
        <f>'CAM QUANG'!BI44</f>
        <v>0</v>
      </c>
      <c r="Y44" s="782">
        <f>'CAM SON'!BI44</f>
        <v>0</v>
      </c>
      <c r="Z44" s="782">
        <f>'CAM THACH'!BI44</f>
        <v>0</v>
      </c>
      <c r="AA44" s="865">
        <f>'NAM PHUC THANG'!BI44</f>
        <v>0</v>
      </c>
      <c r="AB44" s="865">
        <f>'CAM THANH'!BI44</f>
        <v>3.517E-2</v>
      </c>
      <c r="AC44" s="865">
        <f>'CAM THINH'!BI44</f>
        <v>0</v>
      </c>
      <c r="AD44" s="865">
        <f>'CAM TRUNG'!BI44</f>
        <v>0</v>
      </c>
      <c r="AE44" s="865">
        <f>'CAM VINH'!BI44</f>
        <v>0</v>
      </c>
      <c r="AF44" s="865">
        <f>'YEN HOA'!BI44</f>
        <v>0</v>
      </c>
      <c r="AG44" s="865">
        <f>'XA 24'!BI44</f>
        <v>0</v>
      </c>
      <c r="AH44" s="865">
        <f>'XA 25'!BI44</f>
        <v>0</v>
      </c>
      <c r="AI44" s="865">
        <f>'XA 26'!BI44</f>
        <v>0</v>
      </c>
      <c r="AJ44" s="865">
        <f>'XA 27'!BI44</f>
        <v>0</v>
      </c>
      <c r="AK44" s="865">
        <f>'XA 28'!BI44</f>
        <v>0</v>
      </c>
      <c r="AL44" s="865">
        <f>'XA 29'!BI44</f>
        <v>0</v>
      </c>
      <c r="AM44" s="865">
        <f>'XA 30 '!BI44</f>
        <v>0</v>
      </c>
    </row>
    <row r="45" spans="1:39" s="784" customFormat="1" ht="20.100000000000001" customHeight="1" x14ac:dyDescent="0.25">
      <c r="A45" s="634" t="s">
        <v>260</v>
      </c>
      <c r="B45" s="628" t="s">
        <v>93</v>
      </c>
      <c r="C45" s="634" t="s">
        <v>97</v>
      </c>
      <c r="D45" s="634"/>
      <c r="E45" s="634"/>
      <c r="F45" s="630">
        <f t="shared" si="0"/>
        <v>17.517552999999999</v>
      </c>
      <c r="G45" s="905">
        <f t="shared" si="1"/>
        <v>2.0102690000000001</v>
      </c>
      <c r="H45" s="782">
        <f>'TT CAM XUYEN'!BI45</f>
        <v>0.282779</v>
      </c>
      <c r="I45" s="782">
        <f>'TT THIEN CAM'!BI45</f>
        <v>1.72749</v>
      </c>
      <c r="J45" s="782">
        <f>'CAM BINH'!BI45</f>
        <v>0</v>
      </c>
      <c r="K45" s="782">
        <f>'CAM DUONG'!BI45</f>
        <v>0</v>
      </c>
      <c r="L45" s="782"/>
      <c r="M45" s="782">
        <f>'CAM DUE'!BI45</f>
        <v>5.14</v>
      </c>
      <c r="N45" s="782">
        <f>'CAM HA'!BI45</f>
        <v>5.067E-2</v>
      </c>
      <c r="O45" s="782">
        <f>'CAM HUNG'!BI45</f>
        <v>0.64271800000000001</v>
      </c>
      <c r="P45" s="782"/>
      <c r="Q45" s="782">
        <f>'CAM LAC'!BI45</f>
        <v>0</v>
      </c>
      <c r="R45" s="782">
        <f>'CAM LINH'!BI45</f>
        <v>0</v>
      </c>
      <c r="S45" s="782">
        <f>'CAM LOC'!BI45</f>
        <v>0.94843999999999995</v>
      </c>
      <c r="T45" s="782">
        <f>'CAM MINH'!BI45</f>
        <v>0.51905999999999997</v>
      </c>
      <c r="U45" s="782">
        <f>'CAM MY'!BI45</f>
        <v>0.14445</v>
      </c>
      <c r="V45" s="924">
        <f>'CAM NHUONG'!BI45</f>
        <v>0.44109999999999999</v>
      </c>
      <c r="W45" s="782">
        <f>'CAM QUAN'!BI45</f>
        <v>0.21299000000000001</v>
      </c>
      <c r="X45" s="782">
        <f>'CAM QUANG'!BI45</f>
        <v>1.4159300000000001</v>
      </c>
      <c r="Y45" s="782">
        <f>'CAM SON'!BI45</f>
        <v>0.12772600000000001</v>
      </c>
      <c r="Z45" s="782">
        <f>'CAM THACH'!BI45</f>
        <v>0.93572</v>
      </c>
      <c r="AA45" s="865">
        <f>'NAM PHUC THANG'!BI45</f>
        <v>3.2955700000000001</v>
      </c>
      <c r="AB45" s="865">
        <f>'CAM THANH'!BI45</f>
        <v>0.12392</v>
      </c>
      <c r="AC45" s="865">
        <f>'CAM THINH'!BI45</f>
        <v>0</v>
      </c>
      <c r="AD45" s="865">
        <f>'CAM TRUNG'!BI45</f>
        <v>0.32357000000000002</v>
      </c>
      <c r="AE45" s="865">
        <f>'CAM VINH'!BI45</f>
        <v>0</v>
      </c>
      <c r="AF45" s="865">
        <f>'YEN HOA'!BI45</f>
        <v>1.1854200000000001</v>
      </c>
      <c r="AG45" s="865">
        <f>'XA 24'!BI45</f>
        <v>0</v>
      </c>
      <c r="AH45" s="865">
        <f>'XA 25'!BI45</f>
        <v>0</v>
      </c>
      <c r="AI45" s="865">
        <f>'XA 26'!BI45</f>
        <v>0</v>
      </c>
      <c r="AJ45" s="865">
        <f>'XA 27'!BI45</f>
        <v>0</v>
      </c>
      <c r="AK45" s="865">
        <f>'XA 28'!BI45</f>
        <v>0</v>
      </c>
      <c r="AL45" s="865">
        <f>'XA 29'!BI45</f>
        <v>0</v>
      </c>
      <c r="AM45" s="865">
        <f>'XA 30 '!BI45</f>
        <v>0</v>
      </c>
    </row>
    <row r="46" spans="1:39" s="784" customFormat="1" ht="20.100000000000001" customHeight="1" x14ac:dyDescent="0.25">
      <c r="A46" s="634" t="s">
        <v>260</v>
      </c>
      <c r="B46" s="628" t="s">
        <v>251</v>
      </c>
      <c r="C46" s="634" t="s">
        <v>43</v>
      </c>
      <c r="D46" s="634"/>
      <c r="E46" s="634"/>
      <c r="F46" s="630">
        <f t="shared" si="0"/>
        <v>785.24468399999978</v>
      </c>
      <c r="G46" s="905">
        <f t="shared" si="1"/>
        <v>89.046261999999999</v>
      </c>
      <c r="H46" s="782">
        <f>'TT CAM XUYEN'!BI46</f>
        <v>44.090022000000005</v>
      </c>
      <c r="I46" s="782">
        <f>'TT THIEN CAM'!BI46</f>
        <v>44.956239999999994</v>
      </c>
      <c r="J46" s="782">
        <f>'CAM BINH'!BI46</f>
        <v>20.915099999999999</v>
      </c>
      <c r="K46" s="782">
        <f>'CAM DUONG'!BI46</f>
        <v>82.460024000000004</v>
      </c>
      <c r="L46" s="782"/>
      <c r="M46" s="782">
        <f>'CAM DUE'!BI46</f>
        <v>33.273443999999998</v>
      </c>
      <c r="N46" s="782">
        <f>'CAM HA'!BI46</f>
        <v>24.549419999999998</v>
      </c>
      <c r="O46" s="782">
        <f>'CAM HUNG'!BI46</f>
        <v>43.106757999999999</v>
      </c>
      <c r="P46" s="782"/>
      <c r="Q46" s="782">
        <f>'CAM LAC'!BI46</f>
        <v>50.439148000000003</v>
      </c>
      <c r="R46" s="782">
        <f>'CAM LINH'!BI46</f>
        <v>15.52281</v>
      </c>
      <c r="S46" s="782">
        <f>'CAM LOC'!BI46</f>
        <v>14.36342</v>
      </c>
      <c r="T46" s="782">
        <f>'CAM MINH'!BI46</f>
        <v>25.824619999999999</v>
      </c>
      <c r="U46" s="782">
        <f>'CAM MY'!BI46</f>
        <v>21.764150000000001</v>
      </c>
      <c r="V46" s="924">
        <f>'CAM NHUONG'!BI46</f>
        <v>15.38058</v>
      </c>
      <c r="W46" s="782">
        <f>'CAM QUAN'!BI46</f>
        <v>77.127269999999996</v>
      </c>
      <c r="X46" s="782">
        <f>'CAM QUANG'!BI46</f>
        <v>28.91226</v>
      </c>
      <c r="Y46" s="782">
        <f>'CAM SON'!BI46</f>
        <v>34.735638000000002</v>
      </c>
      <c r="Z46" s="782">
        <f>'CAM THACH'!BI46</f>
        <v>14.70711</v>
      </c>
      <c r="AA46" s="865">
        <f>'NAM PHUC THANG'!BI46</f>
        <v>44.834890000000001</v>
      </c>
      <c r="AB46" s="865">
        <f>'CAM THANH'!BI46</f>
        <v>15.21106</v>
      </c>
      <c r="AC46" s="865">
        <f>'CAM THINH'!BI46</f>
        <v>22.985760000000003</v>
      </c>
      <c r="AD46" s="865">
        <f>'CAM TRUNG'!BI46</f>
        <v>16.039629999999999</v>
      </c>
      <c r="AE46" s="865">
        <f>'CAM VINH'!BI46</f>
        <v>21.447099999999999</v>
      </c>
      <c r="AF46" s="865">
        <f>'YEN HOA'!BI46</f>
        <v>72.598230000000001</v>
      </c>
      <c r="AG46" s="865">
        <f>'XA 24'!BI46</f>
        <v>0</v>
      </c>
      <c r="AH46" s="865">
        <f>'XA 25'!BI46</f>
        <v>0</v>
      </c>
      <c r="AI46" s="865">
        <f>'XA 26'!BI46</f>
        <v>0</v>
      </c>
      <c r="AJ46" s="865">
        <f>'XA 27'!BI46</f>
        <v>0</v>
      </c>
      <c r="AK46" s="865">
        <f>'XA 28'!BI46</f>
        <v>0</v>
      </c>
      <c r="AL46" s="865">
        <f>'XA 29'!BI46</f>
        <v>0</v>
      </c>
      <c r="AM46" s="865">
        <f>'XA 30 '!BI46</f>
        <v>0</v>
      </c>
    </row>
    <row r="47" spans="1:39" ht="20.100000000000001" customHeight="1" x14ac:dyDescent="0.25">
      <c r="A47" s="634" t="s">
        <v>260</v>
      </c>
      <c r="B47" s="628" t="s">
        <v>252</v>
      </c>
      <c r="C47" s="634" t="s">
        <v>253</v>
      </c>
      <c r="D47" s="634"/>
      <c r="E47" s="634"/>
      <c r="F47" s="630">
        <f t="shared" si="0"/>
        <v>0</v>
      </c>
      <c r="G47" s="905">
        <f t="shared" si="1"/>
        <v>0</v>
      </c>
      <c r="H47" s="631">
        <f>'TT CAM XUYEN'!BI47</f>
        <v>0</v>
      </c>
      <c r="I47" s="631">
        <f>'TT THIEN CAM'!BI47</f>
        <v>0</v>
      </c>
      <c r="J47" s="631">
        <f>'CAM BINH'!BI47</f>
        <v>0</v>
      </c>
      <c r="K47" s="631">
        <f>'CAM DUONG'!BI47</f>
        <v>0</v>
      </c>
      <c r="L47" s="631"/>
      <c r="M47" s="631">
        <f>'CAM DUE'!BI47</f>
        <v>0</v>
      </c>
      <c r="N47" s="631">
        <f>'CAM HA'!BI47</f>
        <v>0</v>
      </c>
      <c r="O47" s="631">
        <f>'CAM HUNG'!BI47</f>
        <v>0</v>
      </c>
      <c r="P47" s="631"/>
      <c r="Q47" s="631">
        <f>'CAM LAC'!BI47</f>
        <v>0</v>
      </c>
      <c r="R47" s="631">
        <f>'CAM LINH'!BI47</f>
        <v>0</v>
      </c>
      <c r="S47" s="631">
        <f>'CAM LOC'!BI47</f>
        <v>0</v>
      </c>
      <c r="T47" s="631">
        <f>'CAM MINH'!BI47</f>
        <v>0</v>
      </c>
      <c r="U47" s="631">
        <f>'CAM MY'!BI47</f>
        <v>0</v>
      </c>
      <c r="V47" s="924">
        <f>'CAM NHUONG'!BI47</f>
        <v>0</v>
      </c>
      <c r="W47" s="631">
        <f>'CAM QUAN'!BI47</f>
        <v>0</v>
      </c>
      <c r="X47" s="631">
        <f>'CAM QUANG'!BI47</f>
        <v>0</v>
      </c>
      <c r="Y47" s="631">
        <f>'CAM SON'!BI47</f>
        <v>0</v>
      </c>
      <c r="Z47" s="631">
        <f>'CAM THACH'!BI47</f>
        <v>0</v>
      </c>
      <c r="AA47" s="777">
        <f>'NAM PHUC THANG'!BI47</f>
        <v>0</v>
      </c>
      <c r="AB47" s="777">
        <f>'CAM THANH'!BI47</f>
        <v>0</v>
      </c>
      <c r="AC47" s="777">
        <f>'CAM THINH'!BI47</f>
        <v>0</v>
      </c>
      <c r="AD47" s="777">
        <f>'CAM TRUNG'!BI47</f>
        <v>0</v>
      </c>
      <c r="AE47" s="777">
        <f>'CAM VINH'!BI47</f>
        <v>0</v>
      </c>
      <c r="AF47" s="777">
        <f>'YEN HOA'!BI47</f>
        <v>0</v>
      </c>
      <c r="AG47" s="777">
        <f>'XA 24'!BI47</f>
        <v>0</v>
      </c>
      <c r="AH47" s="777">
        <f>'XA 25'!BI47</f>
        <v>0</v>
      </c>
      <c r="AI47" s="777">
        <f>'XA 26'!BI47</f>
        <v>0</v>
      </c>
      <c r="AJ47" s="777">
        <f>'XA 27'!BI47</f>
        <v>0</v>
      </c>
      <c r="AK47" s="777">
        <f>'XA 28'!BI47</f>
        <v>0</v>
      </c>
      <c r="AL47" s="777">
        <f>'XA 29'!BI47</f>
        <v>0</v>
      </c>
      <c r="AM47" s="777">
        <f>'XA 30 '!BI47</f>
        <v>0</v>
      </c>
    </row>
    <row r="48" spans="1:39" ht="20.100000000000001" customHeight="1" x14ac:dyDescent="0.25">
      <c r="A48" s="634" t="s">
        <v>260</v>
      </c>
      <c r="B48" s="628" t="s">
        <v>254</v>
      </c>
      <c r="C48" s="634" t="s">
        <v>255</v>
      </c>
      <c r="D48" s="634"/>
      <c r="E48" s="634"/>
      <c r="F48" s="630">
        <f t="shared" si="0"/>
        <v>0</v>
      </c>
      <c r="G48" s="905">
        <f t="shared" si="1"/>
        <v>0</v>
      </c>
      <c r="H48" s="631">
        <f>'TT CAM XUYEN'!BI48</f>
        <v>0</v>
      </c>
      <c r="I48" s="631">
        <f>'TT THIEN CAM'!BI48</f>
        <v>0</v>
      </c>
      <c r="J48" s="631">
        <f>'CAM BINH'!BI48</f>
        <v>0</v>
      </c>
      <c r="K48" s="631">
        <f>'CAM DUONG'!BI48</f>
        <v>0</v>
      </c>
      <c r="L48" s="637"/>
      <c r="M48" s="631">
        <f>'CAM DUE'!BI48</f>
        <v>0</v>
      </c>
      <c r="N48" s="631">
        <f>'CAM HA'!BI48</f>
        <v>0</v>
      </c>
      <c r="O48" s="631">
        <f>'CAM HUNG'!BI48</f>
        <v>0</v>
      </c>
      <c r="P48" s="637"/>
      <c r="Q48" s="631">
        <f>'CAM LAC'!BI48</f>
        <v>0</v>
      </c>
      <c r="R48" s="631">
        <f>'CAM LINH'!BI48</f>
        <v>0</v>
      </c>
      <c r="S48" s="631">
        <f>'CAM LOC'!BI48</f>
        <v>0</v>
      </c>
      <c r="T48" s="631">
        <f>'CAM MINH'!BI48</f>
        <v>0</v>
      </c>
      <c r="U48" s="631">
        <f>'CAM MY'!BI48</f>
        <v>0</v>
      </c>
      <c r="V48" s="924">
        <f>'CAM NHUONG'!BI48</f>
        <v>0</v>
      </c>
      <c r="W48" s="631">
        <f>'CAM QUAN'!BI48</f>
        <v>0</v>
      </c>
      <c r="X48" s="631">
        <f>'CAM QUANG'!BI48</f>
        <v>0</v>
      </c>
      <c r="Y48" s="631">
        <f>'CAM SON'!BI48</f>
        <v>0</v>
      </c>
      <c r="Z48" s="631">
        <f>'CAM THACH'!BI48</f>
        <v>0</v>
      </c>
      <c r="AA48" s="777">
        <f>'NAM PHUC THANG'!BI48</f>
        <v>0</v>
      </c>
      <c r="AB48" s="777">
        <f>'CAM THANH'!BI48</f>
        <v>0</v>
      </c>
      <c r="AC48" s="777">
        <f>'CAM THINH'!BI48</f>
        <v>0</v>
      </c>
      <c r="AD48" s="777">
        <f>'CAM TRUNG'!BI48</f>
        <v>0</v>
      </c>
      <c r="AE48" s="777">
        <f>'CAM VINH'!BI48</f>
        <v>0</v>
      </c>
      <c r="AF48" s="777">
        <f>'YEN HOA'!BI48</f>
        <v>0</v>
      </c>
      <c r="AG48" s="777">
        <f>'XA 24'!BI48</f>
        <v>0</v>
      </c>
      <c r="AH48" s="777">
        <f>'XA 25'!BI48</f>
        <v>0</v>
      </c>
      <c r="AI48" s="777">
        <f>'XA 26'!BI48</f>
        <v>0</v>
      </c>
      <c r="AJ48" s="777">
        <f>'XA 27'!BI48</f>
        <v>0</v>
      </c>
      <c r="AK48" s="777">
        <f>'XA 28'!BI48</f>
        <v>0</v>
      </c>
      <c r="AL48" s="777">
        <f>'XA 29'!BI48</f>
        <v>0</v>
      </c>
      <c r="AM48" s="777">
        <f>'XA 30 '!BI48</f>
        <v>0</v>
      </c>
    </row>
    <row r="49" spans="1:39" s="784" customFormat="1" ht="20.100000000000001" customHeight="1" x14ac:dyDescent="0.25">
      <c r="A49" s="634" t="s">
        <v>260</v>
      </c>
      <c r="B49" s="628" t="s">
        <v>256</v>
      </c>
      <c r="C49" s="634" t="s">
        <v>257</v>
      </c>
      <c r="D49" s="634"/>
      <c r="E49" s="634"/>
      <c r="F49" s="630">
        <f t="shared" si="0"/>
        <v>16.927668000000001</v>
      </c>
      <c r="G49" s="905">
        <f t="shared" si="1"/>
        <v>5.2222049999999998</v>
      </c>
      <c r="H49" s="782">
        <f>'TT CAM XUYEN'!BI49</f>
        <v>5.2222049999999998</v>
      </c>
      <c r="I49" s="782">
        <f>'TT THIEN CAM'!BI49</f>
        <v>0</v>
      </c>
      <c r="J49" s="782">
        <f>'CAM BINH'!BI49</f>
        <v>0.45653500000000002</v>
      </c>
      <c r="K49" s="782">
        <f>'CAM DUONG'!BI49</f>
        <v>0.33985599999999999</v>
      </c>
      <c r="L49" s="671"/>
      <c r="M49" s="782">
        <f>'CAM DUE'!BI49</f>
        <v>0.45014100000000001</v>
      </c>
      <c r="N49" s="782">
        <f>'CAM HA'!BI49</f>
        <v>0.23047000000000001</v>
      </c>
      <c r="O49" s="782">
        <f>'CAM HUNG'!BI49</f>
        <v>0</v>
      </c>
      <c r="P49" s="671"/>
      <c r="Q49" s="782">
        <f>'CAM LAC'!BI49</f>
        <v>0.28633900000000001</v>
      </c>
      <c r="R49" s="782">
        <f>'CAM LINH'!BI49</f>
        <v>0.39745999999999998</v>
      </c>
      <c r="S49" s="782">
        <f>'CAM LOC'!BI49</f>
        <v>0.82652999999999999</v>
      </c>
      <c r="T49" s="782">
        <f>'CAM MINH'!BI49</f>
        <v>0.73109999999999997</v>
      </c>
      <c r="U49" s="782">
        <f>'CAM MY'!BI49</f>
        <v>0.39234999999999998</v>
      </c>
      <c r="V49" s="924">
        <f>'CAM NHUONG'!BI49</f>
        <v>0.45453000000000005</v>
      </c>
      <c r="W49" s="782">
        <f>'CAM QUAN'!BI49</f>
        <v>0.43298999999999999</v>
      </c>
      <c r="X49" s="782">
        <f>'CAM QUANG'!BI49</f>
        <v>1</v>
      </c>
      <c r="Y49" s="782">
        <f>'CAM SON'!BI49</f>
        <v>0.24956200000000001</v>
      </c>
      <c r="Z49" s="782">
        <f>'CAM THACH'!BI49</f>
        <v>0.17530000000000001</v>
      </c>
      <c r="AA49" s="865">
        <f>'NAM PHUC THANG'!BI49</f>
        <v>0.69030999999999998</v>
      </c>
      <c r="AB49" s="865">
        <f>'CAM THANH'!BI49</f>
        <v>0.24761</v>
      </c>
      <c r="AC49" s="865">
        <f>'CAM THINH'!BI49</f>
        <v>1.5685</v>
      </c>
      <c r="AD49" s="865">
        <f>'CAM TRUNG'!BI49</f>
        <v>0.72053999999999996</v>
      </c>
      <c r="AE49" s="865">
        <f>'CAM VINH'!BI49</f>
        <v>2</v>
      </c>
      <c r="AF49" s="865">
        <f>'YEN HOA'!BI49</f>
        <v>5.534E-2</v>
      </c>
      <c r="AG49" s="865">
        <f>'XA 24'!BI49</f>
        <v>0</v>
      </c>
      <c r="AH49" s="865">
        <f>'XA 25'!BI49</f>
        <v>0</v>
      </c>
      <c r="AI49" s="865">
        <f>'XA 26'!BI49</f>
        <v>0</v>
      </c>
      <c r="AJ49" s="865">
        <f>'XA 27'!BI49</f>
        <v>0</v>
      </c>
      <c r="AK49" s="865">
        <f>'XA 28'!BI49</f>
        <v>0</v>
      </c>
      <c r="AL49" s="865">
        <f>'XA 29'!BI49</f>
        <v>0</v>
      </c>
      <c r="AM49" s="865">
        <f>'XA 30 '!BI49</f>
        <v>0</v>
      </c>
    </row>
    <row r="50" spans="1:39" ht="20.100000000000001" customHeight="1" x14ac:dyDescent="0.25">
      <c r="A50" s="818" t="s">
        <v>128</v>
      </c>
      <c r="B50" s="628" t="s">
        <v>119</v>
      </c>
      <c r="C50" s="634" t="s">
        <v>123</v>
      </c>
      <c r="D50" s="634"/>
      <c r="E50" s="634"/>
      <c r="F50" s="630">
        <f t="shared" si="0"/>
        <v>0</v>
      </c>
      <c r="G50" s="905">
        <f t="shared" si="1"/>
        <v>0</v>
      </c>
      <c r="H50" s="631">
        <f>'TT CAM XUYEN'!BI50</f>
        <v>0</v>
      </c>
      <c r="I50" s="631">
        <f>'TT THIEN CAM'!BI50</f>
        <v>0</v>
      </c>
      <c r="J50" s="631">
        <f>'CAM BINH'!BI50</f>
        <v>0</v>
      </c>
      <c r="K50" s="631">
        <f>'CAM DUONG'!BI50</f>
        <v>0</v>
      </c>
      <c r="L50" s="637"/>
      <c r="M50" s="631">
        <f>'CAM DUE'!BI50</f>
        <v>0</v>
      </c>
      <c r="N50" s="631">
        <f>'CAM HA'!BI50</f>
        <v>0</v>
      </c>
      <c r="O50" s="631">
        <f>'CAM HUNG'!BI50</f>
        <v>0</v>
      </c>
      <c r="P50" s="637"/>
      <c r="Q50" s="631">
        <f>'CAM LAC'!BI50</f>
        <v>0</v>
      </c>
      <c r="R50" s="631">
        <f>'CAM LINH'!BI50</f>
        <v>0</v>
      </c>
      <c r="S50" s="631">
        <f>'CAM LOC'!BI50</f>
        <v>0</v>
      </c>
      <c r="T50" s="631">
        <f>'CAM MINH'!BI50</f>
        <v>0</v>
      </c>
      <c r="U50" s="631">
        <f>'CAM MY'!BI50</f>
        <v>0</v>
      </c>
      <c r="V50" s="924">
        <f>'CAM NHUONG'!BI50</f>
        <v>0</v>
      </c>
      <c r="W50" s="631">
        <f>'CAM QUAN'!BI50</f>
        <v>0</v>
      </c>
      <c r="X50" s="631">
        <f>'CAM QUANG'!BI50</f>
        <v>0</v>
      </c>
      <c r="Y50" s="631">
        <f>'CAM SON'!BI50</f>
        <v>0</v>
      </c>
      <c r="Z50" s="631">
        <f>'CAM THACH'!BI50</f>
        <v>0</v>
      </c>
      <c r="AA50" s="777">
        <f>'NAM PHUC THANG'!BI50</f>
        <v>0</v>
      </c>
      <c r="AB50" s="777">
        <f>'CAM THANH'!BI50</f>
        <v>0</v>
      </c>
      <c r="AC50" s="777">
        <f>'CAM THINH'!BI50</f>
        <v>0</v>
      </c>
      <c r="AD50" s="777">
        <f>'CAM TRUNG'!BI50</f>
        <v>0</v>
      </c>
      <c r="AE50" s="777">
        <f>'CAM VINH'!BI50</f>
        <v>0</v>
      </c>
      <c r="AF50" s="777">
        <f>'YEN HOA'!BI50</f>
        <v>0</v>
      </c>
      <c r="AG50" s="777">
        <f>'XA 24'!BI50</f>
        <v>0</v>
      </c>
      <c r="AH50" s="777">
        <f>'XA 25'!BI50</f>
        <v>0</v>
      </c>
      <c r="AI50" s="777">
        <f>'XA 26'!BI50</f>
        <v>0</v>
      </c>
      <c r="AJ50" s="777">
        <f>'XA 27'!BI50</f>
        <v>0</v>
      </c>
      <c r="AK50" s="777">
        <f>'XA 28'!BI50</f>
        <v>0</v>
      </c>
      <c r="AL50" s="777">
        <f>'XA 29'!BI50</f>
        <v>0</v>
      </c>
      <c r="AM50" s="777">
        <f>'XA 30 '!BI50</f>
        <v>0</v>
      </c>
    </row>
    <row r="51" spans="1:39" s="784" customFormat="1" ht="20.100000000000001" customHeight="1" x14ac:dyDescent="0.25">
      <c r="A51" s="818" t="s">
        <v>166</v>
      </c>
      <c r="B51" s="628" t="s">
        <v>148</v>
      </c>
      <c r="C51" s="634" t="s">
        <v>146</v>
      </c>
      <c r="D51" s="634"/>
      <c r="E51" s="634"/>
      <c r="F51" s="630">
        <f t="shared" si="0"/>
        <v>44.883575</v>
      </c>
      <c r="G51" s="905">
        <f t="shared" si="1"/>
        <v>5.3032249999999994</v>
      </c>
      <c r="H51" s="782">
        <f>'TT CAM XUYEN'!BI51</f>
        <v>3.701425</v>
      </c>
      <c r="I51" s="782">
        <f>'TT THIEN CAM'!BI51</f>
        <v>1.6017999999999999</v>
      </c>
      <c r="J51" s="782">
        <f>'CAM BINH'!BI51</f>
        <v>1.1269420000000001</v>
      </c>
      <c r="K51" s="782">
        <f>'CAM DUONG'!BI51</f>
        <v>2.0385870000000001</v>
      </c>
      <c r="L51" s="671"/>
      <c r="M51" s="782">
        <f>'CAM DUE'!BI51</f>
        <v>2.5368279999999999</v>
      </c>
      <c r="N51" s="782">
        <f>'CAM HA'!BI51</f>
        <v>1.8309600000000001</v>
      </c>
      <c r="O51" s="782">
        <f>'CAM HUNG'!BI51</f>
        <v>1.6386050000000001</v>
      </c>
      <c r="P51" s="671"/>
      <c r="Q51" s="782">
        <f>'CAM LAC'!BI51</f>
        <v>3.1302099999999999</v>
      </c>
      <c r="R51" s="782">
        <f>'CAM LINH'!BI51</f>
        <v>1.0446200000000001</v>
      </c>
      <c r="S51" s="782">
        <f>'CAM LOC'!BI51</f>
        <v>1.3861500000000002</v>
      </c>
      <c r="T51" s="782">
        <f>'CAM MINH'!BI51</f>
        <v>1.4493400000000001</v>
      </c>
      <c r="U51" s="782">
        <f>'CAM MY'!BI51</f>
        <v>0.77126000000000017</v>
      </c>
      <c r="V51" s="924">
        <f>'CAM NHUONG'!BI51</f>
        <v>1.2541199999999999</v>
      </c>
      <c r="W51" s="782">
        <f>'CAM QUAN'!BI51</f>
        <v>2.87094</v>
      </c>
      <c r="X51" s="782">
        <f>'CAM QUANG'!BI51</f>
        <v>1.45831</v>
      </c>
      <c r="Y51" s="782">
        <f>'CAM SON'!BI51</f>
        <v>1.4375180000000001</v>
      </c>
      <c r="Z51" s="782">
        <f>'CAM THACH'!BI51</f>
        <v>2.18302</v>
      </c>
      <c r="AA51" s="865">
        <f>'NAM PHUC THANG'!BI51</f>
        <v>4.1430100000000003</v>
      </c>
      <c r="AB51" s="865">
        <f>'CAM THANH'!BI51</f>
        <v>3.57789</v>
      </c>
      <c r="AC51" s="865">
        <f>'CAM THINH'!BI51</f>
        <v>1.8563799999999999</v>
      </c>
      <c r="AD51" s="865">
        <f>'CAM TRUNG'!BI51</f>
        <v>0.5867699999999999</v>
      </c>
      <c r="AE51" s="865">
        <f>'CAM VINH'!BI51</f>
        <v>0.82684999999999997</v>
      </c>
      <c r="AF51" s="865">
        <f>'YEN HOA'!BI51</f>
        <v>2.4320399999999998</v>
      </c>
      <c r="AG51" s="865">
        <f>'XA 24'!BI51</f>
        <v>0</v>
      </c>
      <c r="AH51" s="865">
        <f>'XA 25'!BI51</f>
        <v>0</v>
      </c>
      <c r="AI51" s="865">
        <f>'XA 26'!BI51</f>
        <v>0</v>
      </c>
      <c r="AJ51" s="865">
        <f>'XA 27'!BI51</f>
        <v>0</v>
      </c>
      <c r="AK51" s="865">
        <f>'XA 28'!BI51</f>
        <v>0</v>
      </c>
      <c r="AL51" s="865">
        <f>'XA 29'!BI51</f>
        <v>0</v>
      </c>
      <c r="AM51" s="865">
        <f>'XA 30 '!BI51</f>
        <v>0</v>
      </c>
    </row>
    <row r="52" spans="1:39" s="784" customFormat="1" ht="20.100000000000001" customHeight="1" x14ac:dyDescent="0.25">
      <c r="A52" s="818" t="s">
        <v>167</v>
      </c>
      <c r="B52" s="628" t="s">
        <v>149</v>
      </c>
      <c r="C52" s="634" t="s">
        <v>147</v>
      </c>
      <c r="D52" s="634"/>
      <c r="E52" s="634"/>
      <c r="F52" s="630">
        <f t="shared" si="0"/>
        <v>21.282685000000001</v>
      </c>
      <c r="G52" s="905">
        <f t="shared" si="1"/>
        <v>16.205794999999998</v>
      </c>
      <c r="H52" s="782">
        <f>'TT CAM XUYEN'!BI52</f>
        <v>8.8057949999999998</v>
      </c>
      <c r="I52" s="782">
        <f>'TT THIEN CAM'!BI52</f>
        <v>7.3999999999999995</v>
      </c>
      <c r="J52" s="782">
        <f>'CAM BINH'!BI52</f>
        <v>0</v>
      </c>
      <c r="K52" s="782">
        <f>'CAM DUONG'!BI52</f>
        <v>0.66</v>
      </c>
      <c r="L52" s="671"/>
      <c r="M52" s="782">
        <f>'CAM DUE'!BI52</f>
        <v>0.37</v>
      </c>
      <c r="N52" s="782">
        <f>'CAM HA'!BI52</f>
        <v>0.27381</v>
      </c>
      <c r="O52" s="782">
        <f>'CAM HUNG'!BI52</f>
        <v>0.91</v>
      </c>
      <c r="P52" s="671"/>
      <c r="Q52" s="782">
        <f>'CAM LAC'!BI52</f>
        <v>0</v>
      </c>
      <c r="R52" s="782">
        <f>'CAM LINH'!BI52</f>
        <v>0.06</v>
      </c>
      <c r="S52" s="782">
        <f>'CAM LOC'!BI52</f>
        <v>0</v>
      </c>
      <c r="T52" s="782">
        <f>'CAM MINH'!BI52</f>
        <v>0</v>
      </c>
      <c r="U52" s="782">
        <f>'CAM MY'!BI52</f>
        <v>0</v>
      </c>
      <c r="V52" s="924">
        <f>'CAM NHUONG'!BI52</f>
        <v>0.18</v>
      </c>
      <c r="W52" s="782">
        <f>'CAM QUAN'!BI52</f>
        <v>0</v>
      </c>
      <c r="X52" s="782">
        <f>'CAM QUANG'!BI52</f>
        <v>0.52</v>
      </c>
      <c r="Y52" s="782">
        <f>'CAM SON'!BI52</f>
        <v>0</v>
      </c>
      <c r="Z52" s="782">
        <f>'CAM THACH'!BI52</f>
        <v>0.3</v>
      </c>
      <c r="AA52" s="865">
        <f>'NAM PHUC THANG'!BI52</f>
        <v>0.82</v>
      </c>
      <c r="AB52" s="865">
        <f>'CAM THANH'!BI52</f>
        <v>0</v>
      </c>
      <c r="AC52" s="865">
        <f>'CAM THINH'!BI52</f>
        <v>0</v>
      </c>
      <c r="AD52" s="865">
        <f>'CAM TRUNG'!BI52</f>
        <v>0.6130199999999999</v>
      </c>
      <c r="AE52" s="865">
        <f>'CAM VINH'!BI52</f>
        <v>0.18006</v>
      </c>
      <c r="AF52" s="865">
        <f>'YEN HOA'!BI52</f>
        <v>0.19</v>
      </c>
      <c r="AG52" s="865">
        <f>'XA 24'!BI52</f>
        <v>0</v>
      </c>
      <c r="AH52" s="865">
        <f>'XA 25'!BI52</f>
        <v>0</v>
      </c>
      <c r="AI52" s="865">
        <f>'XA 26'!BI52</f>
        <v>0</v>
      </c>
      <c r="AJ52" s="865">
        <f>'XA 27'!BI52</f>
        <v>0</v>
      </c>
      <c r="AK52" s="865">
        <f>'XA 28'!BI52</f>
        <v>0</v>
      </c>
      <c r="AL52" s="865">
        <f>'XA 29'!BI52</f>
        <v>0</v>
      </c>
      <c r="AM52" s="865">
        <f>'XA 30 '!BI52</f>
        <v>0</v>
      </c>
    </row>
    <row r="53" spans="1:39" s="784" customFormat="1" ht="20.100000000000001" customHeight="1" x14ac:dyDescent="0.25">
      <c r="A53" s="818" t="s">
        <v>168</v>
      </c>
      <c r="B53" s="628" t="s">
        <v>90</v>
      </c>
      <c r="C53" s="634" t="s">
        <v>94</v>
      </c>
      <c r="D53" s="634"/>
      <c r="E53" s="634"/>
      <c r="F53" s="630">
        <f t="shared" si="0"/>
        <v>2260.3024549999996</v>
      </c>
      <c r="G53" s="905">
        <f t="shared" si="1"/>
        <v>0</v>
      </c>
      <c r="H53" s="782">
        <f>'TT CAM XUYEN'!BI53</f>
        <v>0</v>
      </c>
      <c r="I53" s="782">
        <f>'TT THIEN CAM'!BI53</f>
        <v>0</v>
      </c>
      <c r="J53" s="782">
        <f>'CAM BINH'!BI53</f>
        <v>139.396221</v>
      </c>
      <c r="K53" s="782">
        <f>'CAM DUONG'!BI53</f>
        <v>100.46866499999999</v>
      </c>
      <c r="L53" s="671"/>
      <c r="M53" s="782">
        <f>'CAM DUE'!BI53</f>
        <v>97.229277999999994</v>
      </c>
      <c r="N53" s="782">
        <f>'CAM HA'!BI53</f>
        <v>57.792490000000001</v>
      </c>
      <c r="O53" s="782">
        <f>'CAM HUNG'!BI53</f>
        <v>84.394536000000002</v>
      </c>
      <c r="P53" s="671"/>
      <c r="Q53" s="782">
        <f>'CAM LAC'!BI53</f>
        <v>84.851314000000002</v>
      </c>
      <c r="R53" s="782">
        <f>'CAM LINH'!BI53</f>
        <v>91.799909999999997</v>
      </c>
      <c r="S53" s="782">
        <f>'CAM LOC'!BI53</f>
        <v>49.70937</v>
      </c>
      <c r="T53" s="782">
        <f>'CAM MINH'!BI53</f>
        <v>82.189019999999999</v>
      </c>
      <c r="U53" s="782">
        <f>'CAM MY'!BI53</f>
        <v>78.667169999999999</v>
      </c>
      <c r="V53" s="924">
        <f>'CAM NHUONG'!BI53</f>
        <v>81.022269999999992</v>
      </c>
      <c r="W53" s="782">
        <f>'CAM QUAN'!BI53</f>
        <v>138.44980000000001</v>
      </c>
      <c r="X53" s="782">
        <f>'CAM QUANG'!BI53</f>
        <v>95.618120000000005</v>
      </c>
      <c r="Y53" s="782">
        <f>'CAM SON'!BI53</f>
        <v>96.384791000000007</v>
      </c>
      <c r="Z53" s="782">
        <f>'CAM THACH'!BI53</f>
        <v>107.36538999999999</v>
      </c>
      <c r="AA53" s="865">
        <f>'NAM PHUC THANG'!BI53</f>
        <v>285.07695000000001</v>
      </c>
      <c r="AB53" s="865">
        <f>'CAM THANH'!BI53</f>
        <v>96.049739999999986</v>
      </c>
      <c r="AC53" s="865">
        <f>'CAM THINH'!BI53</f>
        <v>91.667779999999993</v>
      </c>
      <c r="AD53" s="865">
        <f>'CAM TRUNG'!BI53</f>
        <v>89.262010000000004</v>
      </c>
      <c r="AE53" s="865">
        <f>'CAM VINH'!BI53</f>
        <v>205.94650999999999</v>
      </c>
      <c r="AF53" s="865">
        <f>'YEN HOA'!BI53</f>
        <v>106.96111999999999</v>
      </c>
      <c r="AG53" s="865">
        <f>'XA 24'!BI53</f>
        <v>0</v>
      </c>
      <c r="AH53" s="865">
        <f>'XA 25'!BI53</f>
        <v>0</v>
      </c>
      <c r="AI53" s="865">
        <f>'XA 26'!BI53</f>
        <v>0</v>
      </c>
      <c r="AJ53" s="865">
        <f>'XA 27'!BI53</f>
        <v>0</v>
      </c>
      <c r="AK53" s="865">
        <f>'XA 28'!BI53</f>
        <v>0</v>
      </c>
      <c r="AL53" s="865">
        <f>'XA 29'!BI53</f>
        <v>0</v>
      </c>
      <c r="AM53" s="865">
        <f>'XA 30 '!BI53</f>
        <v>0</v>
      </c>
    </row>
    <row r="54" spans="1:39" s="784" customFormat="1" ht="20.100000000000001" customHeight="1" x14ac:dyDescent="0.25">
      <c r="A54" s="818" t="s">
        <v>169</v>
      </c>
      <c r="B54" s="628" t="s">
        <v>91</v>
      </c>
      <c r="C54" s="634" t="s">
        <v>95</v>
      </c>
      <c r="D54" s="634"/>
      <c r="E54" s="634"/>
      <c r="F54" s="630">
        <f t="shared" si="0"/>
        <v>483.10199100000006</v>
      </c>
      <c r="G54" s="905">
        <f t="shared" si="1"/>
        <v>483.10199100000006</v>
      </c>
      <c r="H54" s="782">
        <f>'TT CAM XUYEN'!BI54</f>
        <v>250.81789100000006</v>
      </c>
      <c r="I54" s="782">
        <f>'TT THIEN CAM'!BI54</f>
        <v>232.2841</v>
      </c>
      <c r="J54" s="782">
        <f>'CAM BINH'!BI54</f>
        <v>0</v>
      </c>
      <c r="K54" s="782">
        <f>'CAM DUONG'!BI54</f>
        <v>0</v>
      </c>
      <c r="L54" s="671"/>
      <c r="M54" s="782">
        <f>'CAM DUE'!BI54</f>
        <v>0</v>
      </c>
      <c r="N54" s="782">
        <f>'CAM HA'!BI54</f>
        <v>0</v>
      </c>
      <c r="O54" s="782">
        <f>'CAM HUNG'!BI54</f>
        <v>0</v>
      </c>
      <c r="P54" s="671"/>
      <c r="Q54" s="782">
        <f>'CAM LAC'!BI54</f>
        <v>0</v>
      </c>
      <c r="R54" s="782">
        <f>'CAM LINH'!BI54</f>
        <v>0</v>
      </c>
      <c r="S54" s="782">
        <f>'CAM LOC'!BI54</f>
        <v>0</v>
      </c>
      <c r="T54" s="782">
        <f>'CAM MINH'!BI54</f>
        <v>0</v>
      </c>
      <c r="U54" s="782">
        <f>'CAM MY'!BI54</f>
        <v>0</v>
      </c>
      <c r="V54" s="924">
        <f>'CAM NHUONG'!BI54</f>
        <v>0</v>
      </c>
      <c r="W54" s="782">
        <f>'CAM QUAN'!BI54</f>
        <v>0</v>
      </c>
      <c r="X54" s="782">
        <f>'CAM QUANG'!BI54</f>
        <v>0</v>
      </c>
      <c r="Y54" s="782">
        <f>'CAM SON'!BI54</f>
        <v>0</v>
      </c>
      <c r="Z54" s="782">
        <f>'CAM THACH'!BI54</f>
        <v>0</v>
      </c>
      <c r="AA54" s="865">
        <f>'NAM PHUC THANG'!BI54</f>
        <v>0</v>
      </c>
      <c r="AB54" s="865">
        <f>'CAM THANH'!BI54</f>
        <v>0</v>
      </c>
      <c r="AC54" s="865">
        <f>'CAM THINH'!BI54</f>
        <v>0</v>
      </c>
      <c r="AD54" s="865">
        <f>'CAM TRUNG'!BI54</f>
        <v>0</v>
      </c>
      <c r="AE54" s="865">
        <f>'CAM VINH'!BI54</f>
        <v>0</v>
      </c>
      <c r="AF54" s="865">
        <f>'YEN HOA'!BI54</f>
        <v>0</v>
      </c>
      <c r="AG54" s="865">
        <f>'XA 24'!BI54</f>
        <v>0</v>
      </c>
      <c r="AH54" s="865">
        <f>'XA 25'!BI54</f>
        <v>0</v>
      </c>
      <c r="AI54" s="865">
        <f>'XA 26'!BI54</f>
        <v>0</v>
      </c>
      <c r="AJ54" s="865">
        <f>'XA 27'!BI54</f>
        <v>0</v>
      </c>
      <c r="AK54" s="865">
        <f>'XA 28'!BI54</f>
        <v>0</v>
      </c>
      <c r="AL54" s="865">
        <f>'XA 29'!BI54</f>
        <v>0</v>
      </c>
      <c r="AM54" s="865">
        <f>'XA 30 '!BI54</f>
        <v>0</v>
      </c>
    </row>
    <row r="55" spans="1:39" s="784" customFormat="1" ht="20.100000000000001" customHeight="1" x14ac:dyDescent="0.25">
      <c r="A55" s="818" t="s">
        <v>170</v>
      </c>
      <c r="B55" s="628" t="s">
        <v>92</v>
      </c>
      <c r="C55" s="634" t="s">
        <v>99</v>
      </c>
      <c r="D55" s="634"/>
      <c r="E55" s="634"/>
      <c r="F55" s="630">
        <f t="shared" si="0"/>
        <v>83.729208999999997</v>
      </c>
      <c r="G55" s="905">
        <f t="shared" si="1"/>
        <v>27.073622999999998</v>
      </c>
      <c r="H55" s="782">
        <f>'TT CAM XUYEN'!BI55</f>
        <v>15.775132999999999</v>
      </c>
      <c r="I55" s="782">
        <f>'TT THIEN CAM'!BI55</f>
        <v>11.298489999999999</v>
      </c>
      <c r="J55" s="782">
        <f>'CAM BINH'!BI55</f>
        <v>1.2903399999999998</v>
      </c>
      <c r="K55" s="782">
        <f>'CAM DUONG'!BI55</f>
        <v>0.71567999999999998</v>
      </c>
      <c r="L55" s="671"/>
      <c r="M55" s="782">
        <f>'CAM DUE'!BI55</f>
        <v>0.48669299999999999</v>
      </c>
      <c r="N55" s="782">
        <f>'CAM HA'!BI55</f>
        <v>0.25985999999999998</v>
      </c>
      <c r="O55" s="782">
        <f>'CAM HUNG'!BI55</f>
        <v>0.87417500000000004</v>
      </c>
      <c r="P55" s="671"/>
      <c r="Q55" s="782">
        <f>'CAM LAC'!BI55</f>
        <v>0.45707700000000001</v>
      </c>
      <c r="R55" s="782">
        <f>'CAM LINH'!BI55</f>
        <v>0.62182999999999999</v>
      </c>
      <c r="S55" s="782">
        <f>'CAM LOC'!BI55</f>
        <v>0.55166999999999999</v>
      </c>
      <c r="T55" s="782">
        <f>'CAM MINH'!BI55</f>
        <v>1.41357</v>
      </c>
      <c r="U55" s="782">
        <f>'CAM MY'!BI55</f>
        <v>3.12873</v>
      </c>
      <c r="V55" s="924">
        <f>'CAM NHUONG'!BI55</f>
        <v>1.00736</v>
      </c>
      <c r="W55" s="782">
        <f>'CAM QUAN'!BI55</f>
        <v>27.638640000000002</v>
      </c>
      <c r="X55" s="782">
        <f>'CAM QUANG'!BI55</f>
        <v>0.85174000000000005</v>
      </c>
      <c r="Y55" s="782">
        <f>'CAM SON'!BI55</f>
        <v>0.26160099999999997</v>
      </c>
      <c r="Z55" s="782">
        <f>'CAM THACH'!BI55</f>
        <v>0.52054999999999996</v>
      </c>
      <c r="AA55" s="865">
        <f>'NAM PHUC THANG'!BI55</f>
        <v>8.8241700000000005</v>
      </c>
      <c r="AB55" s="865">
        <f>'CAM THANH'!BI55</f>
        <v>4.3409199999999997</v>
      </c>
      <c r="AC55" s="865">
        <f>'CAM THINH'!BI55</f>
        <v>1.1415700000000002</v>
      </c>
      <c r="AD55" s="865">
        <f>'CAM TRUNG'!BI55</f>
        <v>1.6462700000000001</v>
      </c>
      <c r="AE55" s="865">
        <f>'CAM VINH'!BI55</f>
        <v>0.45090999999999998</v>
      </c>
      <c r="AF55" s="865">
        <f>'YEN HOA'!BI55</f>
        <v>0.17223000000000011</v>
      </c>
      <c r="AG55" s="865">
        <f>'XA 24'!BI55</f>
        <v>0</v>
      </c>
      <c r="AH55" s="865">
        <f>'XA 25'!BI55</f>
        <v>0</v>
      </c>
      <c r="AI55" s="865">
        <f>'XA 26'!BI55</f>
        <v>0</v>
      </c>
      <c r="AJ55" s="865">
        <f>'XA 27'!BI55</f>
        <v>0</v>
      </c>
      <c r="AK55" s="865">
        <f>'XA 28'!BI55</f>
        <v>0</v>
      </c>
      <c r="AL55" s="865">
        <f>'XA 29'!BI55</f>
        <v>0</v>
      </c>
      <c r="AM55" s="865">
        <f>'XA 30 '!BI55</f>
        <v>0</v>
      </c>
    </row>
    <row r="56" spans="1:39" s="907" customFormat="1" ht="20.100000000000001" customHeight="1" x14ac:dyDescent="0.25">
      <c r="A56" s="926" t="s">
        <v>171</v>
      </c>
      <c r="B56" s="673" t="s">
        <v>116</v>
      </c>
      <c r="C56" s="679" t="s">
        <v>96</v>
      </c>
      <c r="D56" s="679"/>
      <c r="E56" s="679"/>
      <c r="F56" s="906">
        <f t="shared" si="0"/>
        <v>1.3165529999999999</v>
      </c>
      <c r="G56" s="905">
        <f t="shared" si="1"/>
        <v>7.3552999999999993E-2</v>
      </c>
      <c r="H56" s="924">
        <f>'TT CAM XUYEN'!BI56</f>
        <v>7.3552999999999993E-2</v>
      </c>
      <c r="I56" s="924">
        <f>'TT THIEN CAM'!BI56</f>
        <v>0</v>
      </c>
      <c r="J56" s="924">
        <f>'CAM BINH'!BI56</f>
        <v>0</v>
      </c>
      <c r="K56" s="924">
        <f>'CAM DUONG'!BI56</f>
        <v>0</v>
      </c>
      <c r="L56" s="676"/>
      <c r="M56" s="924">
        <f>'CAM DUE'!BI56</f>
        <v>0</v>
      </c>
      <c r="N56" s="924">
        <f>'CAM HA'!BI56</f>
        <v>0</v>
      </c>
      <c r="O56" s="924">
        <f>'CAM HUNG'!BI56</f>
        <v>0</v>
      </c>
      <c r="P56" s="676"/>
      <c r="Q56" s="924">
        <f>'CAM LAC'!BI56</f>
        <v>0</v>
      </c>
      <c r="R56" s="924">
        <f>'CAM LINH'!BI56</f>
        <v>0</v>
      </c>
      <c r="S56" s="924">
        <f>'CAM LOC'!BI56</f>
        <v>0</v>
      </c>
      <c r="T56" s="924">
        <f>'CAM MINH'!BI56</f>
        <v>0</v>
      </c>
      <c r="U56" s="924">
        <f>'CAM MY'!BI56</f>
        <v>0</v>
      </c>
      <c r="V56" s="924">
        <f>'CAM NHUONG'!BI56</f>
        <v>0.01</v>
      </c>
      <c r="W56" s="924">
        <f>'CAM QUAN'!BI56</f>
        <v>0</v>
      </c>
      <c r="X56" s="924">
        <f>'CAM QUANG'!BI56</f>
        <v>0</v>
      </c>
      <c r="Y56" s="924">
        <f>'CAM SON'!BI56</f>
        <v>0.94</v>
      </c>
      <c r="Z56" s="924">
        <f>'CAM THACH'!BI56</f>
        <v>0</v>
      </c>
      <c r="AA56" s="925">
        <f>'NAM PHUC THANG'!BI56</f>
        <v>0</v>
      </c>
      <c r="AB56" s="925">
        <f>'CAM THANH'!BI56</f>
        <v>0.1109</v>
      </c>
      <c r="AC56" s="925">
        <f>'CAM THINH'!BI56</f>
        <v>0.18210000000000001</v>
      </c>
      <c r="AD56" s="925">
        <f>'CAM TRUNG'!BI56</f>
        <v>0</v>
      </c>
      <c r="AE56" s="925">
        <f>'CAM VINH'!BI56</f>
        <v>0</v>
      </c>
      <c r="AF56" s="925">
        <f>'YEN HOA'!BI56</f>
        <v>0</v>
      </c>
      <c r="AG56" s="925">
        <f>'XA 24'!BI56</f>
        <v>0</v>
      </c>
      <c r="AH56" s="925">
        <f>'XA 25'!BI56</f>
        <v>0</v>
      </c>
      <c r="AI56" s="925">
        <f>'XA 26'!BI56</f>
        <v>0</v>
      </c>
      <c r="AJ56" s="925">
        <f>'XA 27'!BI56</f>
        <v>0</v>
      </c>
      <c r="AK56" s="925">
        <f>'XA 28'!BI56</f>
        <v>0</v>
      </c>
      <c r="AL56" s="925">
        <f>'XA 29'!BI56</f>
        <v>0</v>
      </c>
      <c r="AM56" s="925">
        <f>'XA 30 '!BI56</f>
        <v>0</v>
      </c>
    </row>
    <row r="57" spans="1:39" ht="20.100000000000001" customHeight="1" x14ac:dyDescent="0.25">
      <c r="A57" s="818" t="s">
        <v>172</v>
      </c>
      <c r="B57" s="628" t="s">
        <v>120</v>
      </c>
      <c r="C57" s="634" t="s">
        <v>117</v>
      </c>
      <c r="D57" s="634"/>
      <c r="E57" s="634"/>
      <c r="F57" s="630">
        <f t="shared" si="0"/>
        <v>0</v>
      </c>
      <c r="G57" s="905">
        <f t="shared" si="1"/>
        <v>0</v>
      </c>
      <c r="H57" s="631">
        <f>'TT CAM XUYEN'!BI57</f>
        <v>0</v>
      </c>
      <c r="I57" s="631">
        <f>'TT THIEN CAM'!BI57</f>
        <v>0</v>
      </c>
      <c r="J57" s="631">
        <f>'CAM BINH'!BI57</f>
        <v>0</v>
      </c>
      <c r="K57" s="631">
        <f>'CAM DUONG'!BI57</f>
        <v>0</v>
      </c>
      <c r="L57" s="637"/>
      <c r="M57" s="631">
        <f>'CAM DUE'!BI57</f>
        <v>0</v>
      </c>
      <c r="N57" s="631">
        <f>'CAM HA'!BI57</f>
        <v>0</v>
      </c>
      <c r="O57" s="631">
        <f>'CAM HUNG'!BI57</f>
        <v>0</v>
      </c>
      <c r="P57" s="637"/>
      <c r="Q57" s="631">
        <f>'CAM LAC'!BI57</f>
        <v>0</v>
      </c>
      <c r="R57" s="631">
        <f>'CAM LINH'!BI57</f>
        <v>0</v>
      </c>
      <c r="S57" s="631">
        <f>'CAM LOC'!BI57</f>
        <v>0</v>
      </c>
      <c r="T57" s="631">
        <f>'CAM MINH'!BI57</f>
        <v>0</v>
      </c>
      <c r="U57" s="631">
        <f>'CAM MY'!BI57</f>
        <v>0</v>
      </c>
      <c r="V57" s="924">
        <f>'CAM NHUONG'!BI57</f>
        <v>0</v>
      </c>
      <c r="W57" s="631">
        <f>'CAM QUAN'!BI57</f>
        <v>0</v>
      </c>
      <c r="X57" s="631">
        <f>'CAM QUANG'!BI57</f>
        <v>0</v>
      </c>
      <c r="Y57" s="631">
        <f>'CAM SON'!BI57</f>
        <v>0</v>
      </c>
      <c r="Z57" s="631">
        <f>'CAM THACH'!BI57</f>
        <v>0</v>
      </c>
      <c r="AA57" s="777">
        <f>'NAM PHUC THANG'!BI57</f>
        <v>0</v>
      </c>
      <c r="AB57" s="777">
        <f>'CAM THANH'!BI57</f>
        <v>0</v>
      </c>
      <c r="AC57" s="777">
        <f>'CAM THINH'!BI57</f>
        <v>0</v>
      </c>
      <c r="AD57" s="777">
        <f>'CAM TRUNG'!BI57</f>
        <v>0</v>
      </c>
      <c r="AE57" s="777">
        <f>'CAM VINH'!BI57</f>
        <v>0</v>
      </c>
      <c r="AF57" s="777">
        <f>'YEN HOA'!BI57</f>
        <v>0</v>
      </c>
      <c r="AG57" s="777">
        <f>'XA 24'!BI57</f>
        <v>0</v>
      </c>
      <c r="AH57" s="777">
        <f>'XA 25'!BI57</f>
        <v>0</v>
      </c>
      <c r="AI57" s="777">
        <f>'XA 26'!BI57</f>
        <v>0</v>
      </c>
      <c r="AJ57" s="777">
        <f>'XA 27'!BI57</f>
        <v>0</v>
      </c>
      <c r="AK57" s="777">
        <f>'XA 28'!BI57</f>
        <v>0</v>
      </c>
      <c r="AL57" s="777">
        <f>'XA 29'!BI57</f>
        <v>0</v>
      </c>
      <c r="AM57" s="777">
        <f>'XA 30 '!BI57</f>
        <v>0</v>
      </c>
    </row>
    <row r="58" spans="1:39" s="784" customFormat="1" ht="20.100000000000001" customHeight="1" x14ac:dyDescent="0.25">
      <c r="A58" s="818" t="s">
        <v>173</v>
      </c>
      <c r="B58" s="628" t="s">
        <v>258</v>
      </c>
      <c r="C58" s="634" t="s">
        <v>103</v>
      </c>
      <c r="D58" s="634"/>
      <c r="E58" s="634"/>
      <c r="F58" s="630">
        <f t="shared" si="0"/>
        <v>42.313656999999992</v>
      </c>
      <c r="G58" s="905">
        <f t="shared" si="1"/>
        <v>4.7545419999999998</v>
      </c>
      <c r="H58" s="782">
        <f>'TT CAM XUYEN'!BI58</f>
        <v>3.5376620000000001</v>
      </c>
      <c r="I58" s="782">
        <f>'TT THIEN CAM'!BI58</f>
        <v>1.21688</v>
      </c>
      <c r="J58" s="782">
        <f>'CAM BINH'!BI58</f>
        <v>1.9494039999999999</v>
      </c>
      <c r="K58" s="782">
        <f>'CAM DUONG'!BI58</f>
        <v>2.8985249999999998</v>
      </c>
      <c r="L58" s="671"/>
      <c r="M58" s="782">
        <f>'CAM DUE'!BI58</f>
        <v>0.98180400000000001</v>
      </c>
      <c r="N58" s="782">
        <f>'CAM HA'!BI58</f>
        <v>0.80684999999999996</v>
      </c>
      <c r="O58" s="782">
        <f>'CAM HUNG'!BI58</f>
        <v>6.4621040000000001</v>
      </c>
      <c r="P58" s="671"/>
      <c r="Q58" s="782">
        <f>'CAM LAC'!BI58</f>
        <v>0.62889700000000004</v>
      </c>
      <c r="R58" s="782">
        <f>'CAM LINH'!BI58</f>
        <v>0.70201999999999998</v>
      </c>
      <c r="S58" s="782">
        <f>'CAM LOC'!BI58</f>
        <v>0.59431</v>
      </c>
      <c r="T58" s="782">
        <f>'CAM MINH'!BI58</f>
        <v>0.25561</v>
      </c>
      <c r="U58" s="782">
        <f>'CAM MY'!BI58</f>
        <v>1.5905499999999999</v>
      </c>
      <c r="V58" s="924">
        <f>'CAM NHUONG'!BI58</f>
        <v>1.30897</v>
      </c>
      <c r="W58" s="782">
        <f>'CAM QUAN'!BI58</f>
        <v>1.0128900000000001</v>
      </c>
      <c r="X58" s="782">
        <f>'CAM QUANG'!BI58</f>
        <v>1.5419799999999999</v>
      </c>
      <c r="Y58" s="782">
        <f>'CAM SON'!BI58</f>
        <v>1.409891</v>
      </c>
      <c r="Z58" s="782">
        <f>'CAM THACH'!BI58</f>
        <v>0.43764999999999998</v>
      </c>
      <c r="AA58" s="865">
        <f>'NAM PHUC THANG'!BI58</f>
        <v>5.9943499999999998</v>
      </c>
      <c r="AB58" s="865">
        <f>'CAM THANH'!BI58</f>
        <v>2.1085500000000001</v>
      </c>
      <c r="AC58" s="865">
        <f>'CAM THINH'!BI58</f>
        <v>2.2106400000000002</v>
      </c>
      <c r="AD58" s="865">
        <f>'CAM TRUNG'!BI58</f>
        <v>0.18121999999999999</v>
      </c>
      <c r="AE58" s="865">
        <f>'CAM VINH'!BI58</f>
        <v>0.90417999999999998</v>
      </c>
      <c r="AF58" s="865">
        <f>'YEN HOA'!BI58</f>
        <v>3.5787200000000001</v>
      </c>
      <c r="AG58" s="865">
        <f>'XA 24'!BI58</f>
        <v>0</v>
      </c>
      <c r="AH58" s="865">
        <f>'XA 25'!BI58</f>
        <v>0</v>
      </c>
      <c r="AI58" s="865">
        <f>'XA 26'!BI58</f>
        <v>0</v>
      </c>
      <c r="AJ58" s="865">
        <f>'XA 27'!BI58</f>
        <v>0</v>
      </c>
      <c r="AK58" s="865">
        <f>'XA 28'!BI58</f>
        <v>0</v>
      </c>
      <c r="AL58" s="865">
        <f>'XA 29'!BI58</f>
        <v>0</v>
      </c>
      <c r="AM58" s="865">
        <f>'XA 30 '!BI58</f>
        <v>0</v>
      </c>
    </row>
    <row r="59" spans="1:39" s="784" customFormat="1" ht="20.100000000000001" customHeight="1" x14ac:dyDescent="0.25">
      <c r="A59" s="818" t="s">
        <v>174</v>
      </c>
      <c r="B59" s="628" t="s">
        <v>151</v>
      </c>
      <c r="C59" s="634" t="s">
        <v>152</v>
      </c>
      <c r="D59" s="634"/>
      <c r="E59" s="634"/>
      <c r="F59" s="630">
        <f t="shared" si="0"/>
        <v>988.06251700000007</v>
      </c>
      <c r="G59" s="905">
        <f t="shared" si="1"/>
        <v>77.019750999999999</v>
      </c>
      <c r="H59" s="782">
        <f>'TT CAM XUYEN'!BI59</f>
        <v>36.073731000000002</v>
      </c>
      <c r="I59" s="782">
        <f>'TT THIEN CAM'!BI59</f>
        <v>40.946019999999997</v>
      </c>
      <c r="J59" s="782">
        <f>'CAM BINH'!BI59</f>
        <v>0</v>
      </c>
      <c r="K59" s="782">
        <f>'CAM DUONG'!BI59</f>
        <v>0.23378199999999999</v>
      </c>
      <c r="L59" s="671"/>
      <c r="M59" s="782">
        <f>'CAM DUE'!BI59</f>
        <v>52.477815999999997</v>
      </c>
      <c r="N59" s="782">
        <f>'CAM HA'!BI59</f>
        <v>27.074159999999999</v>
      </c>
      <c r="O59" s="782">
        <f>'CAM HUNG'!BI59</f>
        <v>57.899000000000001</v>
      </c>
      <c r="P59" s="671"/>
      <c r="Q59" s="782">
        <f>'CAM LAC'!BI59</f>
        <v>57.451832000000003</v>
      </c>
      <c r="R59" s="782">
        <f>'CAM LINH'!BI59</f>
        <v>162.92727000000002</v>
      </c>
      <c r="S59" s="782">
        <f>'CAM LOC'!BI59</f>
        <v>65.868089999999995</v>
      </c>
      <c r="T59" s="782">
        <f>'CAM MINH'!BI59</f>
        <v>10.30781</v>
      </c>
      <c r="U59" s="782">
        <f>'CAM MY'!BI59</f>
        <v>108.01827</v>
      </c>
      <c r="V59" s="924">
        <f>'CAM NHUONG'!BI59</f>
        <v>4.4364999999999952</v>
      </c>
      <c r="W59" s="782">
        <f>'CAM QUAN'!BI59</f>
        <v>56.799880000000002</v>
      </c>
      <c r="X59" s="782">
        <f>'CAM QUANG'!BI59</f>
        <v>13.95955</v>
      </c>
      <c r="Y59" s="782">
        <f>'CAM SON'!BI59</f>
        <v>20.549555999999999</v>
      </c>
      <c r="Z59" s="782">
        <f>'CAM THACH'!BI59</f>
        <v>24.9649</v>
      </c>
      <c r="AA59" s="865">
        <f>'NAM PHUC THANG'!BI59</f>
        <v>99.863700000000009</v>
      </c>
      <c r="AB59" s="865">
        <f>'CAM THANH'!BI59</f>
        <v>23.975480000000001</v>
      </c>
      <c r="AC59" s="865">
        <f>'CAM THINH'!BI59</f>
        <v>59.513300000000001</v>
      </c>
      <c r="AD59" s="865">
        <f>'CAM TRUNG'!BI59</f>
        <v>39.371009999999998</v>
      </c>
      <c r="AE59" s="865">
        <f>'CAM VINH'!BI59</f>
        <v>25.350860000000001</v>
      </c>
      <c r="AF59" s="865">
        <f>'YEN HOA'!BI59</f>
        <v>0</v>
      </c>
      <c r="AG59" s="865">
        <f>'XA 24'!BI59</f>
        <v>0</v>
      </c>
      <c r="AH59" s="865">
        <f>'XA 25'!BI59</f>
        <v>0</v>
      </c>
      <c r="AI59" s="865">
        <f>'XA 26'!BI59</f>
        <v>0</v>
      </c>
      <c r="AJ59" s="865">
        <f>'XA 27'!BI59</f>
        <v>0</v>
      </c>
      <c r="AK59" s="865">
        <f>'XA 28'!BI59</f>
        <v>0</v>
      </c>
      <c r="AL59" s="865">
        <f>'XA 29'!BI59</f>
        <v>0</v>
      </c>
      <c r="AM59" s="865">
        <f>'XA 30 '!BI59</f>
        <v>0</v>
      </c>
    </row>
    <row r="60" spans="1:39" s="784" customFormat="1" ht="20.100000000000001" customHeight="1" x14ac:dyDescent="0.25">
      <c r="A60" s="818" t="s">
        <v>176</v>
      </c>
      <c r="B60" s="628" t="s">
        <v>150</v>
      </c>
      <c r="C60" s="634" t="s">
        <v>153</v>
      </c>
      <c r="D60" s="634"/>
      <c r="E60" s="634"/>
      <c r="F60" s="630">
        <f t="shared" si="0"/>
        <v>3561.6339120000007</v>
      </c>
      <c r="G60" s="905">
        <f t="shared" si="1"/>
        <v>17.779267999999998</v>
      </c>
      <c r="H60" s="782">
        <f>'TT CAM XUYEN'!BI60</f>
        <v>2.297228</v>
      </c>
      <c r="I60" s="782">
        <f>'TT THIEN CAM'!BI60</f>
        <v>15.48204</v>
      </c>
      <c r="J60" s="782">
        <f>'CAM BINH'!BI60</f>
        <v>9.8801939999999995</v>
      </c>
      <c r="K60" s="782">
        <f>'CAM DUONG'!BI60</f>
        <v>3.581442</v>
      </c>
      <c r="L60" s="671"/>
      <c r="M60" s="782">
        <f>'CAM DUE'!BI60</f>
        <v>4.9422920000000001</v>
      </c>
      <c r="N60" s="782">
        <f>'CAM HA'!BI60</f>
        <v>4.7530000000000003E-2</v>
      </c>
      <c r="O60" s="782">
        <f>'CAM HUNG'!BI60</f>
        <v>8.0680720000000008</v>
      </c>
      <c r="P60" s="671"/>
      <c r="Q60" s="782">
        <f>'CAM LAC'!BI60</f>
        <v>206.58539900000002</v>
      </c>
      <c r="R60" s="782">
        <f>'CAM LINH'!BI60</f>
        <v>4.8920900000000005</v>
      </c>
      <c r="S60" s="782">
        <f>'CAM LOC'!BI60</f>
        <v>3.04718</v>
      </c>
      <c r="T60" s="782">
        <f>'CAM MINH'!BI60</f>
        <v>714.24020999999993</v>
      </c>
      <c r="U60" s="782">
        <f>'CAM MY'!BI60</f>
        <v>2116.63123</v>
      </c>
      <c r="V60" s="924">
        <f>'CAM NHUONG'!BI60</f>
        <v>0</v>
      </c>
      <c r="W60" s="782">
        <f>'CAM QUAN'!BI60</f>
        <v>1.9575899999999999</v>
      </c>
      <c r="X60" s="782">
        <f>'CAM QUANG'!BI60</f>
        <v>5.7750000000000003E-2</v>
      </c>
      <c r="Y60" s="782">
        <f>'CAM SON'!BI60</f>
        <v>88.489064999999997</v>
      </c>
      <c r="Z60" s="782">
        <f>'CAM THACH'!BI60</f>
        <v>242.47231000000002</v>
      </c>
      <c r="AA60" s="865">
        <f>'NAM PHUC THANG'!BI60</f>
        <v>4.7434799999999981</v>
      </c>
      <c r="AB60" s="865">
        <f>'CAM THANH'!BI60</f>
        <v>0.94835000000000003</v>
      </c>
      <c r="AC60" s="865">
        <f>'CAM THINH'!BI60</f>
        <v>105.2127</v>
      </c>
      <c r="AD60" s="865">
        <f>'CAM TRUNG'!BI60</f>
        <v>0.15676999999999985</v>
      </c>
      <c r="AE60" s="865">
        <f>'CAM VINH'!BI60</f>
        <v>3.9250999999999996</v>
      </c>
      <c r="AF60" s="865">
        <f>'YEN HOA'!BI60</f>
        <v>23.97589</v>
      </c>
      <c r="AG60" s="865">
        <f>'XA 24'!BI60</f>
        <v>0</v>
      </c>
      <c r="AH60" s="865">
        <f>'XA 25'!BI60</f>
        <v>0</v>
      </c>
      <c r="AI60" s="865">
        <f>'XA 26'!BI60</f>
        <v>0</v>
      </c>
      <c r="AJ60" s="865">
        <f>'XA 27'!BI60</f>
        <v>0</v>
      </c>
      <c r="AK60" s="865">
        <f>'XA 28'!BI60</f>
        <v>0</v>
      </c>
      <c r="AL60" s="865">
        <f>'XA 29'!BI60</f>
        <v>0</v>
      </c>
      <c r="AM60" s="865">
        <f>'XA 30 '!BI60</f>
        <v>0</v>
      </c>
    </row>
    <row r="61" spans="1:39" s="784" customFormat="1" ht="20.100000000000001" customHeight="1" x14ac:dyDescent="0.25">
      <c r="A61" s="818" t="s">
        <v>177</v>
      </c>
      <c r="B61" s="628" t="s">
        <v>77</v>
      </c>
      <c r="C61" s="634" t="s">
        <v>78</v>
      </c>
      <c r="D61" s="634"/>
      <c r="E61" s="634"/>
      <c r="F61" s="630">
        <f t="shared" si="0"/>
        <v>11.194676999999999</v>
      </c>
      <c r="G61" s="905">
        <f t="shared" si="1"/>
        <v>7.6302999999999996E-2</v>
      </c>
      <c r="H61" s="782">
        <f>'TT CAM XUYEN'!BI61</f>
        <v>7.6302999999999996E-2</v>
      </c>
      <c r="I61" s="782">
        <f>'TT THIEN CAM'!BI61</f>
        <v>0</v>
      </c>
      <c r="J61" s="782">
        <f>'CAM BINH'!BI61</f>
        <v>0.287601</v>
      </c>
      <c r="K61" s="782">
        <f>'CAM DUONG'!BI61</f>
        <v>0</v>
      </c>
      <c r="L61" s="671"/>
      <c r="M61" s="782">
        <f>'CAM DUE'!BI61</f>
        <v>0.83</v>
      </c>
      <c r="N61" s="782">
        <f>'CAM HA'!BI61</f>
        <v>0</v>
      </c>
      <c r="O61" s="782">
        <f>'CAM HUNG'!BI61</f>
        <v>0</v>
      </c>
      <c r="P61" s="671"/>
      <c r="Q61" s="782">
        <f>'CAM LAC'!BI61</f>
        <v>6.1055999999999999E-2</v>
      </c>
      <c r="R61" s="782">
        <f>'CAM LINH'!BI61</f>
        <v>0.59218999999999999</v>
      </c>
      <c r="S61" s="782">
        <f>'CAM LOC'!BI61</f>
        <v>0</v>
      </c>
      <c r="T61" s="782">
        <f>'CAM MINH'!BI61</f>
        <v>0</v>
      </c>
      <c r="U61" s="782">
        <f>'CAM MY'!BI61</f>
        <v>0</v>
      </c>
      <c r="V61" s="924">
        <f>'CAM NHUONG'!BI61</f>
        <v>5.9679999999999997E-2</v>
      </c>
      <c r="W61" s="782">
        <f>'CAM QUAN'!BI61</f>
        <v>0</v>
      </c>
      <c r="X61" s="782">
        <f>'CAM QUANG'!BI61</f>
        <v>0</v>
      </c>
      <c r="Y61" s="782">
        <f>'CAM SON'!BI61</f>
        <v>5.1241969999999997</v>
      </c>
      <c r="Z61" s="782">
        <f>'CAM THACH'!BI61</f>
        <v>2.21</v>
      </c>
      <c r="AA61" s="865">
        <f>'NAM PHUC THANG'!BI61</f>
        <v>0</v>
      </c>
      <c r="AB61" s="865">
        <f>'CAM THANH'!BI61</f>
        <v>0.193</v>
      </c>
      <c r="AC61" s="865">
        <f>'CAM THINH'!BI61</f>
        <v>0</v>
      </c>
      <c r="AD61" s="865">
        <f>'CAM TRUNG'!BI61</f>
        <v>1.59416</v>
      </c>
      <c r="AE61" s="865">
        <f>'CAM VINH'!BI61</f>
        <v>0</v>
      </c>
      <c r="AF61" s="865">
        <f>'YEN HOA'!BI61</f>
        <v>0.16649</v>
      </c>
      <c r="AG61" s="865">
        <f>'XA 24'!BI61</f>
        <v>0</v>
      </c>
      <c r="AH61" s="865">
        <f>'XA 25'!BI61</f>
        <v>0</v>
      </c>
      <c r="AI61" s="865">
        <f>'XA 26'!BI61</f>
        <v>0</v>
      </c>
      <c r="AJ61" s="865">
        <f>'XA 27'!BI61</f>
        <v>0</v>
      </c>
      <c r="AK61" s="865">
        <f>'XA 28'!BI61</f>
        <v>0</v>
      </c>
      <c r="AL61" s="865">
        <f>'XA 29'!BI61</f>
        <v>0</v>
      </c>
      <c r="AM61" s="865">
        <f>'XA 30 '!BI61</f>
        <v>0</v>
      </c>
    </row>
    <row r="62" spans="1:39" s="888" customFormat="1" ht="20.100000000000001" customHeight="1" x14ac:dyDescent="0.25">
      <c r="A62" s="881">
        <v>3</v>
      </c>
      <c r="B62" s="882" t="s">
        <v>72</v>
      </c>
      <c r="C62" s="883" t="s">
        <v>84</v>
      </c>
      <c r="D62" s="883"/>
      <c r="E62" s="883"/>
      <c r="F62" s="884">
        <f t="shared" si="0"/>
        <v>747.43733199999997</v>
      </c>
      <c r="G62" s="905">
        <f t="shared" si="1"/>
        <v>48.452206999999966</v>
      </c>
      <c r="H62" s="885">
        <f>'TT CAM XUYEN'!BI62</f>
        <v>23.352207</v>
      </c>
      <c r="I62" s="885">
        <f>'TT THIEN CAM'!BI62</f>
        <v>25.099999999999966</v>
      </c>
      <c r="J62" s="885">
        <f>'CAM BINH'!BI62</f>
        <v>11.911648</v>
      </c>
      <c r="K62" s="885">
        <f>'CAM DUONG'!BI62</f>
        <v>112.734257</v>
      </c>
      <c r="L62" s="886"/>
      <c r="M62" s="885">
        <f>'CAM DUE'!BI62</f>
        <v>5.935371</v>
      </c>
      <c r="N62" s="885">
        <f>'CAM HA'!BI62</f>
        <v>12.025939999999999</v>
      </c>
      <c r="O62" s="885">
        <f>'CAM HUNG'!BI62</f>
        <v>4.5453179999999946</v>
      </c>
      <c r="P62" s="886"/>
      <c r="Q62" s="885">
        <f>'CAM LAC'!BI62</f>
        <v>16.585202000000002</v>
      </c>
      <c r="R62" s="885">
        <f>'CAM LINH'!BI62</f>
        <v>43.55509</v>
      </c>
      <c r="S62" s="885">
        <f>'CAM LOC'!BI62</f>
        <v>35.494189999999996</v>
      </c>
      <c r="T62" s="885">
        <f>'CAM MINH'!BI62</f>
        <v>12.631810000000002</v>
      </c>
      <c r="U62" s="885">
        <f>'CAM MY'!BI62</f>
        <v>119.92747</v>
      </c>
      <c r="V62" s="913">
        <f>'CAM NHUONG'!BI62</f>
        <v>33.61215</v>
      </c>
      <c r="W62" s="885">
        <f>'CAM QUAN'!BI62</f>
        <v>29.381630000000001</v>
      </c>
      <c r="X62" s="885">
        <f>'CAM QUANG'!BI62</f>
        <v>17.22139</v>
      </c>
      <c r="Y62" s="885">
        <f>'CAM SON'!BI62</f>
        <v>65.689219000000008</v>
      </c>
      <c r="Z62" s="885">
        <f>'CAM THACH'!BI62</f>
        <v>33.964319999999994</v>
      </c>
      <c r="AA62" s="887">
        <f>'NAM PHUC THANG'!BI62</f>
        <v>18.310609999999997</v>
      </c>
      <c r="AB62" s="887">
        <f>'CAM THANH'!BI62</f>
        <v>10.30443</v>
      </c>
      <c r="AC62" s="887">
        <f>'CAM THINH'!BI62</f>
        <v>21.957979999999999</v>
      </c>
      <c r="AD62" s="887">
        <f>'CAM TRUNG'!BI62</f>
        <v>26.124360000000003</v>
      </c>
      <c r="AE62" s="887">
        <f>'CAM VINH'!BI62</f>
        <v>8.7188999999999997</v>
      </c>
      <c r="AF62" s="887">
        <f>'YEN HOA'!BI62</f>
        <v>58.353840000000005</v>
      </c>
      <c r="AG62" s="887">
        <f>'XA 24'!BI62</f>
        <v>0</v>
      </c>
      <c r="AH62" s="887">
        <f>'XA 25'!BI62</f>
        <v>0</v>
      </c>
      <c r="AI62" s="887">
        <f>'XA 26'!BI62</f>
        <v>0</v>
      </c>
      <c r="AJ62" s="887">
        <f>'XA 27'!BI62</f>
        <v>0</v>
      </c>
      <c r="AK62" s="887">
        <f>'XA 28'!BI62</f>
        <v>0</v>
      </c>
      <c r="AL62" s="887">
        <f>'XA 29'!BI62</f>
        <v>0</v>
      </c>
      <c r="AM62" s="887">
        <f>'XA 30 '!BI62</f>
        <v>0</v>
      </c>
    </row>
    <row r="63" spans="1:39" s="74" customFormat="1" ht="20.100000000000001" customHeight="1" x14ac:dyDescent="0.25">
      <c r="A63" s="639" t="s">
        <v>262</v>
      </c>
      <c r="B63" s="640" t="s">
        <v>263</v>
      </c>
      <c r="C63" s="641"/>
      <c r="D63" s="641"/>
      <c r="E63" s="641"/>
      <c r="F63" s="630">
        <f t="shared" ref="F63:F76" si="2">SUM(H63:Z63)</f>
        <v>0</v>
      </c>
      <c r="G63" s="906"/>
      <c r="H63" s="631">
        <f>'TT CAM XUYEN'!BI63</f>
        <v>0</v>
      </c>
      <c r="I63" s="631">
        <f>'TT THIEN CAM'!BI63</f>
        <v>0</v>
      </c>
      <c r="J63" s="631">
        <f>'CAM BINH'!BI63</f>
        <v>0</v>
      </c>
      <c r="K63" s="631">
        <f>'CAM DUONG'!BI63</f>
        <v>0</v>
      </c>
      <c r="L63" s="637"/>
      <c r="M63" s="631">
        <f>'CAM DUE'!BI63</f>
        <v>0</v>
      </c>
      <c r="N63" s="631">
        <f>'CAM HA'!BI63</f>
        <v>0</v>
      </c>
      <c r="O63" s="631">
        <f>'CAM HUNG'!BI63</f>
        <v>0</v>
      </c>
      <c r="P63" s="638"/>
      <c r="Q63" s="631">
        <f>'CAM LAC'!BI63</f>
        <v>0</v>
      </c>
      <c r="R63" s="631">
        <f>'CAM LINH'!BI63</f>
        <v>0</v>
      </c>
      <c r="S63" s="631">
        <f>'CAM LOC'!BI63</f>
        <v>0</v>
      </c>
      <c r="T63" s="631">
        <f>'CAM MINH'!BI63</f>
        <v>0</v>
      </c>
      <c r="U63" s="631">
        <f>'CAM MY'!BI63</f>
        <v>0</v>
      </c>
      <c r="V63" s="924">
        <f>'CAM NHUONG'!BI63</f>
        <v>0</v>
      </c>
      <c r="W63" s="631">
        <f>'CAM QUAN'!BI63</f>
        <v>0</v>
      </c>
      <c r="X63" s="631">
        <f>'CAM QUANG'!BI63</f>
        <v>0</v>
      </c>
      <c r="Y63" s="631">
        <f>'CAM SON'!BI63</f>
        <v>0</v>
      </c>
      <c r="Z63" s="631">
        <f>'CAM THACH'!BI63</f>
        <v>0</v>
      </c>
      <c r="AA63" s="646">
        <f>'NAM PHUC THANG'!BI63</f>
        <v>0</v>
      </c>
      <c r="AB63" s="646">
        <f>'CAM THANH'!BI63</f>
        <v>0</v>
      </c>
      <c r="AC63" s="646">
        <f>'CAM THINH'!BI63</f>
        <v>0</v>
      </c>
      <c r="AD63" s="646">
        <f>'CAM TRUNG'!BI63</f>
        <v>0</v>
      </c>
      <c r="AE63" s="646">
        <f>'CAM VINH'!BI63</f>
        <v>0</v>
      </c>
      <c r="AF63" s="646">
        <f>'YEN HOA'!BI63</f>
        <v>0</v>
      </c>
      <c r="AG63" s="646">
        <f>'XA 24'!BI63</f>
        <v>0</v>
      </c>
      <c r="AH63" s="646">
        <f>'XA 25'!BI63</f>
        <v>0</v>
      </c>
      <c r="AI63" s="646">
        <f>'XA 26'!BI63</f>
        <v>0</v>
      </c>
      <c r="AJ63" s="646">
        <f>'XA 27'!BI63</f>
        <v>0</v>
      </c>
      <c r="AK63" s="646">
        <f>'XA 28'!BI63</f>
        <v>0</v>
      </c>
      <c r="AL63" s="646">
        <f>'XA 29'!BI63</f>
        <v>0</v>
      </c>
      <c r="AM63" s="646">
        <f>'XA 30 '!BI63</f>
        <v>0</v>
      </c>
    </row>
    <row r="64" spans="1:39" s="74" customFormat="1" ht="20.100000000000001" customHeight="1" x14ac:dyDescent="0.25">
      <c r="A64" s="639">
        <v>1</v>
      </c>
      <c r="B64" s="640" t="s">
        <v>264</v>
      </c>
      <c r="C64" s="641" t="s">
        <v>154</v>
      </c>
      <c r="D64" s="641"/>
      <c r="E64" s="641"/>
      <c r="F64" s="630">
        <f t="shared" si="2"/>
        <v>0</v>
      </c>
      <c r="G64" s="906"/>
      <c r="H64" s="631">
        <f>'TT CAM XUYEN'!BI64</f>
        <v>0</v>
      </c>
      <c r="I64" s="631">
        <f>'TT THIEN CAM'!BI64</f>
        <v>0</v>
      </c>
      <c r="J64" s="631">
        <f>'CAM BINH'!BI64</f>
        <v>0</v>
      </c>
      <c r="K64" s="631">
        <f>'CAM DUONG'!BI64</f>
        <v>0</v>
      </c>
      <c r="L64" s="637"/>
      <c r="M64" s="631">
        <f>'CAM DUE'!BI64</f>
        <v>0</v>
      </c>
      <c r="N64" s="631">
        <f>'CAM HA'!BI64</f>
        <v>0</v>
      </c>
      <c r="O64" s="631">
        <f>'CAM HUNG'!BI64</f>
        <v>0</v>
      </c>
      <c r="P64" s="638"/>
      <c r="Q64" s="631">
        <f>'CAM LAC'!BI64</f>
        <v>0</v>
      </c>
      <c r="R64" s="631">
        <f>'CAM LINH'!BI64</f>
        <v>0</v>
      </c>
      <c r="S64" s="631">
        <f>'CAM LOC'!BI64</f>
        <v>0</v>
      </c>
      <c r="T64" s="631">
        <f>'CAM MINH'!BI64</f>
        <v>0</v>
      </c>
      <c r="U64" s="631">
        <f>'CAM MY'!BI64</f>
        <v>0</v>
      </c>
      <c r="V64" s="924">
        <f>'CAM NHUONG'!BI64</f>
        <v>0</v>
      </c>
      <c r="W64" s="631">
        <f>'CAM QUAN'!BI64</f>
        <v>0</v>
      </c>
      <c r="X64" s="631">
        <f>'CAM QUANG'!BI64</f>
        <v>0</v>
      </c>
      <c r="Y64" s="631">
        <f>'CAM SON'!BI64</f>
        <v>0</v>
      </c>
      <c r="Z64" s="631">
        <f>'CAM THACH'!BI64</f>
        <v>0</v>
      </c>
      <c r="AA64" s="646">
        <f>'NAM PHUC THANG'!BI64</f>
        <v>0</v>
      </c>
      <c r="AB64" s="646">
        <f>'CAM THANH'!BI64</f>
        <v>0</v>
      </c>
      <c r="AC64" s="646">
        <f>'CAM THINH'!BI64</f>
        <v>0</v>
      </c>
      <c r="AD64" s="646">
        <f>'CAM TRUNG'!BI64</f>
        <v>0</v>
      </c>
      <c r="AE64" s="646">
        <f>'CAM VINH'!BI64</f>
        <v>0</v>
      </c>
      <c r="AF64" s="646">
        <f>'YEN HOA'!BI64</f>
        <v>0</v>
      </c>
      <c r="AG64" s="646">
        <f>'XA 24'!BI64</f>
        <v>0</v>
      </c>
      <c r="AH64" s="646">
        <f>'XA 25'!BI64</f>
        <v>0</v>
      </c>
      <c r="AI64" s="646">
        <f>'XA 26'!BI64</f>
        <v>0</v>
      </c>
      <c r="AJ64" s="646">
        <f>'XA 27'!BI64</f>
        <v>0</v>
      </c>
      <c r="AK64" s="646">
        <f>'XA 28'!BI64</f>
        <v>0</v>
      </c>
      <c r="AL64" s="646">
        <f>'XA 29'!BI64</f>
        <v>0</v>
      </c>
      <c r="AM64" s="646">
        <f>'XA 30 '!BI64</f>
        <v>0</v>
      </c>
    </row>
    <row r="65" spans="1:39" s="74" customFormat="1" ht="20.100000000000001" customHeight="1" x14ac:dyDescent="0.25">
      <c r="A65" s="639">
        <v>2</v>
      </c>
      <c r="B65" s="640" t="s">
        <v>265</v>
      </c>
      <c r="C65" s="641" t="s">
        <v>155</v>
      </c>
      <c r="D65" s="641"/>
      <c r="E65" s="641"/>
      <c r="F65" s="630">
        <f t="shared" si="2"/>
        <v>0</v>
      </c>
      <c r="G65" s="906"/>
      <c r="H65" s="631">
        <f>'TT CAM XUYEN'!BI65</f>
        <v>0</v>
      </c>
      <c r="I65" s="631">
        <f>'TT THIEN CAM'!BI65</f>
        <v>0</v>
      </c>
      <c r="J65" s="631">
        <f>'CAM BINH'!BI65</f>
        <v>0</v>
      </c>
      <c r="K65" s="631">
        <f>'CAM DUONG'!BI65</f>
        <v>0</v>
      </c>
      <c r="L65" s="637"/>
      <c r="M65" s="631">
        <f>'CAM DUE'!BI65</f>
        <v>0</v>
      </c>
      <c r="N65" s="631">
        <f>'CAM HA'!BI65</f>
        <v>0</v>
      </c>
      <c r="O65" s="631">
        <f>'CAM HUNG'!BI65</f>
        <v>0</v>
      </c>
      <c r="P65" s="638"/>
      <c r="Q65" s="631">
        <f>'CAM LAC'!BI65</f>
        <v>0</v>
      </c>
      <c r="R65" s="631">
        <f>'CAM LINH'!BI65</f>
        <v>0</v>
      </c>
      <c r="S65" s="631">
        <f>'CAM LOC'!BI65</f>
        <v>0</v>
      </c>
      <c r="T65" s="631">
        <f>'CAM MINH'!BI65</f>
        <v>0</v>
      </c>
      <c r="U65" s="631">
        <f>'CAM MY'!BI65</f>
        <v>0</v>
      </c>
      <c r="V65" s="924">
        <f>'CAM NHUONG'!BI65</f>
        <v>0</v>
      </c>
      <c r="W65" s="631">
        <f>'CAM QUAN'!BI65</f>
        <v>0</v>
      </c>
      <c r="X65" s="631">
        <f>'CAM QUANG'!BI65</f>
        <v>0</v>
      </c>
      <c r="Y65" s="631">
        <f>'CAM SON'!BI65</f>
        <v>0</v>
      </c>
      <c r="Z65" s="631">
        <f>'CAM THACH'!BI65</f>
        <v>0</v>
      </c>
      <c r="AA65" s="646">
        <f>'NAM PHUC THANG'!BI65</f>
        <v>0</v>
      </c>
      <c r="AB65" s="646">
        <f>'CAM THANH'!BI65</f>
        <v>0</v>
      </c>
      <c r="AC65" s="646">
        <f>'CAM THINH'!BI65</f>
        <v>0</v>
      </c>
      <c r="AD65" s="646">
        <f>'CAM TRUNG'!BI65</f>
        <v>0</v>
      </c>
      <c r="AE65" s="646">
        <f>'CAM VINH'!BI65</f>
        <v>0</v>
      </c>
      <c r="AF65" s="646">
        <f>'YEN HOA'!BI65</f>
        <v>0</v>
      </c>
      <c r="AG65" s="646">
        <f>'XA 24'!BI65</f>
        <v>0</v>
      </c>
      <c r="AH65" s="646">
        <f>'XA 25'!BI65</f>
        <v>0</v>
      </c>
      <c r="AI65" s="646">
        <f>'XA 26'!BI65</f>
        <v>0</v>
      </c>
      <c r="AJ65" s="646">
        <f>'XA 27'!BI65</f>
        <v>0</v>
      </c>
      <c r="AK65" s="646">
        <f>'XA 28'!BI65</f>
        <v>0</v>
      </c>
      <c r="AL65" s="646">
        <f>'XA 29'!BI65</f>
        <v>0</v>
      </c>
      <c r="AM65" s="646">
        <f>'XA 30 '!BI65</f>
        <v>0</v>
      </c>
    </row>
    <row r="66" spans="1:39" s="74" customFormat="1" ht="20.100000000000001" customHeight="1" x14ac:dyDescent="0.25">
      <c r="A66" s="639">
        <v>3</v>
      </c>
      <c r="B66" s="640" t="s">
        <v>266</v>
      </c>
      <c r="C66" s="641" t="s">
        <v>118</v>
      </c>
      <c r="D66" s="641"/>
      <c r="E66" s="641"/>
      <c r="F66" s="630">
        <f t="shared" si="2"/>
        <v>0</v>
      </c>
      <c r="G66" s="906"/>
      <c r="H66" s="631">
        <f>'TT CAM XUYEN'!BI66</f>
        <v>0</v>
      </c>
      <c r="I66" s="631">
        <f>'TT THIEN CAM'!BI66</f>
        <v>0</v>
      </c>
      <c r="J66" s="631">
        <f>'CAM BINH'!BI66</f>
        <v>0</v>
      </c>
      <c r="K66" s="631">
        <f>'CAM DUONG'!BI66</f>
        <v>0</v>
      </c>
      <c r="L66" s="637"/>
      <c r="M66" s="631">
        <f>'CAM DUE'!BI66</f>
        <v>0</v>
      </c>
      <c r="N66" s="631">
        <f>'CAM HA'!BI66</f>
        <v>0</v>
      </c>
      <c r="O66" s="631">
        <f>'CAM HUNG'!BI66</f>
        <v>0</v>
      </c>
      <c r="P66" s="638"/>
      <c r="Q66" s="631">
        <f>'CAM LAC'!BI66</f>
        <v>0</v>
      </c>
      <c r="R66" s="631">
        <f>'CAM LINH'!BI66</f>
        <v>0</v>
      </c>
      <c r="S66" s="631">
        <f>'CAM LOC'!BI66</f>
        <v>0</v>
      </c>
      <c r="T66" s="631">
        <f>'CAM MINH'!BI66</f>
        <v>0</v>
      </c>
      <c r="U66" s="631">
        <f>'CAM MY'!BI66</f>
        <v>0</v>
      </c>
      <c r="V66" s="924">
        <f>'CAM NHUONG'!BI66</f>
        <v>0</v>
      </c>
      <c r="W66" s="631">
        <f>'CAM QUAN'!BI66</f>
        <v>0</v>
      </c>
      <c r="X66" s="631">
        <f>'CAM QUANG'!BI66</f>
        <v>0</v>
      </c>
      <c r="Y66" s="631">
        <f>'CAM SON'!BI66</f>
        <v>0</v>
      </c>
      <c r="Z66" s="631">
        <f>'CAM THACH'!BI66</f>
        <v>0</v>
      </c>
      <c r="AA66" s="646">
        <f>'NAM PHUC THANG'!BI66</f>
        <v>0</v>
      </c>
      <c r="AB66" s="646">
        <f>'CAM THANH'!BI66</f>
        <v>0</v>
      </c>
      <c r="AC66" s="646">
        <f>'CAM THINH'!BI66</f>
        <v>0</v>
      </c>
      <c r="AD66" s="646">
        <f>'CAM TRUNG'!BI66</f>
        <v>0</v>
      </c>
      <c r="AE66" s="646">
        <f>'CAM VINH'!BI66</f>
        <v>0</v>
      </c>
      <c r="AF66" s="646">
        <f>'YEN HOA'!BI66</f>
        <v>0</v>
      </c>
      <c r="AG66" s="646">
        <f>'XA 24'!BI66</f>
        <v>0</v>
      </c>
      <c r="AH66" s="646">
        <f>'XA 25'!BI66</f>
        <v>0</v>
      </c>
      <c r="AI66" s="646">
        <f>'XA 26'!BI66</f>
        <v>0</v>
      </c>
      <c r="AJ66" s="646">
        <f>'XA 27'!BI66</f>
        <v>0</v>
      </c>
      <c r="AK66" s="646">
        <f>'XA 28'!BI66</f>
        <v>0</v>
      </c>
      <c r="AL66" s="646">
        <f>'XA 29'!BI66</f>
        <v>0</v>
      </c>
      <c r="AM66" s="646">
        <f>'XA 30 '!BI66</f>
        <v>0</v>
      </c>
    </row>
    <row r="67" spans="1:39" s="74" customFormat="1" ht="55.5" customHeight="1" x14ac:dyDescent="0.25">
      <c r="A67" s="639">
        <v>4</v>
      </c>
      <c r="B67" s="640" t="s">
        <v>267</v>
      </c>
      <c r="C67" s="641" t="s">
        <v>274</v>
      </c>
      <c r="D67" s="641"/>
      <c r="E67" s="641"/>
      <c r="F67" s="630">
        <f t="shared" si="2"/>
        <v>0</v>
      </c>
      <c r="G67" s="906"/>
      <c r="H67" s="631">
        <f>'TT CAM XUYEN'!BI67</f>
        <v>0</v>
      </c>
      <c r="I67" s="631">
        <f>'TT THIEN CAM'!BI67</f>
        <v>0</v>
      </c>
      <c r="J67" s="631">
        <f>'CAM BINH'!BI67</f>
        <v>0</v>
      </c>
      <c r="K67" s="631">
        <f>'CAM DUONG'!BI67</f>
        <v>0</v>
      </c>
      <c r="L67" s="637"/>
      <c r="M67" s="631">
        <f>'CAM DUE'!BI67</f>
        <v>0</v>
      </c>
      <c r="N67" s="631">
        <f>'CAM HA'!BI67</f>
        <v>0</v>
      </c>
      <c r="O67" s="631">
        <f>'CAM HUNG'!BI67</f>
        <v>0</v>
      </c>
      <c r="P67" s="638"/>
      <c r="Q67" s="631">
        <f>'CAM LAC'!BI67</f>
        <v>0</v>
      </c>
      <c r="R67" s="631">
        <f>'CAM LINH'!BI67</f>
        <v>0</v>
      </c>
      <c r="S67" s="631">
        <f>'CAM LOC'!BI67</f>
        <v>0</v>
      </c>
      <c r="T67" s="631">
        <f>'CAM MINH'!BI67</f>
        <v>0</v>
      </c>
      <c r="U67" s="631">
        <f>'CAM MY'!BI67</f>
        <v>0</v>
      </c>
      <c r="V67" s="924">
        <f>'CAM NHUONG'!BI67</f>
        <v>0</v>
      </c>
      <c r="W67" s="631">
        <f>'CAM QUAN'!BI67</f>
        <v>0</v>
      </c>
      <c r="X67" s="631">
        <f>'CAM QUANG'!BI67</f>
        <v>0</v>
      </c>
      <c r="Y67" s="631">
        <f>'CAM SON'!BI67</f>
        <v>0</v>
      </c>
      <c r="Z67" s="631">
        <f>'CAM THACH'!BI67</f>
        <v>0</v>
      </c>
      <c r="AA67" s="646">
        <f>'NAM PHUC THANG'!BI67</f>
        <v>0</v>
      </c>
      <c r="AB67" s="646">
        <f>'CAM THANH'!BI67</f>
        <v>0</v>
      </c>
      <c r="AC67" s="646">
        <f>'CAM THINH'!BI67</f>
        <v>0</v>
      </c>
      <c r="AD67" s="646">
        <f>'CAM TRUNG'!BI67</f>
        <v>0</v>
      </c>
      <c r="AE67" s="646">
        <f>'CAM VINH'!BI67</f>
        <v>0</v>
      </c>
      <c r="AF67" s="646">
        <f>'YEN HOA'!BI67</f>
        <v>0</v>
      </c>
      <c r="AG67" s="646">
        <f>'XA 24'!BI67</f>
        <v>0</v>
      </c>
      <c r="AH67" s="646">
        <f>'XA 25'!BI67</f>
        <v>0</v>
      </c>
      <c r="AI67" s="646">
        <f>'XA 26'!BI67</f>
        <v>0</v>
      </c>
      <c r="AJ67" s="646">
        <f>'XA 27'!BI67</f>
        <v>0</v>
      </c>
      <c r="AK67" s="646">
        <f>'XA 28'!BI67</f>
        <v>0</v>
      </c>
      <c r="AL67" s="646">
        <f>'XA 29'!BI67</f>
        <v>0</v>
      </c>
      <c r="AM67" s="646">
        <f>'XA 30 '!BI67</f>
        <v>0</v>
      </c>
    </row>
    <row r="68" spans="1:39" s="74" customFormat="1" ht="35.25" customHeight="1" x14ac:dyDescent="0.25">
      <c r="A68" s="639">
        <v>5</v>
      </c>
      <c r="B68" s="640" t="s">
        <v>268</v>
      </c>
      <c r="C68" s="641" t="s">
        <v>275</v>
      </c>
      <c r="D68" s="641"/>
      <c r="E68" s="641"/>
      <c r="F68" s="630">
        <f>SUM(H68:Z68)</f>
        <v>0</v>
      </c>
      <c r="G68" s="906"/>
      <c r="H68" s="631">
        <f>'TT CAM XUYEN'!BI68</f>
        <v>0</v>
      </c>
      <c r="I68" s="631">
        <f>'TT THIEN CAM'!BI68</f>
        <v>0</v>
      </c>
      <c r="J68" s="631">
        <f>'CAM BINH'!BI68</f>
        <v>0</v>
      </c>
      <c r="K68" s="631">
        <f>'CAM DUONG'!BI68</f>
        <v>0</v>
      </c>
      <c r="L68" s="637"/>
      <c r="M68" s="631">
        <f>'CAM DUE'!BI68</f>
        <v>0</v>
      </c>
      <c r="N68" s="631">
        <f>'CAM HA'!BI68</f>
        <v>0</v>
      </c>
      <c r="O68" s="631">
        <f>'CAM HUNG'!BI68</f>
        <v>0</v>
      </c>
      <c r="P68" s="638"/>
      <c r="Q68" s="631">
        <f>'CAM LAC'!BI68</f>
        <v>0</v>
      </c>
      <c r="R68" s="631">
        <f>'CAM LINH'!BI68</f>
        <v>0</v>
      </c>
      <c r="S68" s="631">
        <f>'CAM LOC'!BI68</f>
        <v>0</v>
      </c>
      <c r="T68" s="631">
        <f>'CAM MINH'!BI68</f>
        <v>0</v>
      </c>
      <c r="U68" s="631">
        <f>'CAM MY'!BI68</f>
        <v>0</v>
      </c>
      <c r="V68" s="924">
        <f>'CAM NHUONG'!BI68</f>
        <v>0</v>
      </c>
      <c r="W68" s="631">
        <f>'CAM QUAN'!BI68</f>
        <v>0</v>
      </c>
      <c r="X68" s="631">
        <f>'CAM QUANG'!BI68</f>
        <v>0</v>
      </c>
      <c r="Y68" s="631">
        <f>'CAM SON'!BI68</f>
        <v>0</v>
      </c>
      <c r="Z68" s="631">
        <f>'CAM THACH'!BI68</f>
        <v>0</v>
      </c>
      <c r="AA68" s="646">
        <f>'NAM PHUC THANG'!BI68</f>
        <v>0</v>
      </c>
      <c r="AB68" s="646">
        <f>'CAM THANH'!BI68</f>
        <v>0</v>
      </c>
      <c r="AC68" s="646">
        <f>'CAM THINH'!BI68</f>
        <v>0</v>
      </c>
      <c r="AD68" s="646">
        <f>'CAM TRUNG'!BI68</f>
        <v>0</v>
      </c>
      <c r="AE68" s="646">
        <f>'CAM VINH'!BI68</f>
        <v>0</v>
      </c>
      <c r="AF68" s="646">
        <f>'YEN HOA'!BI68</f>
        <v>0</v>
      </c>
      <c r="AG68" s="646">
        <f>'XA 24'!BI68</f>
        <v>0</v>
      </c>
      <c r="AH68" s="646">
        <f>'XA 25'!BI68</f>
        <v>0</v>
      </c>
      <c r="AI68" s="646">
        <f>'XA 26'!BI68</f>
        <v>0</v>
      </c>
      <c r="AJ68" s="646">
        <f>'XA 27'!BI68</f>
        <v>0</v>
      </c>
      <c r="AK68" s="646">
        <f>'XA 28'!BI68</f>
        <v>0</v>
      </c>
      <c r="AL68" s="646">
        <f>'XA 29'!BI68</f>
        <v>0</v>
      </c>
      <c r="AM68" s="646">
        <f>'XA 30 '!BI68</f>
        <v>0</v>
      </c>
    </row>
    <row r="69" spans="1:39" s="74" customFormat="1" ht="20.100000000000001" customHeight="1" x14ac:dyDescent="0.25">
      <c r="A69" s="639">
        <v>6</v>
      </c>
      <c r="B69" s="640" t="s">
        <v>101</v>
      </c>
      <c r="C69" s="641" t="s">
        <v>276</v>
      </c>
      <c r="D69" s="641"/>
      <c r="E69" s="641"/>
      <c r="F69" s="630">
        <f t="shared" si="2"/>
        <v>0</v>
      </c>
      <c r="G69" s="906"/>
      <c r="H69" s="631">
        <f>'TT CAM XUYEN'!BI69</f>
        <v>0</v>
      </c>
      <c r="I69" s="631">
        <f>'TT THIEN CAM'!BI69</f>
        <v>0</v>
      </c>
      <c r="J69" s="631">
        <f>'CAM BINH'!BI69</f>
        <v>0</v>
      </c>
      <c r="K69" s="631">
        <f>'CAM DUONG'!BI69</f>
        <v>0</v>
      </c>
      <c r="L69" s="637"/>
      <c r="M69" s="631">
        <f>'CAM DUE'!BI69</f>
        <v>0</v>
      </c>
      <c r="N69" s="631">
        <f>'CAM HA'!BI69</f>
        <v>0</v>
      </c>
      <c r="O69" s="631">
        <f>'CAM HUNG'!BI69</f>
        <v>0</v>
      </c>
      <c r="P69" s="638"/>
      <c r="Q69" s="631">
        <f>'CAM LAC'!BI69</f>
        <v>0</v>
      </c>
      <c r="R69" s="631">
        <f>'CAM LINH'!BI69</f>
        <v>0</v>
      </c>
      <c r="S69" s="631">
        <f>'CAM LOC'!BI69</f>
        <v>0</v>
      </c>
      <c r="T69" s="631">
        <f>'CAM MINH'!BI69</f>
        <v>0</v>
      </c>
      <c r="U69" s="631">
        <f>'CAM MY'!BI69</f>
        <v>0</v>
      </c>
      <c r="V69" s="924">
        <f>'CAM NHUONG'!BI69</f>
        <v>0</v>
      </c>
      <c r="W69" s="631">
        <f>'CAM QUAN'!BI69</f>
        <v>0</v>
      </c>
      <c r="X69" s="631">
        <f>'CAM QUANG'!BI69</f>
        <v>0</v>
      </c>
      <c r="Y69" s="631">
        <f>'CAM SON'!BI69</f>
        <v>0</v>
      </c>
      <c r="Z69" s="631">
        <f>'CAM THACH'!BI69</f>
        <v>0</v>
      </c>
      <c r="AA69" s="646">
        <f>'NAM PHUC THANG'!BI69</f>
        <v>0</v>
      </c>
      <c r="AB69" s="646">
        <f>'CAM THANH'!BI69</f>
        <v>0</v>
      </c>
      <c r="AC69" s="646">
        <f>'CAM THINH'!BI69</f>
        <v>0</v>
      </c>
      <c r="AD69" s="646">
        <f>'CAM TRUNG'!BI69</f>
        <v>0</v>
      </c>
      <c r="AE69" s="646">
        <f>'CAM VINH'!BI69</f>
        <v>0</v>
      </c>
      <c r="AF69" s="646">
        <f>'YEN HOA'!BI69</f>
        <v>0</v>
      </c>
      <c r="AG69" s="646">
        <f>'XA 24'!BI69</f>
        <v>0</v>
      </c>
      <c r="AH69" s="646">
        <f>'XA 25'!BI69</f>
        <v>0</v>
      </c>
      <c r="AI69" s="646">
        <f>'XA 26'!BI69</f>
        <v>0</v>
      </c>
      <c r="AJ69" s="646">
        <f>'XA 27'!BI69</f>
        <v>0</v>
      </c>
      <c r="AK69" s="646">
        <f>'XA 28'!BI69</f>
        <v>0</v>
      </c>
      <c r="AL69" s="646">
        <f>'XA 29'!BI69</f>
        <v>0</v>
      </c>
      <c r="AM69" s="646">
        <f>'XA 30 '!BI69</f>
        <v>0</v>
      </c>
    </row>
    <row r="70" spans="1:39" s="74" customFormat="1" ht="30" customHeight="1" x14ac:dyDescent="0.25">
      <c r="A70" s="639">
        <v>7</v>
      </c>
      <c r="B70" s="640" t="s">
        <v>269</v>
      </c>
      <c r="C70" s="641" t="s">
        <v>277</v>
      </c>
      <c r="D70" s="641"/>
      <c r="E70" s="641"/>
      <c r="F70" s="630">
        <f t="shared" si="2"/>
        <v>0</v>
      </c>
      <c r="G70" s="906"/>
      <c r="H70" s="631">
        <f>'TT CAM XUYEN'!BI70</f>
        <v>0</v>
      </c>
      <c r="I70" s="631">
        <f>'TT THIEN CAM'!BI70</f>
        <v>0</v>
      </c>
      <c r="J70" s="631">
        <f>'CAM BINH'!BI70</f>
        <v>0</v>
      </c>
      <c r="K70" s="631">
        <f>'CAM DUONG'!BI70</f>
        <v>0</v>
      </c>
      <c r="L70" s="637"/>
      <c r="M70" s="631">
        <f>'CAM DUE'!BI70</f>
        <v>0</v>
      </c>
      <c r="N70" s="631">
        <f>'CAM HA'!BI70</f>
        <v>0</v>
      </c>
      <c r="O70" s="631">
        <f>'CAM HUNG'!BI70</f>
        <v>0</v>
      </c>
      <c r="P70" s="638"/>
      <c r="Q70" s="631">
        <f>'CAM LAC'!BI70</f>
        <v>0</v>
      </c>
      <c r="R70" s="631">
        <f>'CAM LINH'!BI70</f>
        <v>0</v>
      </c>
      <c r="S70" s="631">
        <f>'CAM LOC'!BI70</f>
        <v>0</v>
      </c>
      <c r="T70" s="631">
        <f>'CAM MINH'!BI70</f>
        <v>0</v>
      </c>
      <c r="U70" s="631">
        <f>'CAM MY'!BI70</f>
        <v>0</v>
      </c>
      <c r="V70" s="924">
        <f>'CAM NHUONG'!BI70</f>
        <v>0</v>
      </c>
      <c r="W70" s="631">
        <f>'CAM QUAN'!BI70</f>
        <v>0</v>
      </c>
      <c r="X70" s="631">
        <f>'CAM QUANG'!BI70</f>
        <v>0</v>
      </c>
      <c r="Y70" s="631">
        <f>'CAM SON'!BI70</f>
        <v>0</v>
      </c>
      <c r="Z70" s="631">
        <f>'CAM THACH'!BI70</f>
        <v>0</v>
      </c>
      <c r="AA70" s="646">
        <f>'NAM PHUC THANG'!BI70</f>
        <v>0</v>
      </c>
      <c r="AB70" s="646">
        <f>'CAM THANH'!BI70</f>
        <v>0</v>
      </c>
      <c r="AC70" s="646">
        <f>'CAM THINH'!BI70</f>
        <v>0</v>
      </c>
      <c r="AD70" s="646">
        <f>'CAM TRUNG'!BI70</f>
        <v>0</v>
      </c>
      <c r="AE70" s="646">
        <f>'CAM VINH'!BI70</f>
        <v>0</v>
      </c>
      <c r="AF70" s="646">
        <f>'YEN HOA'!BI70</f>
        <v>0</v>
      </c>
      <c r="AG70" s="646">
        <f>'XA 24'!BI70</f>
        <v>0</v>
      </c>
      <c r="AH70" s="646">
        <f>'XA 25'!BI70</f>
        <v>0</v>
      </c>
      <c r="AI70" s="646">
        <f>'XA 26'!BI70</f>
        <v>0</v>
      </c>
      <c r="AJ70" s="646">
        <f>'XA 27'!BI70</f>
        <v>0</v>
      </c>
      <c r="AK70" s="646">
        <f>'XA 28'!BI70</f>
        <v>0</v>
      </c>
      <c r="AL70" s="646">
        <f>'XA 29'!BI70</f>
        <v>0</v>
      </c>
      <c r="AM70" s="646">
        <f>'XA 30 '!BI70</f>
        <v>0</v>
      </c>
    </row>
    <row r="71" spans="1:39" s="74" customFormat="1" ht="30" customHeight="1" x14ac:dyDescent="0.25">
      <c r="A71" s="639">
        <v>8</v>
      </c>
      <c r="B71" s="640" t="s">
        <v>270</v>
      </c>
      <c r="C71" s="641" t="s">
        <v>278</v>
      </c>
      <c r="D71" s="641"/>
      <c r="E71" s="641"/>
      <c r="F71" s="630">
        <f t="shared" si="2"/>
        <v>0</v>
      </c>
      <c r="G71" s="906"/>
      <c r="H71" s="631">
        <f>'TT CAM XUYEN'!BI71</f>
        <v>0</v>
      </c>
      <c r="I71" s="631">
        <f>'TT THIEN CAM'!BI71</f>
        <v>0</v>
      </c>
      <c r="J71" s="631">
        <f>'CAM BINH'!BI71</f>
        <v>0</v>
      </c>
      <c r="K71" s="631">
        <f>'CAM DUONG'!BI71</f>
        <v>0</v>
      </c>
      <c r="L71" s="637"/>
      <c r="M71" s="631">
        <f>'CAM DUE'!BI71</f>
        <v>0</v>
      </c>
      <c r="N71" s="631">
        <f>'CAM HA'!BI71</f>
        <v>0</v>
      </c>
      <c r="O71" s="631">
        <f>'CAM HUNG'!BI71</f>
        <v>0</v>
      </c>
      <c r="P71" s="638"/>
      <c r="Q71" s="631">
        <f>'CAM LAC'!BI71</f>
        <v>0</v>
      </c>
      <c r="R71" s="631">
        <f>'CAM LINH'!BI71</f>
        <v>0</v>
      </c>
      <c r="S71" s="631">
        <f>'CAM LOC'!BI71</f>
        <v>0</v>
      </c>
      <c r="T71" s="631">
        <f>'CAM MINH'!BI71</f>
        <v>0</v>
      </c>
      <c r="U71" s="631">
        <f>'CAM MY'!BI71</f>
        <v>0</v>
      </c>
      <c r="V71" s="924">
        <f>'CAM NHUONG'!BI71</f>
        <v>0</v>
      </c>
      <c r="W71" s="631">
        <f>'CAM QUAN'!BI71</f>
        <v>0</v>
      </c>
      <c r="X71" s="631">
        <f>'CAM QUANG'!BI71</f>
        <v>0</v>
      </c>
      <c r="Y71" s="631">
        <f>'CAM SON'!BI71</f>
        <v>0</v>
      </c>
      <c r="Z71" s="631">
        <f>'CAM THACH'!BI71</f>
        <v>0</v>
      </c>
      <c r="AA71" s="646">
        <f>'NAM PHUC THANG'!BI71</f>
        <v>0</v>
      </c>
      <c r="AB71" s="646">
        <f>'CAM THANH'!BI71</f>
        <v>0</v>
      </c>
      <c r="AC71" s="646">
        <f>'CAM THINH'!BI71</f>
        <v>0</v>
      </c>
      <c r="AD71" s="646">
        <f>'CAM TRUNG'!BI71</f>
        <v>0</v>
      </c>
      <c r="AE71" s="646">
        <f>'CAM VINH'!BI71</f>
        <v>0</v>
      </c>
      <c r="AF71" s="646">
        <f>'YEN HOA'!BI71</f>
        <v>0</v>
      </c>
      <c r="AG71" s="646">
        <f>'XA 24'!BI71</f>
        <v>0</v>
      </c>
      <c r="AH71" s="646">
        <f>'XA 25'!BI71</f>
        <v>0</v>
      </c>
      <c r="AI71" s="646">
        <f>'XA 26'!BI71</f>
        <v>0</v>
      </c>
      <c r="AJ71" s="646">
        <f>'XA 27'!BI71</f>
        <v>0</v>
      </c>
      <c r="AK71" s="646">
        <f>'XA 28'!BI71</f>
        <v>0</v>
      </c>
      <c r="AL71" s="646">
        <f>'XA 29'!BI71</f>
        <v>0</v>
      </c>
      <c r="AM71" s="646">
        <f>'XA 30 '!BI71</f>
        <v>0</v>
      </c>
    </row>
    <row r="72" spans="1:39" s="74" customFormat="1" ht="20.100000000000001" customHeight="1" x14ac:dyDescent="0.25">
      <c r="A72" s="639">
        <v>9</v>
      </c>
      <c r="B72" s="640" t="s">
        <v>271</v>
      </c>
      <c r="C72" s="641" t="s">
        <v>279</v>
      </c>
      <c r="D72" s="641"/>
      <c r="E72" s="641"/>
      <c r="F72" s="630">
        <f t="shared" si="2"/>
        <v>0</v>
      </c>
      <c r="G72" s="906"/>
      <c r="H72" s="631">
        <f>'TT CAM XUYEN'!BI72</f>
        <v>0</v>
      </c>
      <c r="I72" s="631">
        <f>'TT THIEN CAM'!BI72</f>
        <v>0</v>
      </c>
      <c r="J72" s="631">
        <f>'CAM BINH'!BI72</f>
        <v>0</v>
      </c>
      <c r="K72" s="631">
        <f>'CAM DUONG'!BI72</f>
        <v>0</v>
      </c>
      <c r="L72" s="637"/>
      <c r="M72" s="631">
        <f>'CAM DUE'!BI72</f>
        <v>0</v>
      </c>
      <c r="N72" s="631">
        <f>'CAM HA'!BI72</f>
        <v>0</v>
      </c>
      <c r="O72" s="631">
        <f>'CAM HUNG'!BI72</f>
        <v>0</v>
      </c>
      <c r="P72" s="638"/>
      <c r="Q72" s="631">
        <f>'CAM LAC'!BI72</f>
        <v>0</v>
      </c>
      <c r="R72" s="631">
        <f>'CAM LINH'!BI72</f>
        <v>0</v>
      </c>
      <c r="S72" s="631">
        <f>'CAM LOC'!BI72</f>
        <v>0</v>
      </c>
      <c r="T72" s="631">
        <f>'CAM MINH'!BI72</f>
        <v>0</v>
      </c>
      <c r="U72" s="631">
        <f>'CAM MY'!BI72</f>
        <v>0</v>
      </c>
      <c r="V72" s="924">
        <f>'CAM NHUONG'!BI72</f>
        <v>0</v>
      </c>
      <c r="W72" s="631">
        <f>'CAM QUAN'!BI72</f>
        <v>0</v>
      </c>
      <c r="X72" s="631">
        <f>'CAM QUANG'!BI72</f>
        <v>0</v>
      </c>
      <c r="Y72" s="631">
        <f>'CAM SON'!BI72</f>
        <v>0</v>
      </c>
      <c r="Z72" s="631">
        <f>'CAM THACH'!BI72</f>
        <v>0</v>
      </c>
      <c r="AA72" s="646">
        <f>'NAM PHUC THANG'!BI72</f>
        <v>0</v>
      </c>
      <c r="AB72" s="646">
        <f>'CAM THANH'!BI72</f>
        <v>0</v>
      </c>
      <c r="AC72" s="646">
        <f>'CAM THINH'!BI72</f>
        <v>0</v>
      </c>
      <c r="AD72" s="646">
        <f>'CAM TRUNG'!BI72</f>
        <v>0</v>
      </c>
      <c r="AE72" s="646">
        <f>'CAM VINH'!BI72</f>
        <v>0</v>
      </c>
      <c r="AF72" s="646">
        <f>'YEN HOA'!BI72</f>
        <v>0</v>
      </c>
      <c r="AG72" s="646">
        <f>'XA 24'!BI72</f>
        <v>0</v>
      </c>
      <c r="AH72" s="646">
        <f>'XA 25'!BI72</f>
        <v>0</v>
      </c>
      <c r="AI72" s="646">
        <f>'XA 26'!BI72</f>
        <v>0</v>
      </c>
      <c r="AJ72" s="646">
        <f>'XA 27'!BI72</f>
        <v>0</v>
      </c>
      <c r="AK72" s="646">
        <f>'XA 28'!BI72</f>
        <v>0</v>
      </c>
      <c r="AL72" s="646">
        <f>'XA 29'!BI72</f>
        <v>0</v>
      </c>
      <c r="AM72" s="646">
        <f>'XA 30 '!BI72</f>
        <v>0</v>
      </c>
    </row>
    <row r="73" spans="1:39" s="74" customFormat="1" ht="20.100000000000001" customHeight="1" x14ac:dyDescent="0.25">
      <c r="A73" s="639">
        <v>10</v>
      </c>
      <c r="B73" s="640" t="s">
        <v>272</v>
      </c>
      <c r="C73" s="641" t="s">
        <v>280</v>
      </c>
      <c r="D73" s="641"/>
      <c r="E73" s="641"/>
      <c r="F73" s="630">
        <f t="shared" si="2"/>
        <v>0</v>
      </c>
      <c r="G73" s="906"/>
      <c r="H73" s="631">
        <f>'TT CAM XUYEN'!BI73</f>
        <v>0</v>
      </c>
      <c r="I73" s="631">
        <f>'TT THIEN CAM'!BI73</f>
        <v>0</v>
      </c>
      <c r="J73" s="631">
        <f>'CAM BINH'!BI73</f>
        <v>0</v>
      </c>
      <c r="K73" s="631">
        <f>'CAM DUONG'!BI73</f>
        <v>0</v>
      </c>
      <c r="L73" s="637"/>
      <c r="M73" s="631">
        <f>'CAM DUE'!BI73</f>
        <v>0</v>
      </c>
      <c r="N73" s="631">
        <f>'CAM HA'!BI73</f>
        <v>0</v>
      </c>
      <c r="O73" s="631">
        <f>'CAM HUNG'!BI73</f>
        <v>0</v>
      </c>
      <c r="P73" s="638"/>
      <c r="Q73" s="631">
        <f>'CAM LAC'!BI73</f>
        <v>0</v>
      </c>
      <c r="R73" s="631">
        <f>'CAM LINH'!BI73</f>
        <v>0</v>
      </c>
      <c r="S73" s="631">
        <f>'CAM LOC'!BI73</f>
        <v>0</v>
      </c>
      <c r="T73" s="631">
        <f>'CAM MINH'!BI73</f>
        <v>0</v>
      </c>
      <c r="U73" s="631">
        <f>'CAM MY'!BI73</f>
        <v>0</v>
      </c>
      <c r="V73" s="924">
        <f>'CAM NHUONG'!BI73</f>
        <v>0</v>
      </c>
      <c r="W73" s="631">
        <f>'CAM QUAN'!BI73</f>
        <v>0</v>
      </c>
      <c r="X73" s="631">
        <f>'CAM QUANG'!BI73</f>
        <v>0</v>
      </c>
      <c r="Y73" s="631">
        <f>'CAM SON'!BI73</f>
        <v>0</v>
      </c>
      <c r="Z73" s="631">
        <f>'CAM THACH'!BI73</f>
        <v>0</v>
      </c>
      <c r="AA73" s="646">
        <f>'NAM PHUC THANG'!BI73</f>
        <v>0</v>
      </c>
      <c r="AB73" s="646">
        <f>'CAM THANH'!BI73</f>
        <v>0</v>
      </c>
      <c r="AC73" s="646">
        <f>'CAM THINH'!BI73</f>
        <v>0</v>
      </c>
      <c r="AD73" s="646">
        <f>'CAM TRUNG'!BI73</f>
        <v>0</v>
      </c>
      <c r="AE73" s="646">
        <f>'CAM VINH'!BI73</f>
        <v>0</v>
      </c>
      <c r="AF73" s="646">
        <f>'YEN HOA'!BI73</f>
        <v>0</v>
      </c>
      <c r="AG73" s="646">
        <f>'XA 24'!BI73</f>
        <v>0</v>
      </c>
      <c r="AH73" s="646">
        <f>'XA 25'!BI73</f>
        <v>0</v>
      </c>
      <c r="AI73" s="646">
        <f>'XA 26'!BI73</f>
        <v>0</v>
      </c>
      <c r="AJ73" s="646">
        <f>'XA 27'!BI73</f>
        <v>0</v>
      </c>
      <c r="AK73" s="646">
        <f>'XA 28'!BI73</f>
        <v>0</v>
      </c>
      <c r="AL73" s="646">
        <f>'XA 29'!BI73</f>
        <v>0</v>
      </c>
      <c r="AM73" s="646">
        <f>'XA 30 '!BI73</f>
        <v>0</v>
      </c>
    </row>
    <row r="74" spans="1:39" s="74" customFormat="1" ht="20.100000000000001" customHeight="1" x14ac:dyDescent="0.25">
      <c r="A74" s="639">
        <v>11</v>
      </c>
      <c r="B74" s="640" t="s">
        <v>142</v>
      </c>
      <c r="C74" s="641" t="s">
        <v>281</v>
      </c>
      <c r="D74" s="641"/>
      <c r="E74" s="641"/>
      <c r="F74" s="630">
        <f t="shared" si="2"/>
        <v>0</v>
      </c>
      <c r="G74" s="906"/>
      <c r="H74" s="631">
        <f>'TT CAM XUYEN'!BI74</f>
        <v>0</v>
      </c>
      <c r="I74" s="631">
        <f>'TT THIEN CAM'!BI74</f>
        <v>0</v>
      </c>
      <c r="J74" s="631">
        <f>'CAM BINH'!BI74</f>
        <v>0</v>
      </c>
      <c r="K74" s="631">
        <f>'CAM DUONG'!BI74</f>
        <v>0</v>
      </c>
      <c r="L74" s="637"/>
      <c r="M74" s="631">
        <f>'CAM DUE'!BI74</f>
        <v>0</v>
      </c>
      <c r="N74" s="631">
        <f>'CAM HA'!BI74</f>
        <v>0</v>
      </c>
      <c r="O74" s="631">
        <f>'CAM HUNG'!BI74</f>
        <v>0</v>
      </c>
      <c r="P74" s="638"/>
      <c r="Q74" s="631">
        <f>'CAM LAC'!BI74</f>
        <v>0</v>
      </c>
      <c r="R74" s="631">
        <f>'CAM LINH'!BI74</f>
        <v>0</v>
      </c>
      <c r="S74" s="631">
        <f>'CAM LOC'!BI74</f>
        <v>0</v>
      </c>
      <c r="T74" s="631">
        <f>'CAM MINH'!BI74</f>
        <v>0</v>
      </c>
      <c r="U74" s="631">
        <f>'CAM MY'!BI74</f>
        <v>0</v>
      </c>
      <c r="V74" s="924">
        <f>'CAM NHUONG'!BI74</f>
        <v>0</v>
      </c>
      <c r="W74" s="631">
        <f>'CAM QUAN'!BI74</f>
        <v>0</v>
      </c>
      <c r="X74" s="631">
        <f>'CAM QUANG'!BI74</f>
        <v>0</v>
      </c>
      <c r="Y74" s="631">
        <f>'CAM SON'!BI74</f>
        <v>0</v>
      </c>
      <c r="Z74" s="631">
        <f>'CAM THACH'!BI74</f>
        <v>0</v>
      </c>
      <c r="AA74" s="646">
        <f>'NAM PHUC THANG'!BI74</f>
        <v>0</v>
      </c>
      <c r="AB74" s="646">
        <f>'CAM THANH'!BI74</f>
        <v>0</v>
      </c>
      <c r="AC74" s="646">
        <f>'CAM THINH'!BI74</f>
        <v>0</v>
      </c>
      <c r="AD74" s="646">
        <f>'CAM TRUNG'!BI74</f>
        <v>0</v>
      </c>
      <c r="AE74" s="646">
        <f>'CAM VINH'!BI74</f>
        <v>0</v>
      </c>
      <c r="AF74" s="646">
        <f>'YEN HOA'!BI74</f>
        <v>0</v>
      </c>
      <c r="AG74" s="646">
        <f>'XA 24'!BI74</f>
        <v>0</v>
      </c>
      <c r="AH74" s="646">
        <f>'XA 25'!BI74</f>
        <v>0</v>
      </c>
      <c r="AI74" s="646">
        <f>'XA 26'!BI74</f>
        <v>0</v>
      </c>
      <c r="AJ74" s="646">
        <f>'XA 27'!BI74</f>
        <v>0</v>
      </c>
      <c r="AK74" s="646">
        <f>'XA 28'!BI74</f>
        <v>0</v>
      </c>
      <c r="AL74" s="646">
        <f>'XA 29'!BI74</f>
        <v>0</v>
      </c>
      <c r="AM74" s="646">
        <f>'XA 30 '!BI74</f>
        <v>0</v>
      </c>
    </row>
    <row r="75" spans="1:39" s="74" customFormat="1" ht="20.100000000000001" customHeight="1" x14ac:dyDescent="0.25">
      <c r="A75" s="639">
        <v>12</v>
      </c>
      <c r="B75" s="640" t="s">
        <v>273</v>
      </c>
      <c r="C75" s="641" t="s">
        <v>282</v>
      </c>
      <c r="D75" s="641"/>
      <c r="E75" s="641"/>
      <c r="F75" s="630">
        <f t="shared" si="2"/>
        <v>0</v>
      </c>
      <c r="G75" s="906"/>
      <c r="H75" s="631">
        <f>'TT CAM XUYEN'!BI75</f>
        <v>0</v>
      </c>
      <c r="I75" s="631">
        <f>'TT THIEN CAM'!BI75</f>
        <v>0</v>
      </c>
      <c r="J75" s="631">
        <f>'CAM BINH'!BI75</f>
        <v>0</v>
      </c>
      <c r="K75" s="631">
        <f>'CAM DUONG'!BI75</f>
        <v>0</v>
      </c>
      <c r="L75" s="637"/>
      <c r="M75" s="631">
        <f>'CAM DUE'!BI75</f>
        <v>0</v>
      </c>
      <c r="N75" s="631">
        <f>'CAM HA'!BI75</f>
        <v>0</v>
      </c>
      <c r="O75" s="631">
        <f>'CAM HUNG'!BI75</f>
        <v>0</v>
      </c>
      <c r="P75" s="638"/>
      <c r="Q75" s="631">
        <f>'CAM LAC'!BI75</f>
        <v>0</v>
      </c>
      <c r="R75" s="631">
        <f>'CAM LINH'!BI75</f>
        <v>0</v>
      </c>
      <c r="S75" s="631">
        <f>'CAM LOC'!BI75</f>
        <v>0</v>
      </c>
      <c r="T75" s="631">
        <f>'CAM MINH'!BI75</f>
        <v>0</v>
      </c>
      <c r="U75" s="631">
        <f>'CAM MY'!BI75</f>
        <v>0</v>
      </c>
      <c r="V75" s="924">
        <f>'CAM NHUONG'!BI75</f>
        <v>0</v>
      </c>
      <c r="W75" s="631">
        <f>'CAM QUAN'!BI75</f>
        <v>0</v>
      </c>
      <c r="X75" s="631">
        <f>'CAM QUANG'!BI75</f>
        <v>0</v>
      </c>
      <c r="Y75" s="631">
        <f>'CAM SON'!BI75</f>
        <v>0</v>
      </c>
      <c r="Z75" s="631">
        <f>'CAM THACH'!BI75</f>
        <v>0</v>
      </c>
      <c r="AA75" s="646">
        <f>'NAM PHUC THANG'!BI75</f>
        <v>0</v>
      </c>
      <c r="AB75" s="646">
        <f>'CAM THANH'!BI75</f>
        <v>0</v>
      </c>
      <c r="AC75" s="646">
        <f>'CAM THINH'!BI75</f>
        <v>0</v>
      </c>
      <c r="AD75" s="646">
        <f>'CAM TRUNG'!BI75</f>
        <v>0</v>
      </c>
      <c r="AE75" s="646">
        <f>'CAM VINH'!BI75</f>
        <v>0</v>
      </c>
      <c r="AF75" s="646">
        <f>'YEN HOA'!BI75</f>
        <v>0</v>
      </c>
      <c r="AG75" s="646">
        <f>'XA 24'!BI75</f>
        <v>0</v>
      </c>
      <c r="AH75" s="646">
        <f>'XA 25'!BI75</f>
        <v>0</v>
      </c>
      <c r="AI75" s="646">
        <f>'XA 26'!BI75</f>
        <v>0</v>
      </c>
      <c r="AJ75" s="646">
        <f>'XA 27'!BI75</f>
        <v>0</v>
      </c>
      <c r="AK75" s="646">
        <f>'XA 28'!BI75</f>
        <v>0</v>
      </c>
      <c r="AL75" s="646">
        <f>'XA 29'!BI75</f>
        <v>0</v>
      </c>
      <c r="AM75" s="646">
        <f>'XA 30 '!BI75</f>
        <v>0</v>
      </c>
    </row>
    <row r="76" spans="1:39" s="74" customFormat="1" ht="33.75" customHeight="1" x14ac:dyDescent="0.25">
      <c r="A76" s="639">
        <v>13</v>
      </c>
      <c r="B76" s="640" t="s">
        <v>102</v>
      </c>
      <c r="C76" s="641" t="s">
        <v>283</v>
      </c>
      <c r="D76" s="641"/>
      <c r="E76" s="641"/>
      <c r="F76" s="626">
        <f t="shared" si="2"/>
        <v>0</v>
      </c>
      <c r="G76" s="905"/>
      <c r="H76" s="631">
        <f>'TT CAM XUYEN'!BI76</f>
        <v>0</v>
      </c>
      <c r="I76" s="631">
        <f>'TT THIEN CAM'!BI76</f>
        <v>0</v>
      </c>
      <c r="J76" s="631">
        <f>'CAM BINH'!BI76</f>
        <v>0</v>
      </c>
      <c r="K76" s="631">
        <f>'CAM DUONG'!BI76</f>
        <v>0</v>
      </c>
      <c r="L76" s="637"/>
      <c r="M76" s="631">
        <f>'CAM DUE'!BI76</f>
        <v>0</v>
      </c>
      <c r="N76" s="631">
        <f>'CAM HA'!BI76</f>
        <v>0</v>
      </c>
      <c r="O76" s="631">
        <f>'CAM HUNG'!BI76</f>
        <v>0</v>
      </c>
      <c r="P76" s="638"/>
      <c r="Q76" s="631">
        <f>'CAM LAC'!BI76</f>
        <v>0</v>
      </c>
      <c r="R76" s="631">
        <f>'CAM LINH'!BI76</f>
        <v>0</v>
      </c>
      <c r="S76" s="631">
        <f>'CAM LOC'!BI76</f>
        <v>0</v>
      </c>
      <c r="T76" s="631">
        <f>'CAM MINH'!BI76</f>
        <v>0</v>
      </c>
      <c r="U76" s="631">
        <f>'CAM MY'!BI76</f>
        <v>0</v>
      </c>
      <c r="V76" s="924">
        <f>'CAM NHUONG'!BI76</f>
        <v>0</v>
      </c>
      <c r="W76" s="631">
        <f>'CAM QUAN'!BI76</f>
        <v>0</v>
      </c>
      <c r="X76" s="631">
        <f>'CAM QUANG'!BI76</f>
        <v>0</v>
      </c>
      <c r="Y76" s="631">
        <f>'CAM SON'!BI76</f>
        <v>0</v>
      </c>
      <c r="Z76" s="631">
        <f>'CAM THACH'!BI76</f>
        <v>0</v>
      </c>
      <c r="AA76" s="646">
        <f>'NAM PHUC THANG'!BI76</f>
        <v>0</v>
      </c>
      <c r="AB76" s="646">
        <f>'CAM THANH'!BI76</f>
        <v>0</v>
      </c>
      <c r="AC76" s="646">
        <f>'CAM THINH'!BI76</f>
        <v>0</v>
      </c>
      <c r="AD76" s="646">
        <f>'CAM TRUNG'!BI76</f>
        <v>0</v>
      </c>
      <c r="AE76" s="646">
        <f>'CAM VINH'!BI76</f>
        <v>0</v>
      </c>
      <c r="AF76" s="646">
        <f>'YEN HOA'!BI76</f>
        <v>0</v>
      </c>
      <c r="AG76" s="646">
        <f>'XA 24'!BI76</f>
        <v>0</v>
      </c>
      <c r="AH76" s="646">
        <f>'XA 25'!BI76</f>
        <v>0</v>
      </c>
      <c r="AI76" s="646">
        <f>'XA 26'!BI76</f>
        <v>0</v>
      </c>
      <c r="AJ76" s="646">
        <f>'XA 27'!BI76</f>
        <v>0</v>
      </c>
      <c r="AK76" s="646">
        <f>'XA 28'!BI76</f>
        <v>0</v>
      </c>
      <c r="AL76" s="646">
        <f>'XA 29'!BI76</f>
        <v>0</v>
      </c>
      <c r="AM76" s="646">
        <f>'XA 30 '!BI76</f>
        <v>0</v>
      </c>
    </row>
    <row r="77" spans="1:39" x14ac:dyDescent="0.25">
      <c r="B77" s="974" t="s">
        <v>953</v>
      </c>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row>
  </sheetData>
  <mergeCells count="12">
    <mergeCell ref="B77:Z77"/>
    <mergeCell ref="A2:Z2"/>
    <mergeCell ref="A5:A6"/>
    <mergeCell ref="B5:B6"/>
    <mergeCell ref="C5:C6"/>
    <mergeCell ref="F5:F6"/>
    <mergeCell ref="A3:Z3"/>
    <mergeCell ref="D5:D6"/>
    <mergeCell ref="E5:E6"/>
    <mergeCell ref="H5:AM5"/>
    <mergeCell ref="A1:B1"/>
    <mergeCell ref="X4:Z4"/>
  </mergeCells>
  <phoneticPr fontId="3" type="noConversion"/>
  <pageMargins left="0.9055118110236221" right="0.19685039370078741" top="0.19685039370078741" bottom="0.23622047244094491" header="0.15748031496062992" footer="0.15748031496062992"/>
  <pageSetup paperSize="8" scale="76"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6"/>
  <sheetViews>
    <sheetView showZeros="0" zoomScale="85" zoomScaleNormal="85" workbookViewId="0">
      <pane xSplit="3" ySplit="1" topLeftCell="D2" activePane="bottomRight" state="frozen"/>
      <selection activeCell="A22" sqref="A22:IV22"/>
      <selection pane="topRight" activeCell="A22" sqref="A22:IV22"/>
      <selection pane="bottomLeft" activeCell="A22" sqref="A22:IV22"/>
      <selection pane="bottomRight" activeCell="A22" sqref="A22:IV22"/>
    </sheetView>
  </sheetViews>
  <sheetFormatPr defaultRowHeight="15.6" x14ac:dyDescent="0.25"/>
  <cols>
    <col min="1" max="1" width="5.5546875" style="86" customWidth="1"/>
    <col min="2" max="2" width="46.44140625" style="78" customWidth="1"/>
    <col min="3" max="3" width="15" style="87" customWidth="1"/>
    <col min="4" max="4" width="19.44140625" style="78" customWidth="1"/>
    <col min="5" max="5" width="10.33203125" style="78" customWidth="1"/>
    <col min="6" max="6" width="13.6640625" style="78" customWidth="1"/>
    <col min="7" max="7" width="11.44140625" style="78" customWidth="1"/>
    <col min="8" max="8" width="12.6640625" style="78" customWidth="1"/>
    <col min="9" max="9" width="10.33203125" style="78" hidden="1" customWidth="1"/>
    <col min="10" max="10" width="10.109375" style="78" customWidth="1"/>
    <col min="11" max="11" width="10.33203125" style="78" customWidth="1"/>
    <col min="12" max="12" width="10.44140625" style="78" customWidth="1"/>
    <col min="13" max="13" width="6.88671875" style="78" hidden="1" customWidth="1"/>
    <col min="14" max="14" width="14.5546875" style="78" customWidth="1"/>
    <col min="15" max="15" width="13.44140625" style="78" customWidth="1"/>
    <col min="16" max="16" width="14.44140625" style="78" customWidth="1"/>
    <col min="17" max="17" width="10.44140625" style="78" customWidth="1"/>
    <col min="18" max="18" width="13.44140625" style="78" customWidth="1"/>
    <col min="19" max="19" width="13.109375" style="78" customWidth="1"/>
    <col min="20" max="20" width="13.44140625" style="78" customWidth="1"/>
    <col min="21" max="21" width="13.6640625" style="78" customWidth="1"/>
    <col min="22" max="22" width="10" style="78" customWidth="1"/>
    <col min="23" max="23" width="12.109375" style="78" customWidth="1"/>
    <col min="24" max="16384" width="8.88671875" style="78"/>
  </cols>
  <sheetData>
    <row r="1" spans="1:36" ht="18" customHeight="1" x14ac:dyDescent="0.25">
      <c r="A1" s="75" t="s">
        <v>222</v>
      </c>
      <c r="B1" s="76"/>
      <c r="C1" s="77"/>
      <c r="D1" s="76"/>
      <c r="E1" s="76"/>
      <c r="F1" s="76"/>
      <c r="G1" s="76"/>
      <c r="H1" s="76"/>
      <c r="I1" s="76"/>
      <c r="J1" s="76"/>
      <c r="K1" s="76"/>
      <c r="L1" s="76"/>
      <c r="M1" s="76"/>
      <c r="N1" s="76"/>
      <c r="O1" s="76"/>
      <c r="P1" s="76"/>
      <c r="Q1" s="76"/>
      <c r="R1" s="76"/>
      <c r="S1" s="76"/>
      <c r="T1" s="76"/>
      <c r="U1" s="76"/>
      <c r="V1" s="76"/>
      <c r="W1" s="76"/>
    </row>
    <row r="2" spans="1:36" s="79" customFormat="1" ht="17.399999999999999" x14ac:dyDescent="0.25">
      <c r="A2" s="986" t="s">
        <v>289</v>
      </c>
      <c r="B2" s="987"/>
      <c r="C2" s="987"/>
      <c r="D2" s="987"/>
      <c r="E2" s="987"/>
      <c r="F2" s="987"/>
      <c r="G2" s="987"/>
      <c r="H2" s="987"/>
      <c r="I2" s="987"/>
      <c r="J2" s="987"/>
      <c r="K2" s="987"/>
      <c r="L2" s="987"/>
      <c r="M2" s="987"/>
      <c r="N2" s="987"/>
      <c r="O2" s="987"/>
      <c r="P2" s="987"/>
      <c r="Q2" s="987"/>
      <c r="R2" s="987"/>
      <c r="S2" s="987"/>
      <c r="T2" s="987"/>
      <c r="U2" s="987"/>
      <c r="V2" s="987"/>
      <c r="W2" s="987"/>
    </row>
    <row r="3" spans="1:36" ht="17.399999999999999" x14ac:dyDescent="0.25">
      <c r="A3" s="984" t="s">
        <v>1022</v>
      </c>
      <c r="B3" s="984"/>
      <c r="C3" s="984"/>
      <c r="D3" s="984"/>
      <c r="E3" s="984"/>
      <c r="F3" s="984"/>
      <c r="G3" s="984"/>
      <c r="H3" s="984"/>
      <c r="I3" s="984"/>
      <c r="J3" s="984"/>
      <c r="K3" s="984"/>
      <c r="L3" s="984"/>
      <c r="M3" s="984"/>
      <c r="N3" s="984"/>
      <c r="O3" s="984"/>
      <c r="P3" s="984"/>
      <c r="Q3" s="984"/>
      <c r="R3" s="984"/>
      <c r="S3" s="984"/>
      <c r="T3" s="984"/>
      <c r="U3" s="984"/>
      <c r="V3" s="984"/>
      <c r="W3" s="984"/>
      <c r="X3" s="70"/>
      <c r="Y3" s="70"/>
    </row>
    <row r="4" spans="1:36" ht="18" x14ac:dyDescent="0.25">
      <c r="A4" s="108"/>
      <c r="B4" s="108"/>
      <c r="C4" s="108"/>
      <c r="D4" s="108"/>
      <c r="E4" s="108"/>
      <c r="F4" s="108"/>
      <c r="G4" s="108"/>
      <c r="H4" s="108"/>
      <c r="I4" s="108"/>
      <c r="J4" s="108"/>
      <c r="K4" s="108"/>
      <c r="L4" s="108"/>
      <c r="M4" s="108"/>
      <c r="N4" s="108"/>
      <c r="O4" s="108"/>
      <c r="P4" s="108"/>
      <c r="Q4" s="108"/>
      <c r="R4" s="108"/>
      <c r="S4" s="108"/>
      <c r="T4" s="983"/>
      <c r="U4" s="983"/>
      <c r="V4" s="983"/>
      <c r="W4" s="983"/>
      <c r="X4" s="70"/>
      <c r="Y4" s="70"/>
      <c r="AG4" s="983" t="s">
        <v>28</v>
      </c>
      <c r="AH4" s="983"/>
      <c r="AI4" s="983"/>
      <c r="AJ4" s="983"/>
    </row>
    <row r="5" spans="1:36" ht="25.5" customHeight="1" x14ac:dyDescent="0.25">
      <c r="A5" s="988" t="s">
        <v>16</v>
      </c>
      <c r="B5" s="989" t="s">
        <v>157</v>
      </c>
      <c r="C5" s="989" t="s">
        <v>20</v>
      </c>
      <c r="D5" s="988" t="s">
        <v>143</v>
      </c>
      <c r="E5" s="988" t="s">
        <v>165</v>
      </c>
      <c r="F5" s="988"/>
      <c r="G5" s="988"/>
      <c r="H5" s="988"/>
      <c r="I5" s="988"/>
      <c r="J5" s="988"/>
      <c r="K5" s="988"/>
      <c r="L5" s="988"/>
      <c r="M5" s="988"/>
      <c r="N5" s="988"/>
      <c r="O5" s="988"/>
      <c r="P5" s="988"/>
      <c r="Q5" s="988"/>
      <c r="R5" s="988"/>
      <c r="S5" s="988"/>
      <c r="T5" s="988"/>
      <c r="U5" s="988"/>
      <c r="V5" s="988"/>
      <c r="W5" s="988"/>
      <c r="X5" s="988"/>
      <c r="Y5" s="988"/>
      <c r="Z5" s="988"/>
      <c r="AA5" s="988"/>
      <c r="AB5" s="988"/>
      <c r="AC5" s="988"/>
      <c r="AD5" s="988"/>
      <c r="AE5" s="988"/>
      <c r="AF5" s="988"/>
      <c r="AG5" s="988"/>
      <c r="AH5" s="988"/>
      <c r="AI5" s="988"/>
      <c r="AJ5" s="988"/>
    </row>
    <row r="6" spans="1:36" ht="49.5" customHeight="1" x14ac:dyDescent="0.25">
      <c r="A6" s="988"/>
      <c r="B6" s="989"/>
      <c r="C6" s="990"/>
      <c r="D6" s="991"/>
      <c r="E6" s="774" t="s">
        <v>992</v>
      </c>
      <c r="F6" s="774" t="s">
        <v>993</v>
      </c>
      <c r="G6" s="774" t="s">
        <v>994</v>
      </c>
      <c r="H6" s="774" t="s">
        <v>995</v>
      </c>
      <c r="I6" s="774" t="s">
        <v>208</v>
      </c>
      <c r="J6" s="774" t="s">
        <v>996</v>
      </c>
      <c r="K6" s="774" t="s">
        <v>997</v>
      </c>
      <c r="L6" s="774" t="s">
        <v>998</v>
      </c>
      <c r="M6" s="774" t="s">
        <v>209</v>
      </c>
      <c r="N6" s="774" t="s">
        <v>999</v>
      </c>
      <c r="O6" s="774" t="s">
        <v>1000</v>
      </c>
      <c r="P6" s="774" t="s">
        <v>1001</v>
      </c>
      <c r="Q6" s="774" t="s">
        <v>1002</v>
      </c>
      <c r="R6" s="774" t="s">
        <v>1003</v>
      </c>
      <c r="S6" s="774" t="s">
        <v>1004</v>
      </c>
      <c r="T6" s="774" t="s">
        <v>1005</v>
      </c>
      <c r="U6" s="774" t="s">
        <v>1006</v>
      </c>
      <c r="V6" s="774" t="s">
        <v>1007</v>
      </c>
      <c r="W6" s="774" t="s">
        <v>1008</v>
      </c>
      <c r="X6" s="776" t="s">
        <v>1009</v>
      </c>
      <c r="Y6" s="776" t="s">
        <v>1010</v>
      </c>
      <c r="Z6" s="776" t="s">
        <v>1011</v>
      </c>
      <c r="AA6" s="776" t="s">
        <v>1012</v>
      </c>
      <c r="AB6" s="776" t="s">
        <v>1013</v>
      </c>
      <c r="AC6" s="776" t="s">
        <v>1014</v>
      </c>
      <c r="AD6" s="615" t="s">
        <v>926</v>
      </c>
      <c r="AE6" s="615" t="s">
        <v>927</v>
      </c>
      <c r="AF6" s="615" t="s">
        <v>928</v>
      </c>
      <c r="AG6" s="615" t="s">
        <v>929</v>
      </c>
      <c r="AH6" s="615" t="s">
        <v>930</v>
      </c>
      <c r="AI6" s="615" t="s">
        <v>931</v>
      </c>
      <c r="AJ6" s="615" t="s">
        <v>932</v>
      </c>
    </row>
    <row r="7" spans="1:36" s="80" customFormat="1" ht="16.5" customHeight="1" x14ac:dyDescent="0.25">
      <c r="A7" s="55">
        <v>-1</v>
      </c>
      <c r="B7" s="55">
        <v>-2</v>
      </c>
      <c r="C7" s="55">
        <v>-3</v>
      </c>
      <c r="D7" s="55" t="s">
        <v>229</v>
      </c>
      <c r="E7" s="55">
        <v>-5</v>
      </c>
      <c r="F7" s="55">
        <v>-6</v>
      </c>
      <c r="G7" s="55">
        <v>-7</v>
      </c>
      <c r="H7" s="55">
        <v>-8</v>
      </c>
      <c r="I7" s="55">
        <v>-9</v>
      </c>
      <c r="J7" s="55">
        <v>-9</v>
      </c>
      <c r="K7" s="55">
        <v>-10</v>
      </c>
      <c r="L7" s="55">
        <v>-11</v>
      </c>
      <c r="M7" s="55">
        <v>-13</v>
      </c>
      <c r="N7" s="55">
        <v>-12</v>
      </c>
      <c r="O7" s="55">
        <v>-13</v>
      </c>
      <c r="P7" s="55">
        <v>-14</v>
      </c>
      <c r="Q7" s="55">
        <v>-15</v>
      </c>
      <c r="R7" s="55">
        <v>-16</v>
      </c>
      <c r="S7" s="55">
        <v>-17</v>
      </c>
      <c r="T7" s="55">
        <v>-18</v>
      </c>
      <c r="U7" s="55">
        <v>-19</v>
      </c>
      <c r="V7" s="55">
        <v>-20</v>
      </c>
      <c r="W7" s="55">
        <v>-21</v>
      </c>
      <c r="X7" s="616"/>
      <c r="Y7" s="616"/>
      <c r="Z7" s="616"/>
      <c r="AA7" s="616"/>
      <c r="AB7" s="616"/>
      <c r="AC7" s="616"/>
      <c r="AD7" s="616"/>
      <c r="AE7" s="616"/>
      <c r="AF7" s="616"/>
      <c r="AG7" s="616"/>
      <c r="AH7" s="616"/>
      <c r="AI7" s="616"/>
      <c r="AJ7" s="616"/>
    </row>
    <row r="8" spans="1:36" s="81" customFormat="1" ht="38.25" customHeight="1" x14ac:dyDescent="0.25">
      <c r="A8" s="802">
        <v>1</v>
      </c>
      <c r="B8" s="657" t="s">
        <v>163</v>
      </c>
      <c r="C8" s="618" t="s">
        <v>55</v>
      </c>
      <c r="D8" s="658">
        <f>'Bieu 12-CC HUYEN'!S8</f>
        <v>4051.4700000000003</v>
      </c>
      <c r="E8" s="658">
        <f>'TT CAM XUYEN'!S8</f>
        <v>193.46</v>
      </c>
      <c r="F8" s="658">
        <f>'TT THIEN CAM'!S8</f>
        <v>237.76999999999998</v>
      </c>
      <c r="G8" s="658">
        <f>'CAM BINH'!S8</f>
        <v>48.76</v>
      </c>
      <c r="H8" s="658">
        <f>'CAM DUONG'!S8</f>
        <v>219.59</v>
      </c>
      <c r="I8" s="658"/>
      <c r="J8" s="658">
        <f>'CAM DUE'!S8</f>
        <v>159.10999999999999</v>
      </c>
      <c r="K8" s="658">
        <f>'CAM HA'!S8</f>
        <v>59.409999999999989</v>
      </c>
      <c r="L8" s="658">
        <f>'CAM HUNG'!S8</f>
        <v>129.65000000000003</v>
      </c>
      <c r="M8" s="658"/>
      <c r="N8" s="658">
        <f>'CAM LAC'!S8</f>
        <v>175.09</v>
      </c>
      <c r="O8" s="658">
        <f>'CAM LINH'!S8</f>
        <v>109.99</v>
      </c>
      <c r="P8" s="658">
        <f>'CAM LOC'!S8</f>
        <v>30.949999999999996</v>
      </c>
      <c r="Q8" s="658">
        <f>'CAM MINH'!S8</f>
        <v>134.99</v>
      </c>
      <c r="R8" s="658">
        <f>'CAM MY'!S8</f>
        <v>1033.45</v>
      </c>
      <c r="S8" s="658">
        <f>'CAM NHUONG'!S8</f>
        <v>8.6999999999999993</v>
      </c>
      <c r="T8" s="658">
        <f>'CAM QUAN'!S8</f>
        <v>251.32999999999998</v>
      </c>
      <c r="U8" s="658">
        <f>'CAM QUANG'!S8</f>
        <v>44.15</v>
      </c>
      <c r="V8" s="658">
        <f>'CAM SON'!S8</f>
        <v>160.61000000000001</v>
      </c>
      <c r="W8" s="658">
        <f>'CAM THACH'!S8</f>
        <v>105.51999999999998</v>
      </c>
      <c r="X8" s="659">
        <f>'NAM PHUC THANG'!S8</f>
        <v>106.08000000000001</v>
      </c>
      <c r="Y8" s="659">
        <f>'CAM THANH'!S8</f>
        <v>41.739999999999995</v>
      </c>
      <c r="Z8" s="659">
        <f>'CAM THINH'!S8</f>
        <v>127.83999999999999</v>
      </c>
      <c r="AA8" s="659">
        <f>'CAM TRUNG'!S8</f>
        <v>254.32999999999998</v>
      </c>
      <c r="AB8" s="659">
        <f>'CAM VINH'!S8</f>
        <v>272.32000000000005</v>
      </c>
      <c r="AC8" s="659">
        <f>'YEN HOA'!S8</f>
        <v>146.63</v>
      </c>
      <c r="AD8" s="659">
        <f>'XA 24'!S8</f>
        <v>0</v>
      </c>
      <c r="AE8" s="659">
        <f>'XA 25'!S8</f>
        <v>0</v>
      </c>
      <c r="AF8" s="659">
        <f>'XA 26'!S8</f>
        <v>0</v>
      </c>
      <c r="AG8" s="659">
        <f>'XA 27'!S8</f>
        <v>0</v>
      </c>
      <c r="AH8" s="659">
        <f>'XA 28'!S8</f>
        <v>0</v>
      </c>
      <c r="AI8" s="659">
        <f>'XA 29'!S8</f>
        <v>0</v>
      </c>
      <c r="AJ8" s="659">
        <f>'XA 30 '!S8</f>
        <v>0</v>
      </c>
    </row>
    <row r="9" spans="1:36" s="82" customFormat="1" ht="20.25" customHeight="1" x14ac:dyDescent="0.25">
      <c r="A9" s="661"/>
      <c r="B9" s="660" t="s">
        <v>38</v>
      </c>
      <c r="C9" s="661"/>
      <c r="D9" s="830">
        <f>'Bieu 12-CC HUYEN'!S9</f>
        <v>0</v>
      </c>
      <c r="E9" s="830">
        <f>'TT CAM XUYEN'!S9</f>
        <v>0</v>
      </c>
      <c r="F9" s="830">
        <f>'TT THIEN CAM'!S9</f>
        <v>0</v>
      </c>
      <c r="G9" s="830">
        <f>'CAM BINH'!S9</f>
        <v>0</v>
      </c>
      <c r="H9" s="830">
        <f>'CAM DUONG'!S9</f>
        <v>0</v>
      </c>
      <c r="I9" s="830"/>
      <c r="J9" s="830">
        <f>'CAM DUE'!S9</f>
        <v>0</v>
      </c>
      <c r="K9" s="830">
        <f>'CAM HA'!S9</f>
        <v>0</v>
      </c>
      <c r="L9" s="830">
        <f>'CAM HUNG'!S9</f>
        <v>0</v>
      </c>
      <c r="M9" s="830"/>
      <c r="N9" s="830">
        <f>'CAM LAC'!S9</f>
        <v>0</v>
      </c>
      <c r="O9" s="830">
        <f>'CAM LINH'!S9</f>
        <v>0</v>
      </c>
      <c r="P9" s="830">
        <f>'CAM LOC'!S9</f>
        <v>0</v>
      </c>
      <c r="Q9" s="830">
        <f>'CAM MINH'!S9</f>
        <v>0</v>
      </c>
      <c r="R9" s="830">
        <f>'CAM MY'!S9</f>
        <v>0</v>
      </c>
      <c r="S9" s="830">
        <f>'CAM NHUONG'!S9</f>
        <v>0</v>
      </c>
      <c r="T9" s="830">
        <f>'CAM QUAN'!S9</f>
        <v>0</v>
      </c>
      <c r="U9" s="830">
        <f>'CAM QUANG'!S9</f>
        <v>0</v>
      </c>
      <c r="V9" s="830">
        <f>'CAM SON'!S9</f>
        <v>0</v>
      </c>
      <c r="W9" s="830">
        <f>'CAM THACH'!S9</f>
        <v>0</v>
      </c>
      <c r="X9" s="831"/>
      <c r="Y9" s="831"/>
      <c r="Z9" s="831"/>
      <c r="AA9" s="831"/>
      <c r="AB9" s="831"/>
      <c r="AC9" s="831"/>
      <c r="AD9" s="831"/>
      <c r="AE9" s="831"/>
      <c r="AF9" s="662"/>
      <c r="AG9" s="662"/>
      <c r="AH9" s="662"/>
      <c r="AI9" s="662"/>
      <c r="AJ9" s="662"/>
    </row>
    <row r="10" spans="1:36" s="82" customFormat="1" ht="21.75" customHeight="1" x14ac:dyDescent="0.25">
      <c r="A10" s="661" t="s">
        <v>1</v>
      </c>
      <c r="B10" s="660" t="s">
        <v>81</v>
      </c>
      <c r="C10" s="661" t="s">
        <v>98</v>
      </c>
      <c r="D10" s="658">
        <f>'Bieu 12-CC HUYEN'!S10</f>
        <v>1799.5599999999997</v>
      </c>
      <c r="E10" s="658">
        <f>'TT CAM XUYEN'!S10</f>
        <v>166.62</v>
      </c>
      <c r="F10" s="658">
        <f>'TT THIEN CAM'!S10</f>
        <v>114.69</v>
      </c>
      <c r="G10" s="658">
        <f>'CAM BINH'!S10</f>
        <v>35.67</v>
      </c>
      <c r="H10" s="658">
        <f>'CAM DUONG'!S10</f>
        <v>70.44</v>
      </c>
      <c r="I10" s="658"/>
      <c r="J10" s="658">
        <f>'CAM DUE'!S10</f>
        <v>109.22999999999999</v>
      </c>
      <c r="K10" s="658">
        <f>'CAM HA'!S10</f>
        <v>50.809999999999988</v>
      </c>
      <c r="L10" s="658">
        <f>'CAM HUNG'!S10</f>
        <v>76.680000000000007</v>
      </c>
      <c r="M10" s="658"/>
      <c r="N10" s="658">
        <f>'CAM LAC'!S10</f>
        <v>85.53</v>
      </c>
      <c r="O10" s="658">
        <f>'CAM LINH'!S10</f>
        <v>51.34</v>
      </c>
      <c r="P10" s="658">
        <f>'CAM LOC'!S10</f>
        <v>25.099999999999994</v>
      </c>
      <c r="Q10" s="658">
        <f>'CAM MINH'!S10</f>
        <v>62.18</v>
      </c>
      <c r="R10" s="658">
        <f>'CAM MY'!S10</f>
        <v>51.009999999999991</v>
      </c>
      <c r="S10" s="658">
        <f>'CAM NHUONG'!S10</f>
        <v>0</v>
      </c>
      <c r="T10" s="658">
        <f>'CAM QUAN'!S10</f>
        <v>93.429999999999993</v>
      </c>
      <c r="U10" s="658">
        <f>'CAM QUANG'!S10</f>
        <v>38.519999999999996</v>
      </c>
      <c r="V10" s="658">
        <f>'CAM SON'!S10</f>
        <v>75.59</v>
      </c>
      <c r="W10" s="658">
        <f>'CAM THACH'!S10</f>
        <v>65.56</v>
      </c>
      <c r="X10" s="662">
        <f>'NAM PHUC THANG'!S10</f>
        <v>81.2</v>
      </c>
      <c r="Y10" s="662">
        <f>'CAM THANH'!S10</f>
        <v>21.04</v>
      </c>
      <c r="Z10" s="662">
        <f>'CAM THINH'!S10</f>
        <v>84.87</v>
      </c>
      <c r="AA10" s="662">
        <f>'CAM TRUNG'!S10</f>
        <v>160.16</v>
      </c>
      <c r="AB10" s="662">
        <f>'CAM VINH'!S10</f>
        <v>253.52</v>
      </c>
      <c r="AC10" s="662">
        <f>'YEN HOA'!S10</f>
        <v>26.369999999999997</v>
      </c>
      <c r="AD10" s="662">
        <f>'XA 24'!S10</f>
        <v>0</v>
      </c>
      <c r="AE10" s="662">
        <f>'XA 25'!S10</f>
        <v>0</v>
      </c>
      <c r="AF10" s="659">
        <f>'XA 26'!S10</f>
        <v>0</v>
      </c>
      <c r="AG10" s="659">
        <f>'XA 27'!S10</f>
        <v>0</v>
      </c>
      <c r="AH10" s="659">
        <f>'XA 28'!S10</f>
        <v>0</v>
      </c>
      <c r="AI10" s="659">
        <f>'XA 29'!S10</f>
        <v>0</v>
      </c>
      <c r="AJ10" s="659">
        <f>'XA 30 '!S10</f>
        <v>0</v>
      </c>
    </row>
    <row r="11" spans="1:36" s="83" customFormat="1" ht="21.75" customHeight="1" x14ac:dyDescent="0.25">
      <c r="A11" s="664"/>
      <c r="B11" s="663" t="s">
        <v>79</v>
      </c>
      <c r="C11" s="664" t="s">
        <v>68</v>
      </c>
      <c r="D11" s="658">
        <f>'Bieu 12-CC HUYEN'!S11</f>
        <v>1781.9399999999998</v>
      </c>
      <c r="E11" s="658">
        <f>'TT CAM XUYEN'!S11</f>
        <v>166.62</v>
      </c>
      <c r="F11" s="658">
        <f>'TT THIEN CAM'!S11</f>
        <v>114.69</v>
      </c>
      <c r="G11" s="658">
        <f>'CAM BINH'!S11</f>
        <v>35.67</v>
      </c>
      <c r="H11" s="658">
        <f>'CAM DUONG'!S11</f>
        <v>70.44</v>
      </c>
      <c r="I11" s="658"/>
      <c r="J11" s="658">
        <f>'CAM DUE'!S11</f>
        <v>108.64999999999999</v>
      </c>
      <c r="K11" s="658">
        <f>'CAM HA'!S11</f>
        <v>50.809999999999988</v>
      </c>
      <c r="L11" s="658">
        <f>'CAM HUNG'!S11</f>
        <v>76.680000000000007</v>
      </c>
      <c r="M11" s="658"/>
      <c r="N11" s="658">
        <f>'CAM LAC'!S11</f>
        <v>85.53</v>
      </c>
      <c r="O11" s="658">
        <f>'CAM LINH'!S11</f>
        <v>51.34</v>
      </c>
      <c r="P11" s="658">
        <f>'CAM LOC'!S11</f>
        <v>25.099999999999994</v>
      </c>
      <c r="Q11" s="658">
        <f>'CAM MINH'!S11</f>
        <v>62.18</v>
      </c>
      <c r="R11" s="658">
        <f>'CAM MY'!S11</f>
        <v>51.009999999999991</v>
      </c>
      <c r="S11" s="658">
        <f>'CAM NHUONG'!S11</f>
        <v>0</v>
      </c>
      <c r="T11" s="658">
        <f>'CAM QUAN'!S11</f>
        <v>93.429999999999993</v>
      </c>
      <c r="U11" s="658">
        <f>'CAM QUANG'!S11</f>
        <v>38.519999999999996</v>
      </c>
      <c r="V11" s="658">
        <f>'CAM SON'!S11</f>
        <v>75.53</v>
      </c>
      <c r="W11" s="658">
        <f>'CAM THACH'!S11</f>
        <v>65.56</v>
      </c>
      <c r="X11" s="665">
        <f>'NAM PHUC THANG'!S11</f>
        <v>81.14</v>
      </c>
      <c r="Y11" s="665">
        <f>'CAM THANH'!S11</f>
        <v>21.04</v>
      </c>
      <c r="Z11" s="665">
        <f>'CAM THINH'!S11</f>
        <v>74.210000000000008</v>
      </c>
      <c r="AA11" s="665">
        <f>'CAM TRUNG'!S11</f>
        <v>156.07999999999998</v>
      </c>
      <c r="AB11" s="665">
        <f>'CAM VINH'!S11</f>
        <v>253.52</v>
      </c>
      <c r="AC11" s="665">
        <f>'YEN HOA'!S11</f>
        <v>24.189999999999998</v>
      </c>
      <c r="AD11" s="665">
        <f>'XA 24'!S11</f>
        <v>0</v>
      </c>
      <c r="AE11" s="665">
        <f>'XA 25'!S11</f>
        <v>0</v>
      </c>
      <c r="AF11" s="659">
        <f>'XA 26'!S11</f>
        <v>0</v>
      </c>
      <c r="AG11" s="659">
        <f>'XA 27'!S11</f>
        <v>0</v>
      </c>
      <c r="AH11" s="659">
        <f>'XA 28'!S11</f>
        <v>0</v>
      </c>
      <c r="AI11" s="659">
        <f>'XA 29'!S11</f>
        <v>0</v>
      </c>
      <c r="AJ11" s="659">
        <f>'XA 30 '!S11</f>
        <v>0</v>
      </c>
    </row>
    <row r="12" spans="1:36" s="83" customFormat="1" ht="21.75" customHeight="1" x14ac:dyDescent="0.25">
      <c r="A12" s="664"/>
      <c r="B12" s="663" t="s">
        <v>184</v>
      </c>
      <c r="C12" s="664" t="s">
        <v>192</v>
      </c>
      <c r="D12" s="658">
        <f>'Bieu 12-CC HUYEN'!S12</f>
        <v>17.62</v>
      </c>
      <c r="E12" s="658">
        <f>'TT CAM XUYEN'!S12</f>
        <v>0</v>
      </c>
      <c r="F12" s="658">
        <f>'TT THIEN CAM'!S12</f>
        <v>0</v>
      </c>
      <c r="G12" s="658">
        <f>'CAM BINH'!S12</f>
        <v>0</v>
      </c>
      <c r="H12" s="658">
        <f>'CAM DUONG'!S12</f>
        <v>0</v>
      </c>
      <c r="I12" s="658"/>
      <c r="J12" s="658">
        <f>'CAM DUE'!S12</f>
        <v>0.57999999999999996</v>
      </c>
      <c r="K12" s="658">
        <f>'CAM HA'!S12</f>
        <v>0</v>
      </c>
      <c r="L12" s="658">
        <f>'CAM HUNG'!S12</f>
        <v>0</v>
      </c>
      <c r="M12" s="658"/>
      <c r="N12" s="658">
        <f>'CAM LAC'!S12</f>
        <v>0</v>
      </c>
      <c r="O12" s="658">
        <f>'CAM LINH'!S12</f>
        <v>0</v>
      </c>
      <c r="P12" s="658">
        <f>'CAM LOC'!S12</f>
        <v>0</v>
      </c>
      <c r="Q12" s="658">
        <f>'CAM MINH'!S12</f>
        <v>0</v>
      </c>
      <c r="R12" s="658">
        <f>'CAM MY'!S12</f>
        <v>0</v>
      </c>
      <c r="S12" s="658">
        <f>'CAM NHUONG'!S12</f>
        <v>0</v>
      </c>
      <c r="T12" s="658">
        <f>'CAM QUAN'!S12</f>
        <v>0</v>
      </c>
      <c r="U12" s="658">
        <f>'CAM QUANG'!S12</f>
        <v>0</v>
      </c>
      <c r="V12" s="658">
        <f>'CAM SON'!S12</f>
        <v>0.06</v>
      </c>
      <c r="W12" s="658">
        <f>'CAM THACH'!S12</f>
        <v>0</v>
      </c>
      <c r="X12" s="665">
        <f>'NAM PHUC THANG'!S12</f>
        <v>0.06</v>
      </c>
      <c r="Y12" s="665">
        <f>'CAM THANH'!S12</f>
        <v>0</v>
      </c>
      <c r="Z12" s="665">
        <f>'CAM THINH'!S12</f>
        <v>10.66</v>
      </c>
      <c r="AA12" s="665">
        <f>'CAM TRUNG'!S12</f>
        <v>4.08</v>
      </c>
      <c r="AB12" s="665">
        <f>'CAM VINH'!S12</f>
        <v>0</v>
      </c>
      <c r="AC12" s="665">
        <f>'YEN HOA'!S12</f>
        <v>2.1800000000000002</v>
      </c>
      <c r="AD12" s="665">
        <f>'XA 24'!S12</f>
        <v>0</v>
      </c>
      <c r="AE12" s="665">
        <f>'XA 25'!S12</f>
        <v>0</v>
      </c>
      <c r="AF12" s="659">
        <f>'XA 26'!S12</f>
        <v>0</v>
      </c>
      <c r="AG12" s="659">
        <f>'XA 27'!S12</f>
        <v>0</v>
      </c>
      <c r="AH12" s="659">
        <f>'XA 28'!S12</f>
        <v>0</v>
      </c>
      <c r="AI12" s="659">
        <f>'XA 29'!S12</f>
        <v>0</v>
      </c>
      <c r="AJ12" s="659">
        <f>'XA 30 '!S12</f>
        <v>0</v>
      </c>
    </row>
    <row r="13" spans="1:36" s="82" customFormat="1" ht="21.75" customHeight="1" x14ac:dyDescent="0.25">
      <c r="A13" s="661" t="s">
        <v>2</v>
      </c>
      <c r="B13" s="660" t="s">
        <v>105</v>
      </c>
      <c r="C13" s="661" t="s">
        <v>75</v>
      </c>
      <c r="D13" s="658">
        <f>'Bieu 12-CC HUYEN'!S13</f>
        <v>351.94999999999993</v>
      </c>
      <c r="E13" s="658">
        <f>'TT CAM XUYEN'!S13</f>
        <v>16.22</v>
      </c>
      <c r="F13" s="658">
        <f>'TT THIEN CAM'!S13</f>
        <v>37.6</v>
      </c>
      <c r="G13" s="658">
        <f>'CAM BINH'!S13</f>
        <v>4.9299999999999988</v>
      </c>
      <c r="H13" s="658">
        <f>'CAM DUONG'!S13</f>
        <v>31.009999999999998</v>
      </c>
      <c r="I13" s="658"/>
      <c r="J13" s="658">
        <f>'CAM DUE'!S13</f>
        <v>12.850000000000001</v>
      </c>
      <c r="K13" s="658">
        <f>'CAM HA'!S13</f>
        <v>4.580000000000001</v>
      </c>
      <c r="L13" s="658">
        <f>'CAM HUNG'!S13</f>
        <v>8.5400000000000009</v>
      </c>
      <c r="M13" s="658"/>
      <c r="N13" s="658">
        <f>'CAM LAC'!S13</f>
        <v>24.419999999999998</v>
      </c>
      <c r="O13" s="658">
        <f>'CAM LINH'!S13</f>
        <v>5.42</v>
      </c>
      <c r="P13" s="658">
        <f>'CAM LOC'!S13</f>
        <v>0.2</v>
      </c>
      <c r="Q13" s="658">
        <f>'CAM MINH'!S13</f>
        <v>8.1300000000000008</v>
      </c>
      <c r="R13" s="658">
        <f>'CAM MY'!S13</f>
        <v>41.47</v>
      </c>
      <c r="S13" s="658">
        <f>'CAM NHUONG'!S13</f>
        <v>0</v>
      </c>
      <c r="T13" s="658">
        <f>'CAM QUAN'!S13</f>
        <v>16.260000000000002</v>
      </c>
      <c r="U13" s="658">
        <f>'CAM QUANG'!S13</f>
        <v>0.16</v>
      </c>
      <c r="V13" s="658">
        <f>'CAM SON'!S13</f>
        <v>8.6599999999999984</v>
      </c>
      <c r="W13" s="658">
        <f>'CAM THACH'!S13</f>
        <v>21.009999999999998</v>
      </c>
      <c r="X13" s="662">
        <f>'NAM PHUC THANG'!S13</f>
        <v>7.98</v>
      </c>
      <c r="Y13" s="662">
        <f>'CAM THANH'!S13</f>
        <v>12.5</v>
      </c>
      <c r="Z13" s="662">
        <f>'CAM THINH'!S13</f>
        <v>6.46</v>
      </c>
      <c r="AA13" s="662">
        <f>'CAM TRUNG'!S13</f>
        <v>16.170000000000002</v>
      </c>
      <c r="AB13" s="662">
        <f>'CAM VINH'!S13</f>
        <v>11.7</v>
      </c>
      <c r="AC13" s="662">
        <f>'YEN HOA'!S13</f>
        <v>55.679999999999993</v>
      </c>
      <c r="AD13" s="662">
        <f>'XA 24'!S13</f>
        <v>0</v>
      </c>
      <c r="AE13" s="662">
        <f>'XA 25'!S13</f>
        <v>0</v>
      </c>
      <c r="AF13" s="659">
        <f>'XA 26'!S13</f>
        <v>0</v>
      </c>
      <c r="AG13" s="659">
        <f>'XA 27'!S13</f>
        <v>0</v>
      </c>
      <c r="AH13" s="659">
        <f>'XA 28'!S13</f>
        <v>0</v>
      </c>
      <c r="AI13" s="659">
        <f>'XA 29'!S13</f>
        <v>0</v>
      </c>
      <c r="AJ13" s="659">
        <f>'XA 30 '!S13</f>
        <v>0</v>
      </c>
    </row>
    <row r="14" spans="1:36" s="82" customFormat="1" ht="21.75" customHeight="1" x14ac:dyDescent="0.25">
      <c r="A14" s="661" t="s">
        <v>3</v>
      </c>
      <c r="B14" s="660" t="s">
        <v>34</v>
      </c>
      <c r="C14" s="661" t="s">
        <v>56</v>
      </c>
      <c r="D14" s="658">
        <f>'Bieu 12-CC HUYEN'!S14</f>
        <v>343.24</v>
      </c>
      <c r="E14" s="658">
        <f>'TT CAM XUYEN'!S14</f>
        <v>10.620000000000001</v>
      </c>
      <c r="F14" s="658">
        <f>'TT THIEN CAM'!S14</f>
        <v>52.5</v>
      </c>
      <c r="G14" s="658">
        <f>'CAM BINH'!S14</f>
        <v>8.0799999999999983</v>
      </c>
      <c r="H14" s="658">
        <f>'CAM DUONG'!S14</f>
        <v>37.810000000000009</v>
      </c>
      <c r="I14" s="658"/>
      <c r="J14" s="658">
        <f>'CAM DUE'!S14</f>
        <v>16.399999999999999</v>
      </c>
      <c r="K14" s="658">
        <f>'CAM HA'!S14</f>
        <v>3.6799999999999997</v>
      </c>
      <c r="L14" s="658">
        <f>'CAM HUNG'!S14</f>
        <v>8.32</v>
      </c>
      <c r="M14" s="658"/>
      <c r="N14" s="658">
        <f>'CAM LAC'!S14</f>
        <v>11.979999999999999</v>
      </c>
      <c r="O14" s="658">
        <f>'CAM LINH'!S14</f>
        <v>8.8299999999999983</v>
      </c>
      <c r="P14" s="658">
        <f>'CAM LOC'!S14</f>
        <v>5.37</v>
      </c>
      <c r="Q14" s="658">
        <f>'CAM MINH'!S14</f>
        <v>7.4</v>
      </c>
      <c r="R14" s="658">
        <f>'CAM MY'!S14</f>
        <v>14.399999999999999</v>
      </c>
      <c r="S14" s="658">
        <f>'CAM NHUONG'!S14</f>
        <v>1.7000000000000002</v>
      </c>
      <c r="T14" s="658">
        <f>'CAM QUAN'!S14</f>
        <v>29.19</v>
      </c>
      <c r="U14" s="658">
        <f>'CAM QUANG'!S14</f>
        <v>5.2</v>
      </c>
      <c r="V14" s="658">
        <f>'CAM SON'!S14</f>
        <v>11.079999999999998</v>
      </c>
      <c r="W14" s="658">
        <f>'CAM THACH'!S14</f>
        <v>13.24</v>
      </c>
      <c r="X14" s="662">
        <f>'NAM PHUC THANG'!S14</f>
        <v>13.899999999999999</v>
      </c>
      <c r="Y14" s="662">
        <f>'CAM THANH'!S14</f>
        <v>8.1999999999999993</v>
      </c>
      <c r="Z14" s="662">
        <f>'CAM THINH'!S14</f>
        <v>8.1</v>
      </c>
      <c r="AA14" s="662">
        <f>'CAM TRUNG'!S14</f>
        <v>19.77</v>
      </c>
      <c r="AB14" s="662">
        <f>'CAM VINH'!S14</f>
        <v>7.0000000000000009</v>
      </c>
      <c r="AC14" s="662">
        <f>'YEN HOA'!S14</f>
        <v>40.47</v>
      </c>
      <c r="AD14" s="662">
        <f>'XA 24'!S14</f>
        <v>0</v>
      </c>
      <c r="AE14" s="662">
        <f>'XA 25'!S14</f>
        <v>0</v>
      </c>
      <c r="AF14" s="659">
        <f>'XA 26'!S14</f>
        <v>0</v>
      </c>
      <c r="AG14" s="659">
        <f>'XA 27'!S14</f>
        <v>0</v>
      </c>
      <c r="AH14" s="659">
        <f>'XA 28'!S14</f>
        <v>0</v>
      </c>
      <c r="AI14" s="659">
        <f>'XA 29'!S14</f>
        <v>0</v>
      </c>
      <c r="AJ14" s="659">
        <f>'XA 30 '!S14</f>
        <v>0</v>
      </c>
    </row>
    <row r="15" spans="1:36" s="82" customFormat="1" ht="21.75" customHeight="1" x14ac:dyDescent="0.25">
      <c r="A15" s="661" t="s">
        <v>4</v>
      </c>
      <c r="B15" s="660" t="s">
        <v>11</v>
      </c>
      <c r="C15" s="661" t="s">
        <v>57</v>
      </c>
      <c r="D15" s="658">
        <f>'Bieu 12-CC HUYEN'!S15</f>
        <v>698.67000000000007</v>
      </c>
      <c r="E15" s="658">
        <f>'TT CAM XUYEN'!S15</f>
        <v>0</v>
      </c>
      <c r="F15" s="658">
        <f>'TT THIEN CAM'!S15</f>
        <v>0</v>
      </c>
      <c r="G15" s="658">
        <f>'CAM BINH'!S15</f>
        <v>0</v>
      </c>
      <c r="H15" s="658">
        <f>'CAM DUONG'!S15</f>
        <v>0</v>
      </c>
      <c r="I15" s="658"/>
      <c r="J15" s="658">
        <f>'CAM DUE'!S15</f>
        <v>0</v>
      </c>
      <c r="K15" s="658">
        <f>'CAM HA'!S15</f>
        <v>0</v>
      </c>
      <c r="L15" s="658">
        <f>'CAM HUNG'!S15</f>
        <v>9.73</v>
      </c>
      <c r="M15" s="658"/>
      <c r="N15" s="658">
        <f>'CAM LAC'!S15</f>
        <v>0</v>
      </c>
      <c r="O15" s="658">
        <f>'CAM LINH'!S15</f>
        <v>38.739999999999995</v>
      </c>
      <c r="P15" s="658">
        <f>'CAM LOC'!S15</f>
        <v>0</v>
      </c>
      <c r="Q15" s="658">
        <f>'CAM MINH'!S15</f>
        <v>0</v>
      </c>
      <c r="R15" s="658">
        <f>'CAM MY'!S15</f>
        <v>650</v>
      </c>
      <c r="S15" s="658">
        <f>'CAM NHUONG'!S15</f>
        <v>0</v>
      </c>
      <c r="T15" s="658">
        <f>'CAM QUAN'!S15</f>
        <v>0</v>
      </c>
      <c r="U15" s="658">
        <f>'CAM QUANG'!S15</f>
        <v>0</v>
      </c>
      <c r="V15" s="658">
        <f>'CAM SON'!S15</f>
        <v>0</v>
      </c>
      <c r="W15" s="658">
        <f>'CAM THACH'!S15</f>
        <v>0</v>
      </c>
      <c r="X15" s="662">
        <f>'NAM PHUC THANG'!S15</f>
        <v>0</v>
      </c>
      <c r="Y15" s="662">
        <f>'CAM THANH'!S15</f>
        <v>0</v>
      </c>
      <c r="Z15" s="662">
        <f>'CAM THINH'!S15</f>
        <v>0</v>
      </c>
      <c r="AA15" s="662">
        <f>'CAM TRUNG'!S15</f>
        <v>0</v>
      </c>
      <c r="AB15" s="662">
        <f>'CAM VINH'!S15</f>
        <v>0</v>
      </c>
      <c r="AC15" s="662">
        <f>'YEN HOA'!S15</f>
        <v>0.2</v>
      </c>
      <c r="AD15" s="662">
        <f>'XA 24'!S15</f>
        <v>0</v>
      </c>
      <c r="AE15" s="662">
        <f>'XA 25'!S15</f>
        <v>0</v>
      </c>
      <c r="AF15" s="659">
        <f>'XA 26'!S15</f>
        <v>0</v>
      </c>
      <c r="AG15" s="659">
        <f>'XA 27'!S15</f>
        <v>0</v>
      </c>
      <c r="AH15" s="659">
        <f>'XA 28'!S15</f>
        <v>0</v>
      </c>
      <c r="AI15" s="659">
        <f>'XA 29'!S15</f>
        <v>0</v>
      </c>
      <c r="AJ15" s="659">
        <f>'XA 30 '!S15</f>
        <v>0</v>
      </c>
    </row>
    <row r="16" spans="1:36" s="82" customFormat="1" ht="21.75" customHeight="1" x14ac:dyDescent="0.25">
      <c r="A16" s="661" t="s">
        <v>5</v>
      </c>
      <c r="B16" s="660" t="s">
        <v>12</v>
      </c>
      <c r="C16" s="661" t="s">
        <v>58</v>
      </c>
      <c r="D16" s="658">
        <f>'Bieu 12-CC HUYEN'!S16</f>
        <v>0</v>
      </c>
      <c r="E16" s="658">
        <f>'TT CAM XUYEN'!S16</f>
        <v>0</v>
      </c>
      <c r="F16" s="658">
        <f>'TT THIEN CAM'!S16</f>
        <v>0</v>
      </c>
      <c r="G16" s="658">
        <f>'CAM BINH'!S16</f>
        <v>0</v>
      </c>
      <c r="H16" s="658">
        <f>'CAM DUONG'!S16</f>
        <v>0</v>
      </c>
      <c r="I16" s="658"/>
      <c r="J16" s="658">
        <f>'CAM DUE'!S16</f>
        <v>0</v>
      </c>
      <c r="K16" s="658">
        <f>'CAM HA'!S16</f>
        <v>0</v>
      </c>
      <c r="L16" s="658">
        <f>'CAM HUNG'!S16</f>
        <v>0</v>
      </c>
      <c r="M16" s="658"/>
      <c r="N16" s="658">
        <f>'CAM LAC'!S16</f>
        <v>0</v>
      </c>
      <c r="O16" s="658">
        <f>'CAM LINH'!S16</f>
        <v>0</v>
      </c>
      <c r="P16" s="658">
        <f>'CAM LOC'!S16</f>
        <v>0</v>
      </c>
      <c r="Q16" s="658">
        <f>'CAM MINH'!S16</f>
        <v>0</v>
      </c>
      <c r="R16" s="658">
        <f>'CAM MY'!S16</f>
        <v>0</v>
      </c>
      <c r="S16" s="658">
        <f>'CAM NHUONG'!S16</f>
        <v>0</v>
      </c>
      <c r="T16" s="658">
        <f>'CAM QUAN'!S16</f>
        <v>0</v>
      </c>
      <c r="U16" s="658">
        <f>'CAM QUANG'!S16</f>
        <v>0</v>
      </c>
      <c r="V16" s="658">
        <f>'CAM SON'!S16</f>
        <v>0</v>
      </c>
      <c r="W16" s="658">
        <f>'CAM THACH'!S16</f>
        <v>0</v>
      </c>
      <c r="X16" s="662">
        <f>'NAM PHUC THANG'!S16</f>
        <v>0</v>
      </c>
      <c r="Y16" s="662">
        <f>'CAM THANH'!S16</f>
        <v>0</v>
      </c>
      <c r="Z16" s="662">
        <f>'CAM THINH'!S16</f>
        <v>0</v>
      </c>
      <c r="AA16" s="662">
        <f>'CAM TRUNG'!S16</f>
        <v>0</v>
      </c>
      <c r="AB16" s="662">
        <f>'CAM VINH'!S16</f>
        <v>0</v>
      </c>
      <c r="AC16" s="662">
        <f>'YEN HOA'!S16</f>
        <v>0</v>
      </c>
      <c r="AD16" s="662">
        <f>'XA 24'!S16</f>
        <v>0</v>
      </c>
      <c r="AE16" s="662">
        <f>'XA 25'!S16</f>
        <v>0</v>
      </c>
      <c r="AF16" s="659">
        <f>'XA 26'!S16</f>
        <v>0</v>
      </c>
      <c r="AG16" s="659">
        <f>'XA 27'!S16</f>
        <v>0</v>
      </c>
      <c r="AH16" s="659">
        <f>'XA 28'!S16</f>
        <v>0</v>
      </c>
      <c r="AI16" s="659">
        <f>'XA 29'!S16</f>
        <v>0</v>
      </c>
      <c r="AJ16" s="659">
        <f>'XA 30 '!S16</f>
        <v>0</v>
      </c>
    </row>
    <row r="17" spans="1:36" ht="21.75" customHeight="1" x14ac:dyDescent="0.25">
      <c r="A17" s="661" t="s">
        <v>36</v>
      </c>
      <c r="B17" s="660" t="s">
        <v>35</v>
      </c>
      <c r="C17" s="661" t="s">
        <v>59</v>
      </c>
      <c r="D17" s="658">
        <f>'Bieu 12-CC HUYEN'!S17</f>
        <v>741.36</v>
      </c>
      <c r="E17" s="658">
        <f>'TT CAM XUYEN'!S17</f>
        <v>0</v>
      </c>
      <c r="F17" s="658">
        <f>'TT THIEN CAM'!S17</f>
        <v>32.78</v>
      </c>
      <c r="G17" s="658">
        <f>'CAM BINH'!S17</f>
        <v>0</v>
      </c>
      <c r="H17" s="658">
        <f>'CAM DUONG'!S17</f>
        <v>41.890000000000008</v>
      </c>
      <c r="I17" s="658"/>
      <c r="J17" s="658">
        <f>'CAM DUE'!S17</f>
        <v>15.219999999999999</v>
      </c>
      <c r="K17" s="658">
        <f>'CAM HA'!S17</f>
        <v>0.34000000000000008</v>
      </c>
      <c r="L17" s="658">
        <f>'CAM HUNG'!S17</f>
        <v>19.38</v>
      </c>
      <c r="M17" s="658"/>
      <c r="N17" s="658">
        <f>'CAM LAC'!S17</f>
        <v>48.06</v>
      </c>
      <c r="O17" s="658">
        <f>'CAM LINH'!S17</f>
        <v>5.660000000000001</v>
      </c>
      <c r="P17" s="658">
        <f>'CAM LOC'!S17</f>
        <v>0.28000000000000003</v>
      </c>
      <c r="Q17" s="658">
        <f>'CAM MINH'!S17</f>
        <v>53.28</v>
      </c>
      <c r="R17" s="658">
        <f>'CAM MY'!S17</f>
        <v>270.57000000000005</v>
      </c>
      <c r="S17" s="658">
        <f>'CAM NHUONG'!S17</f>
        <v>0</v>
      </c>
      <c r="T17" s="658">
        <f>'CAM QUAN'!S17</f>
        <v>108.45</v>
      </c>
      <c r="U17" s="658">
        <f>'CAM QUANG'!S17</f>
        <v>0</v>
      </c>
      <c r="V17" s="658">
        <f>'CAM SON'!S17</f>
        <v>61.28</v>
      </c>
      <c r="W17" s="658">
        <f>'CAM THACH'!S17</f>
        <v>0</v>
      </c>
      <c r="X17" s="666">
        <f>'NAM PHUC THANG'!S17</f>
        <v>0</v>
      </c>
      <c r="Y17" s="666">
        <f>'CAM THANH'!S17</f>
        <v>0</v>
      </c>
      <c r="Z17" s="666">
        <f>'CAM THINH'!S17</f>
        <v>24.38</v>
      </c>
      <c r="AA17" s="666">
        <f>'CAM TRUNG'!S17</f>
        <v>36.03</v>
      </c>
      <c r="AB17" s="666">
        <f>'CAM VINH'!S17</f>
        <v>0</v>
      </c>
      <c r="AC17" s="666">
        <f>'YEN HOA'!S17</f>
        <v>23.76</v>
      </c>
      <c r="AD17" s="666">
        <f>'XA 24'!S17</f>
        <v>0</v>
      </c>
      <c r="AE17" s="666">
        <f>'XA 25'!S17</f>
        <v>0</v>
      </c>
      <c r="AF17" s="659">
        <f>'XA 26'!S17</f>
        <v>0</v>
      </c>
      <c r="AG17" s="659">
        <f>'XA 27'!S17</f>
        <v>0</v>
      </c>
      <c r="AH17" s="659">
        <f>'XA 28'!S17</f>
        <v>0</v>
      </c>
      <c r="AI17" s="659">
        <f>'XA 29'!S17</f>
        <v>0</v>
      </c>
      <c r="AJ17" s="659">
        <f>'XA 30 '!S17</f>
        <v>0</v>
      </c>
    </row>
    <row r="18" spans="1:36" s="84" customFormat="1" ht="34.5" customHeight="1" x14ac:dyDescent="0.25">
      <c r="A18" s="664"/>
      <c r="B18" s="663" t="s">
        <v>286</v>
      </c>
      <c r="C18" s="664" t="s">
        <v>287</v>
      </c>
      <c r="D18" s="658">
        <f>'Bieu 12-CC HUYEN'!S18</f>
        <v>0</v>
      </c>
      <c r="E18" s="658">
        <f>'TT CAM XUYEN'!S18</f>
        <v>0</v>
      </c>
      <c r="F18" s="658">
        <f>'TT THIEN CAM'!S18</f>
        <v>0</v>
      </c>
      <c r="G18" s="658">
        <f>'CAM BINH'!S18</f>
        <v>0</v>
      </c>
      <c r="H18" s="658">
        <f>'CAM DUONG'!S18</f>
        <v>0</v>
      </c>
      <c r="I18" s="658"/>
      <c r="J18" s="658">
        <f>'CAM DUE'!S18</f>
        <v>0</v>
      </c>
      <c r="K18" s="658">
        <f>'CAM HA'!S18</f>
        <v>0</v>
      </c>
      <c r="L18" s="658">
        <f>'CAM HUNG'!S18</f>
        <v>0</v>
      </c>
      <c r="M18" s="658"/>
      <c r="N18" s="658">
        <f>'CAM LAC'!S18</f>
        <v>0</v>
      </c>
      <c r="O18" s="658">
        <f>'CAM LINH'!S18</f>
        <v>0</v>
      </c>
      <c r="P18" s="658">
        <f>'CAM LOC'!S18</f>
        <v>0</v>
      </c>
      <c r="Q18" s="658">
        <f>'CAM MINH'!S18</f>
        <v>0</v>
      </c>
      <c r="R18" s="658">
        <f>'CAM MY'!S18</f>
        <v>0</v>
      </c>
      <c r="S18" s="658">
        <f>'CAM NHUONG'!S18</f>
        <v>0</v>
      </c>
      <c r="T18" s="658">
        <f>'CAM QUAN'!S18</f>
        <v>0</v>
      </c>
      <c r="U18" s="658">
        <f>'CAM QUANG'!S18</f>
        <v>0</v>
      </c>
      <c r="V18" s="658">
        <f>'CAM SON'!S18</f>
        <v>0</v>
      </c>
      <c r="W18" s="658">
        <f>'CAM THACH'!S18</f>
        <v>0</v>
      </c>
      <c r="X18" s="667">
        <f>'NAM PHUC THANG'!S18</f>
        <v>0</v>
      </c>
      <c r="Y18" s="667">
        <f>'CAM THANH'!S18</f>
        <v>0</v>
      </c>
      <c r="Z18" s="667">
        <f>'CAM THINH'!S18</f>
        <v>0</v>
      </c>
      <c r="AA18" s="667">
        <f>'CAM TRUNG'!S18</f>
        <v>0</v>
      </c>
      <c r="AB18" s="667">
        <f>'CAM VINH'!S18</f>
        <v>0</v>
      </c>
      <c r="AC18" s="667">
        <f>'YEN HOA'!S18</f>
        <v>0</v>
      </c>
      <c r="AD18" s="667">
        <f>'XA 24'!S18</f>
        <v>0</v>
      </c>
      <c r="AE18" s="667">
        <f>'XA 25'!S18</f>
        <v>0</v>
      </c>
      <c r="AF18" s="659">
        <f>'XA 26'!S18</f>
        <v>0</v>
      </c>
      <c r="AG18" s="659">
        <f>'XA 27'!S18</f>
        <v>0</v>
      </c>
      <c r="AH18" s="659">
        <f>'XA 28'!S18</f>
        <v>0</v>
      </c>
      <c r="AI18" s="659">
        <f>'XA 29'!S18</f>
        <v>0</v>
      </c>
      <c r="AJ18" s="659">
        <f>'XA 30 '!S18</f>
        <v>0</v>
      </c>
    </row>
    <row r="19" spans="1:36" ht="21.75" customHeight="1" x14ac:dyDescent="0.25">
      <c r="A19" s="661" t="s">
        <v>37</v>
      </c>
      <c r="B19" s="660" t="s">
        <v>140</v>
      </c>
      <c r="C19" s="661" t="s">
        <v>66</v>
      </c>
      <c r="D19" s="658">
        <f>'Bieu 12-CC HUYEN'!S19</f>
        <v>86.81</v>
      </c>
      <c r="E19" s="658">
        <f>'TT CAM XUYEN'!S19</f>
        <v>0</v>
      </c>
      <c r="F19" s="658">
        <f>'TT THIEN CAM'!S19</f>
        <v>0.2</v>
      </c>
      <c r="G19" s="658">
        <f>'CAM BINH'!S19</f>
        <v>0.08</v>
      </c>
      <c r="H19" s="658">
        <f>'CAM DUONG'!S19</f>
        <v>37.86</v>
      </c>
      <c r="I19" s="658"/>
      <c r="J19" s="658">
        <f>'CAM DUE'!S19</f>
        <v>5.41</v>
      </c>
      <c r="K19" s="658">
        <f>'CAM HA'!S19</f>
        <v>0</v>
      </c>
      <c r="L19" s="658">
        <f>'CAM HUNG'!S19</f>
        <v>7</v>
      </c>
      <c r="M19" s="658"/>
      <c r="N19" s="658">
        <f>'CAM LAC'!S19</f>
        <v>5.0999999999999996</v>
      </c>
      <c r="O19" s="658">
        <f>'CAM LINH'!S19</f>
        <v>0</v>
      </c>
      <c r="P19" s="658">
        <f>'CAM LOC'!S19</f>
        <v>0</v>
      </c>
      <c r="Q19" s="658">
        <f>'CAM MINH'!S19</f>
        <v>4</v>
      </c>
      <c r="R19" s="658">
        <f>'CAM MY'!S19</f>
        <v>6</v>
      </c>
      <c r="S19" s="658">
        <f>'CAM NHUONG'!S19</f>
        <v>0</v>
      </c>
      <c r="T19" s="658">
        <f>'CAM QUAN'!S19</f>
        <v>4</v>
      </c>
      <c r="U19" s="658">
        <f>'CAM QUANG'!S19</f>
        <v>0.27</v>
      </c>
      <c r="V19" s="658">
        <f>'CAM SON'!S19</f>
        <v>4</v>
      </c>
      <c r="W19" s="658">
        <f>'CAM THACH'!S19</f>
        <v>5.71</v>
      </c>
      <c r="X19" s="666">
        <f>'NAM PHUC THANG'!S19</f>
        <v>0.7</v>
      </c>
      <c r="Y19" s="666">
        <f>'CAM THANH'!S19</f>
        <v>0</v>
      </c>
      <c r="Z19" s="666">
        <f>'CAM THINH'!S19</f>
        <v>4.03</v>
      </c>
      <c r="AA19" s="666">
        <f>'CAM TRUNG'!S19</f>
        <v>2.2000000000000002</v>
      </c>
      <c r="AB19" s="666">
        <f>'CAM VINH'!S19</f>
        <v>0.1</v>
      </c>
      <c r="AC19" s="666">
        <f>'YEN HOA'!S19</f>
        <v>0.15</v>
      </c>
      <c r="AD19" s="666">
        <f>'XA 24'!S19</f>
        <v>0</v>
      </c>
      <c r="AE19" s="666">
        <f>'XA 25'!S19</f>
        <v>0</v>
      </c>
      <c r="AF19" s="659">
        <f>'XA 26'!S19</f>
        <v>0</v>
      </c>
      <c r="AG19" s="659">
        <f>'XA 27'!S19</f>
        <v>0</v>
      </c>
      <c r="AH19" s="659">
        <f>'XA 28'!S19</f>
        <v>0</v>
      </c>
      <c r="AI19" s="659">
        <f>'XA 29'!S19</f>
        <v>0</v>
      </c>
      <c r="AJ19" s="659">
        <f>'XA 30 '!S19</f>
        <v>0</v>
      </c>
    </row>
    <row r="20" spans="1:36" ht="21.75" customHeight="1" x14ac:dyDescent="0.25">
      <c r="A20" s="661" t="s">
        <v>47</v>
      </c>
      <c r="B20" s="660" t="s">
        <v>45</v>
      </c>
      <c r="C20" s="661" t="s">
        <v>67</v>
      </c>
      <c r="D20" s="658">
        <f>'Bieu 12-CC HUYEN'!S20</f>
        <v>7</v>
      </c>
      <c r="E20" s="658">
        <f>'TT CAM XUYEN'!S20</f>
        <v>0</v>
      </c>
      <c r="F20" s="658">
        <f>'TT THIEN CAM'!S20</f>
        <v>0</v>
      </c>
      <c r="G20" s="658">
        <f>'CAM BINH'!S20</f>
        <v>0</v>
      </c>
      <c r="H20" s="658">
        <f>'CAM DUONG'!S20</f>
        <v>0</v>
      </c>
      <c r="I20" s="658"/>
      <c r="J20" s="658">
        <f>'CAM DUE'!S20</f>
        <v>0</v>
      </c>
      <c r="K20" s="658">
        <f>'CAM HA'!S20</f>
        <v>0</v>
      </c>
      <c r="L20" s="658">
        <f>'CAM HUNG'!S20</f>
        <v>0</v>
      </c>
      <c r="M20" s="658"/>
      <c r="N20" s="658">
        <f>'CAM LAC'!S20</f>
        <v>0</v>
      </c>
      <c r="O20" s="658">
        <f>'CAM LINH'!S20</f>
        <v>0</v>
      </c>
      <c r="P20" s="658">
        <f>'CAM LOC'!S20</f>
        <v>0</v>
      </c>
      <c r="Q20" s="658">
        <f>'CAM MINH'!S20</f>
        <v>0</v>
      </c>
      <c r="R20" s="658">
        <f>'CAM MY'!S20</f>
        <v>0</v>
      </c>
      <c r="S20" s="658">
        <f>'CAM NHUONG'!S20</f>
        <v>7</v>
      </c>
      <c r="T20" s="658">
        <f>'CAM QUAN'!S20</f>
        <v>0</v>
      </c>
      <c r="U20" s="658">
        <f>'CAM QUANG'!S20</f>
        <v>0</v>
      </c>
      <c r="V20" s="658">
        <f>'CAM SON'!S20</f>
        <v>0</v>
      </c>
      <c r="W20" s="658">
        <f>'CAM THACH'!S20</f>
        <v>0</v>
      </c>
      <c r="X20" s="666">
        <f>'NAM PHUC THANG'!S20</f>
        <v>0</v>
      </c>
      <c r="Y20" s="666">
        <f>'CAM THANH'!S20</f>
        <v>0</v>
      </c>
      <c r="Z20" s="666">
        <f>'CAM THINH'!S20</f>
        <v>0</v>
      </c>
      <c r="AA20" s="666">
        <f>'CAM TRUNG'!S20</f>
        <v>0</v>
      </c>
      <c r="AB20" s="666">
        <f>'CAM VINH'!S20</f>
        <v>0</v>
      </c>
      <c r="AC20" s="666">
        <f>'YEN HOA'!S20</f>
        <v>0</v>
      </c>
      <c r="AD20" s="666">
        <f>'XA 24'!S20</f>
        <v>0</v>
      </c>
      <c r="AE20" s="666">
        <f>'XA 25'!S20</f>
        <v>0</v>
      </c>
      <c r="AF20" s="659">
        <f>'XA 26'!S20</f>
        <v>0</v>
      </c>
      <c r="AG20" s="659">
        <f>'XA 27'!S20</f>
        <v>0</v>
      </c>
      <c r="AH20" s="659">
        <f>'XA 28'!S20</f>
        <v>0</v>
      </c>
      <c r="AI20" s="659">
        <f>'XA 29'!S20</f>
        <v>0</v>
      </c>
      <c r="AJ20" s="659">
        <f>'XA 30 '!S20</f>
        <v>0</v>
      </c>
    </row>
    <row r="21" spans="1:36" ht="21.75" customHeight="1" x14ac:dyDescent="0.25">
      <c r="A21" s="661" t="s">
        <v>175</v>
      </c>
      <c r="B21" s="660" t="s">
        <v>52</v>
      </c>
      <c r="C21" s="661" t="s">
        <v>179</v>
      </c>
      <c r="D21" s="658">
        <f>'Bieu 12-CC HUYEN'!S21</f>
        <v>22.88</v>
      </c>
      <c r="E21" s="658">
        <f>'TT CAM XUYEN'!S21</f>
        <v>0</v>
      </c>
      <c r="F21" s="658">
        <f>'TT THIEN CAM'!S21</f>
        <v>0</v>
      </c>
      <c r="G21" s="658">
        <f>'CAM BINH'!S21</f>
        <v>0</v>
      </c>
      <c r="H21" s="658">
        <f>'CAM DUONG'!S21</f>
        <v>0.57999999999999996</v>
      </c>
      <c r="I21" s="658"/>
      <c r="J21" s="658">
        <f>'CAM DUE'!S21</f>
        <v>0</v>
      </c>
      <c r="K21" s="658">
        <f>'CAM HA'!S21</f>
        <v>0</v>
      </c>
      <c r="L21" s="658">
        <f>'CAM HUNG'!S21</f>
        <v>0</v>
      </c>
      <c r="M21" s="658"/>
      <c r="N21" s="658">
        <f>'CAM LAC'!S21</f>
        <v>0</v>
      </c>
      <c r="O21" s="658">
        <f>'CAM LINH'!S21</f>
        <v>0</v>
      </c>
      <c r="P21" s="658">
        <f>'CAM LOC'!S21</f>
        <v>0</v>
      </c>
      <c r="Q21" s="658">
        <f>'CAM MINH'!S21</f>
        <v>0</v>
      </c>
      <c r="R21" s="658">
        <f>'CAM MY'!S21</f>
        <v>0</v>
      </c>
      <c r="S21" s="658">
        <f>'CAM NHUONG'!S21</f>
        <v>0</v>
      </c>
      <c r="T21" s="658">
        <f>'CAM QUAN'!S21</f>
        <v>0</v>
      </c>
      <c r="U21" s="658">
        <f>'CAM QUANG'!S21</f>
        <v>0</v>
      </c>
      <c r="V21" s="658">
        <f>'CAM SON'!S21</f>
        <v>0</v>
      </c>
      <c r="W21" s="658">
        <f>'CAM THACH'!S21</f>
        <v>0</v>
      </c>
      <c r="X21" s="666">
        <f>'NAM PHUC THANG'!S21</f>
        <v>2.2999999999999998</v>
      </c>
      <c r="Y21" s="666">
        <f>'CAM THANH'!S21</f>
        <v>0</v>
      </c>
      <c r="Z21" s="666">
        <f>'CAM THINH'!S21</f>
        <v>0</v>
      </c>
      <c r="AA21" s="666">
        <f>'CAM TRUNG'!S21</f>
        <v>20</v>
      </c>
      <c r="AB21" s="666">
        <f>'CAM VINH'!S21</f>
        <v>0</v>
      </c>
      <c r="AC21" s="666">
        <f>'YEN HOA'!S21</f>
        <v>0</v>
      </c>
      <c r="AD21" s="666">
        <f>'XA 24'!S21</f>
        <v>0</v>
      </c>
      <c r="AE21" s="666">
        <f>'XA 25'!S21</f>
        <v>0</v>
      </c>
      <c r="AF21" s="659">
        <f>'XA 26'!S21</f>
        <v>0</v>
      </c>
      <c r="AG21" s="659">
        <f>'XA 27'!S21</f>
        <v>0</v>
      </c>
      <c r="AH21" s="659">
        <f>'XA 28'!S21</f>
        <v>0</v>
      </c>
      <c r="AI21" s="659">
        <f>'XA 29'!S21</f>
        <v>0</v>
      </c>
      <c r="AJ21" s="659">
        <f>'XA 30 '!S21</f>
        <v>0</v>
      </c>
    </row>
    <row r="22" spans="1:36" ht="36.75" customHeight="1" x14ac:dyDescent="0.25">
      <c r="A22" s="802">
        <v>2</v>
      </c>
      <c r="B22" s="657" t="s">
        <v>76</v>
      </c>
      <c r="C22" s="618"/>
      <c r="D22" s="658"/>
      <c r="E22" s="658"/>
      <c r="F22" s="658"/>
      <c r="G22" s="658"/>
      <c r="H22" s="658"/>
      <c r="I22" s="658"/>
      <c r="J22" s="658"/>
      <c r="K22" s="658"/>
      <c r="L22" s="658"/>
      <c r="M22" s="658"/>
      <c r="N22" s="658"/>
      <c r="O22" s="658"/>
      <c r="P22" s="658"/>
      <c r="Q22" s="658"/>
      <c r="R22" s="658"/>
      <c r="S22" s="658"/>
      <c r="T22" s="658"/>
      <c r="U22" s="658"/>
      <c r="V22" s="658"/>
      <c r="W22" s="658"/>
      <c r="X22" s="615"/>
      <c r="Y22" s="615"/>
      <c r="Z22" s="615"/>
      <c r="AA22" s="615"/>
      <c r="AB22" s="615"/>
      <c r="AC22" s="615"/>
      <c r="AD22" s="615"/>
      <c r="AE22" s="615"/>
      <c r="AF22" s="615"/>
      <c r="AG22" s="615"/>
      <c r="AH22" s="615"/>
      <c r="AI22" s="615"/>
      <c r="AJ22" s="615"/>
    </row>
    <row r="23" spans="1:36" s="84" customFormat="1" ht="18.75" customHeight="1" x14ac:dyDescent="0.25">
      <c r="A23" s="664"/>
      <c r="B23" s="663" t="s">
        <v>38</v>
      </c>
      <c r="C23" s="664"/>
      <c r="D23" s="658"/>
      <c r="E23" s="658"/>
      <c r="F23" s="658"/>
      <c r="G23" s="658"/>
      <c r="H23" s="658"/>
      <c r="I23" s="658"/>
      <c r="J23" s="658"/>
      <c r="K23" s="658"/>
      <c r="L23" s="658"/>
      <c r="M23" s="658"/>
      <c r="N23" s="658"/>
      <c r="O23" s="658"/>
      <c r="P23" s="658"/>
      <c r="Q23" s="658"/>
      <c r="R23" s="658"/>
      <c r="S23" s="658"/>
      <c r="T23" s="658"/>
      <c r="U23" s="658"/>
      <c r="V23" s="658"/>
      <c r="W23" s="658"/>
      <c r="X23" s="668"/>
      <c r="Y23" s="668"/>
      <c r="Z23" s="668"/>
      <c r="AA23" s="668"/>
      <c r="AB23" s="668"/>
      <c r="AC23" s="668"/>
      <c r="AD23" s="668"/>
      <c r="AE23" s="668"/>
      <c r="AF23" s="668"/>
      <c r="AG23" s="668"/>
      <c r="AH23" s="668"/>
      <c r="AI23" s="668"/>
      <c r="AJ23" s="668"/>
    </row>
    <row r="24" spans="1:36" ht="36.75" customHeight="1" x14ac:dyDescent="0.25">
      <c r="A24" s="661" t="s">
        <v>17</v>
      </c>
      <c r="B24" s="660" t="s">
        <v>132</v>
      </c>
      <c r="C24" s="661" t="s">
        <v>109</v>
      </c>
      <c r="D24" s="658">
        <f>'Bieu 12-CC HUYEN'!K10</f>
        <v>4.5</v>
      </c>
      <c r="E24" s="658">
        <f>'TT CAM XUYEN'!K10</f>
        <v>0</v>
      </c>
      <c r="F24" s="658">
        <f>'TT THIEN CAM'!K10</f>
        <v>0</v>
      </c>
      <c r="G24" s="658">
        <f>'CAM BINH'!K10</f>
        <v>0</v>
      </c>
      <c r="H24" s="658">
        <f>'CAM DUONG'!K10</f>
        <v>0</v>
      </c>
      <c r="I24" s="658"/>
      <c r="J24" s="658">
        <f>'CAM DUE'!K10</f>
        <v>0</v>
      </c>
      <c r="K24" s="658">
        <f>'CAM HA'!K10</f>
        <v>0</v>
      </c>
      <c r="L24" s="658">
        <f>'CAM HUNG'!K10</f>
        <v>0</v>
      </c>
      <c r="M24" s="658"/>
      <c r="N24" s="658">
        <f>'CAM LAC'!K10</f>
        <v>0</v>
      </c>
      <c r="O24" s="658">
        <f>'CAM LINH'!K10</f>
        <v>0</v>
      </c>
      <c r="P24" s="658">
        <f>'CAM LOC'!K10</f>
        <v>0</v>
      </c>
      <c r="Q24" s="658">
        <f>'CAM MINH'!K10</f>
        <v>0</v>
      </c>
      <c r="R24" s="658">
        <f>'CAM MY'!K10</f>
        <v>0</v>
      </c>
      <c r="S24" s="658">
        <f>'CAM NHUONG'!K10</f>
        <v>0</v>
      </c>
      <c r="T24" s="658">
        <f>'CAM QUAN'!K10</f>
        <v>0</v>
      </c>
      <c r="U24" s="658">
        <f>'CAM QUANG'!K10</f>
        <v>0</v>
      </c>
      <c r="V24" s="658">
        <f>'CAM SON'!K10</f>
        <v>0</v>
      </c>
      <c r="W24" s="658">
        <f>'CAM THACH'!K10</f>
        <v>4.5</v>
      </c>
      <c r="X24" s="658">
        <f>'NAM PHUC THANG'!K10</f>
        <v>0</v>
      </c>
      <c r="Y24" s="658">
        <f>'CAM THANH'!K10</f>
        <v>0</v>
      </c>
      <c r="Z24" s="658">
        <f>'CAM THINH'!K10</f>
        <v>0</v>
      </c>
      <c r="AA24" s="658">
        <f>'CAM TRUNG'!K10</f>
        <v>0</v>
      </c>
      <c r="AB24" s="658">
        <f>'CAM VINH'!K10</f>
        <v>0</v>
      </c>
      <c r="AC24" s="658">
        <f>'YEN HOA'!K10</f>
        <v>0</v>
      </c>
      <c r="AD24" s="658">
        <f>'XA 24'!K10</f>
        <v>0</v>
      </c>
      <c r="AE24" s="658">
        <f>'XA 25'!K10</f>
        <v>0</v>
      </c>
      <c r="AF24" s="658">
        <f>'XA 26'!K10</f>
        <v>0</v>
      </c>
      <c r="AG24" s="658">
        <f>'XA 27'!K10</f>
        <v>0</v>
      </c>
      <c r="AH24" s="658">
        <f>'XA 28'!K10</f>
        <v>0</v>
      </c>
      <c r="AI24" s="658">
        <f>'XA 29'!K10</f>
        <v>0</v>
      </c>
      <c r="AJ24" s="658">
        <f>'XA 30 '!K10</f>
        <v>0</v>
      </c>
    </row>
    <row r="25" spans="1:36" ht="36.75" customHeight="1" x14ac:dyDescent="0.25">
      <c r="A25" s="661" t="s">
        <v>6</v>
      </c>
      <c r="B25" s="660" t="s">
        <v>136</v>
      </c>
      <c r="C25" s="661" t="s">
        <v>110</v>
      </c>
      <c r="D25" s="658">
        <f>'Bieu 12-CC HUYEN'!L10+'Bieu 12-CC HUYEN'!M10+'Bieu 12-CC HUYEN'!N10</f>
        <v>0</v>
      </c>
      <c r="E25" s="658">
        <f>'TT CAM XUYEN'!L10+'TT CAM XUYEN'!M10+'TT CAM XUYEN'!N10</f>
        <v>0</v>
      </c>
      <c r="F25" s="658">
        <f>'TT THIEN CAM'!L10+'TT THIEN CAM'!M10+'TT THIEN CAM'!N10</f>
        <v>0</v>
      </c>
      <c r="G25" s="658">
        <f>'CAM BINH'!L10+'CAM BINH'!M10+'CAM BINH'!N10</f>
        <v>0</v>
      </c>
      <c r="H25" s="658">
        <f>'CAM DUONG'!L10+'CAM DUONG'!M10+'CAM DUONG'!N10</f>
        <v>0</v>
      </c>
      <c r="I25" s="658"/>
      <c r="J25" s="658">
        <f>'CAM DUE'!L10+'CAM DUE'!M10+'CAM DUE'!N10</f>
        <v>0</v>
      </c>
      <c r="K25" s="658">
        <f>'CAM HA'!L10+'CAM HA'!M10+'CAM HA'!N10</f>
        <v>0</v>
      </c>
      <c r="L25" s="658">
        <f>'CAM HUNG'!L10+'CAM HUNG'!M10+'CAM HUNG'!N10</f>
        <v>0</v>
      </c>
      <c r="M25" s="658"/>
      <c r="N25" s="658">
        <f>'CAM LAC'!L10+'CAM LAC'!M10+'CAM LAC'!N10</f>
        <v>0</v>
      </c>
      <c r="O25" s="658">
        <f>'CAM LINH'!L10+'CAM LINH'!M10+'CAM LINH'!N10</f>
        <v>0</v>
      </c>
      <c r="P25" s="658">
        <f>'CAM LOC'!L10+'CAM LOC'!M10+'CAM LOC'!N10</f>
        <v>0</v>
      </c>
      <c r="Q25" s="658">
        <f>'CAM MINH'!L10+'CAM MINH'!M10+'CAM MINH'!N10</f>
        <v>0</v>
      </c>
      <c r="R25" s="658">
        <f>'CAM MY'!L10+'CAM MY'!M10+'CAM MY'!N10</f>
        <v>0</v>
      </c>
      <c r="S25" s="658">
        <f>'CAM NHUONG'!L10+'CAM NHUONG'!M10+'CAM NHUONG'!N10</f>
        <v>0</v>
      </c>
      <c r="T25" s="658">
        <f>'CAM QUAN'!L10+'CAM QUAN'!M10+'CAM QUAN'!N10</f>
        <v>0</v>
      </c>
      <c r="U25" s="658">
        <f>'CAM QUANG'!L10+'CAM QUANG'!M10+'CAM QUANG'!N10</f>
        <v>0</v>
      </c>
      <c r="V25" s="658">
        <f>'CAM SON'!L10+'CAM SON'!M10+'CAM SON'!N10</f>
        <v>0</v>
      </c>
      <c r="W25" s="658">
        <f>'CAM THACH'!L10+'CAM THACH'!M10+'CAM THACH'!N10</f>
        <v>0</v>
      </c>
      <c r="X25" s="658">
        <f>'NAM PHUC THANG'!L10+'NAM PHUC THANG'!M10+'NAM PHUC THANG'!N10</f>
        <v>0</v>
      </c>
      <c r="Y25" s="658">
        <f>'CAM THANH'!L10+'CAM THANH'!M10+'CAM THANH'!N10</f>
        <v>0</v>
      </c>
      <c r="Z25" s="658">
        <f>'CAM THINH'!L10+'CAM THINH'!M10+'CAM THINH'!N10</f>
        <v>0</v>
      </c>
      <c r="AA25" s="658">
        <f>'CAM TRUNG'!L10+'CAM TRUNG'!M10+'CAM TRUNG'!N10</f>
        <v>0</v>
      </c>
      <c r="AB25" s="658">
        <f>'CAM VINH'!L10+'CAM VINH'!M10+'CAM VINH'!N10</f>
        <v>0</v>
      </c>
      <c r="AC25" s="658">
        <f>'YEN HOA'!L10+'YEN HOA'!M10+'YEN HOA'!N10</f>
        <v>0</v>
      </c>
      <c r="AD25" s="658">
        <f>'XA 24'!L10+'XA 24'!M10+'XA 24'!N10</f>
        <v>0</v>
      </c>
      <c r="AE25" s="658">
        <f>'XA 25'!L10+'XA 25'!M10+'XA 25'!N10</f>
        <v>0</v>
      </c>
      <c r="AF25" s="658">
        <f>'XA 26'!L10+'XA 26'!M10+'XA 26'!N10</f>
        <v>0</v>
      </c>
      <c r="AG25" s="658">
        <f>'XA 27'!L10+'XA 27'!M10+'XA 27'!N10</f>
        <v>0</v>
      </c>
      <c r="AH25" s="658">
        <f>'XA 28'!L10+'XA 28'!M10+'XA 28'!N10</f>
        <v>0</v>
      </c>
      <c r="AI25" s="658">
        <f>'XA 29'!L10+'XA 29'!M10+'XA 29'!N10</f>
        <v>0</v>
      </c>
      <c r="AJ25" s="658">
        <f>'XA 30 '!L10+'XA 30 '!M10+'XA 30 '!N10</f>
        <v>0</v>
      </c>
    </row>
    <row r="26" spans="1:36" ht="38.25" customHeight="1" x14ac:dyDescent="0.25">
      <c r="A26" s="661" t="s">
        <v>7</v>
      </c>
      <c r="B26" s="660" t="s">
        <v>133</v>
      </c>
      <c r="C26" s="661" t="s">
        <v>111</v>
      </c>
      <c r="D26" s="658">
        <f>'Bieu 12-CC HUYEN'!P10</f>
        <v>35.75</v>
      </c>
      <c r="E26" s="658">
        <f>'TT CAM XUYEN'!P10</f>
        <v>0</v>
      </c>
      <c r="F26" s="658">
        <f>'TT THIEN CAM'!P10</f>
        <v>0</v>
      </c>
      <c r="G26" s="658">
        <f>'CAM BINH'!P10</f>
        <v>1.4</v>
      </c>
      <c r="H26" s="658">
        <f>'CAM DUONG'!P10</f>
        <v>0</v>
      </c>
      <c r="I26" s="658"/>
      <c r="J26" s="658">
        <f>'CAM DUE'!P10</f>
        <v>1.43</v>
      </c>
      <c r="K26" s="658">
        <f>'CAM HA'!P10</f>
        <v>0</v>
      </c>
      <c r="L26" s="658">
        <f>'CAM HUNG'!P10</f>
        <v>0</v>
      </c>
      <c r="M26" s="658"/>
      <c r="N26" s="658">
        <f>'CAM LAC'!P10</f>
        <v>0</v>
      </c>
      <c r="O26" s="658">
        <f>'CAM LINH'!P10</f>
        <v>7.44</v>
      </c>
      <c r="P26" s="658">
        <f>'CAM LOC'!P10</f>
        <v>0</v>
      </c>
      <c r="Q26" s="658">
        <f>'CAM MINH'!P10</f>
        <v>0</v>
      </c>
      <c r="R26" s="658">
        <f>'CAM MY'!P10</f>
        <v>0</v>
      </c>
      <c r="S26" s="658">
        <f>'CAM NHUONG'!P10</f>
        <v>0</v>
      </c>
      <c r="T26" s="658">
        <f>'CAM QUAN'!P10</f>
        <v>0</v>
      </c>
      <c r="U26" s="658">
        <f>'CAM QUANG'!P10</f>
        <v>0</v>
      </c>
      <c r="V26" s="658">
        <f>'CAM SON'!P10</f>
        <v>0</v>
      </c>
      <c r="W26" s="658">
        <f>'CAM THACH'!P10</f>
        <v>0</v>
      </c>
      <c r="X26" s="658">
        <f>'NAM PHUC THANG'!P10</f>
        <v>18.100000000000001</v>
      </c>
      <c r="Y26" s="658">
        <f>'CAM THANH'!P10</f>
        <v>0</v>
      </c>
      <c r="Z26" s="658">
        <f>'CAM THINH'!P10</f>
        <v>0</v>
      </c>
      <c r="AA26" s="658">
        <f>'CAM TRUNG'!P10</f>
        <v>4.88</v>
      </c>
      <c r="AB26" s="658">
        <f>'CAM VINH'!P10</f>
        <v>0</v>
      </c>
      <c r="AC26" s="658">
        <f>'YEN HOA'!P10</f>
        <v>2.5</v>
      </c>
      <c r="AD26" s="658">
        <f>'XA 24'!P10</f>
        <v>0</v>
      </c>
      <c r="AE26" s="658">
        <f>'XA 25'!P10</f>
        <v>0</v>
      </c>
      <c r="AF26" s="658">
        <f>'XA 26'!P10</f>
        <v>0</v>
      </c>
      <c r="AG26" s="658">
        <f>'XA 27'!P10</f>
        <v>0</v>
      </c>
      <c r="AH26" s="658">
        <f>'XA 28'!P10</f>
        <v>0</v>
      </c>
      <c r="AI26" s="658">
        <f>'XA 29'!P10</f>
        <v>0</v>
      </c>
      <c r="AJ26" s="658">
        <f>'XA 30 '!P10</f>
        <v>0</v>
      </c>
    </row>
    <row r="27" spans="1:36" ht="33.75" customHeight="1" x14ac:dyDescent="0.25">
      <c r="A27" s="661" t="s">
        <v>8</v>
      </c>
      <c r="B27" s="660" t="s">
        <v>134</v>
      </c>
      <c r="C27" s="661" t="s">
        <v>106</v>
      </c>
      <c r="D27" s="658">
        <f>'Bieu 12-CC HUYEN'!Q10</f>
        <v>0</v>
      </c>
      <c r="E27" s="658">
        <f>'TT CAM XUYEN'!Q10</f>
        <v>0</v>
      </c>
      <c r="F27" s="658">
        <f>'TT THIEN CAM'!Q10</f>
        <v>0</v>
      </c>
      <c r="G27" s="658">
        <f>'CAM BINH'!Q10</f>
        <v>0</v>
      </c>
      <c r="H27" s="658">
        <f>'CAM DUONG'!Q10</f>
        <v>0</v>
      </c>
      <c r="I27" s="658"/>
      <c r="J27" s="658">
        <f>'CAM DUE'!Q10</f>
        <v>0</v>
      </c>
      <c r="K27" s="658">
        <f>'CAM HA'!Q10</f>
        <v>0</v>
      </c>
      <c r="L27" s="658">
        <f>'CAM HUNG'!Q10</f>
        <v>0</v>
      </c>
      <c r="M27" s="658"/>
      <c r="N27" s="658">
        <f>'CAM LAC'!Q10</f>
        <v>0</v>
      </c>
      <c r="O27" s="658">
        <f>'CAM LINH'!Q10</f>
        <v>0</v>
      </c>
      <c r="P27" s="658">
        <f>'CAM LOC'!Q10</f>
        <v>0</v>
      </c>
      <c r="Q27" s="658">
        <f>'CAM MINH'!Q10</f>
        <v>0</v>
      </c>
      <c r="R27" s="658">
        <f>'CAM MY'!Q10</f>
        <v>0</v>
      </c>
      <c r="S27" s="658">
        <f>'CAM NHUONG'!Q10</f>
        <v>0</v>
      </c>
      <c r="T27" s="658">
        <f>'CAM QUAN'!Q10</f>
        <v>0</v>
      </c>
      <c r="U27" s="658">
        <f>'CAM QUANG'!Q10</f>
        <v>0</v>
      </c>
      <c r="V27" s="658">
        <f>'CAM SON'!Q10</f>
        <v>0</v>
      </c>
      <c r="W27" s="658">
        <f>'CAM THACH'!Q10</f>
        <v>0</v>
      </c>
      <c r="X27" s="658">
        <f>'NAM PHUC THANG'!Q10</f>
        <v>0</v>
      </c>
      <c r="Y27" s="658">
        <f>'CAM THANH'!Q10</f>
        <v>0</v>
      </c>
      <c r="Z27" s="658">
        <f>'CAM THINH'!Q10</f>
        <v>0</v>
      </c>
      <c r="AA27" s="658">
        <f>'CAM TRUNG'!Q10</f>
        <v>0</v>
      </c>
      <c r="AB27" s="658">
        <f>'CAM VINH'!Q10</f>
        <v>0</v>
      </c>
      <c r="AC27" s="658">
        <f>'YEN HOA'!Q10</f>
        <v>0</v>
      </c>
      <c r="AD27" s="658">
        <f>'XA 24'!Q10</f>
        <v>0</v>
      </c>
      <c r="AE27" s="658">
        <f>'XA 25'!Q10</f>
        <v>0</v>
      </c>
      <c r="AF27" s="658">
        <f>'XA 26'!Q10</f>
        <v>0</v>
      </c>
      <c r="AG27" s="658">
        <f>'XA 27'!Q10</f>
        <v>0</v>
      </c>
      <c r="AH27" s="658">
        <f>'XA 28'!Q10</f>
        <v>0</v>
      </c>
      <c r="AI27" s="658">
        <f>'XA 29'!Q10</f>
        <v>0</v>
      </c>
      <c r="AJ27" s="658">
        <f>'XA 30 '!Q10</f>
        <v>0</v>
      </c>
    </row>
    <row r="28" spans="1:36" ht="36.75" customHeight="1" x14ac:dyDescent="0.25">
      <c r="A28" s="661" t="s">
        <v>9</v>
      </c>
      <c r="B28" s="660" t="s">
        <v>141</v>
      </c>
      <c r="C28" s="661" t="s">
        <v>126</v>
      </c>
      <c r="D28" s="658">
        <f>'Bieu 12-CC HUYEN'!P13</f>
        <v>6.48</v>
      </c>
      <c r="E28" s="658">
        <f>'TT CAM XUYEN'!P13</f>
        <v>0</v>
      </c>
      <c r="F28" s="658">
        <f>'TT THIEN CAM'!P13</f>
        <v>0</v>
      </c>
      <c r="G28" s="658">
        <f>'CAM BINH'!P13</f>
        <v>0</v>
      </c>
      <c r="H28" s="658">
        <f>'CAM DUONG'!P13</f>
        <v>0</v>
      </c>
      <c r="I28" s="658"/>
      <c r="J28" s="658">
        <f>'CAM DUE'!P13</f>
        <v>0.95</v>
      </c>
      <c r="K28" s="658">
        <f>'CAM HA'!P13</f>
        <v>0</v>
      </c>
      <c r="L28" s="658">
        <f>'CAM HUNG'!P13</f>
        <v>0</v>
      </c>
      <c r="M28" s="658"/>
      <c r="N28" s="658">
        <f>'CAM LAC'!P13</f>
        <v>0</v>
      </c>
      <c r="O28" s="658">
        <f>'CAM LINH'!P13</f>
        <v>3.83</v>
      </c>
      <c r="P28" s="658">
        <f>'CAM LOC'!P13</f>
        <v>0</v>
      </c>
      <c r="Q28" s="658">
        <f>'CAM MINH'!P13</f>
        <v>0</v>
      </c>
      <c r="R28" s="658">
        <f>'CAM MY'!P13</f>
        <v>0</v>
      </c>
      <c r="S28" s="658">
        <f>'CAM NHUONG'!P13</f>
        <v>0</v>
      </c>
      <c r="T28" s="658">
        <f>'CAM QUAN'!P13</f>
        <v>0</v>
      </c>
      <c r="U28" s="658">
        <f>'CAM QUANG'!P13</f>
        <v>0</v>
      </c>
      <c r="V28" s="658">
        <f>'CAM SON'!P13</f>
        <v>0</v>
      </c>
      <c r="W28" s="658">
        <f>'CAM THACH'!P13</f>
        <v>0</v>
      </c>
      <c r="X28" s="658">
        <f>'NAM PHUC THANG'!P13</f>
        <v>0</v>
      </c>
      <c r="Y28" s="658">
        <f>'CAM THANH'!P13</f>
        <v>0</v>
      </c>
      <c r="Z28" s="658">
        <f>'CAM THINH'!P13</f>
        <v>0</v>
      </c>
      <c r="AA28" s="658">
        <f>'CAM TRUNG'!P13</f>
        <v>0</v>
      </c>
      <c r="AB28" s="658">
        <f>'CAM VINH'!P13</f>
        <v>0</v>
      </c>
      <c r="AC28" s="658">
        <f>'YEN HOA'!P13</f>
        <v>1.7</v>
      </c>
      <c r="AD28" s="658">
        <f>'XA 24'!P13</f>
        <v>0</v>
      </c>
      <c r="AE28" s="658">
        <f>'XA 25'!P13</f>
        <v>0</v>
      </c>
      <c r="AF28" s="658">
        <f>'XA 26'!P13</f>
        <v>0</v>
      </c>
      <c r="AG28" s="658">
        <f>'XA 27'!P13</f>
        <v>0</v>
      </c>
      <c r="AH28" s="658">
        <f>'XA 28'!P13</f>
        <v>0</v>
      </c>
      <c r="AI28" s="658">
        <f>'XA 29'!P13</f>
        <v>0</v>
      </c>
      <c r="AJ28" s="658">
        <f>'XA 30 '!P13</f>
        <v>0</v>
      </c>
    </row>
    <row r="29" spans="1:36" ht="38.25" customHeight="1" x14ac:dyDescent="0.25">
      <c r="A29" s="661" t="s">
        <v>10</v>
      </c>
      <c r="B29" s="660" t="s">
        <v>135</v>
      </c>
      <c r="C29" s="661" t="s">
        <v>127</v>
      </c>
      <c r="D29" s="658">
        <f>'Bieu 12-CC HUYEN'!Q13</f>
        <v>0</v>
      </c>
      <c r="E29" s="658">
        <f>'TT CAM XUYEN'!Q13</f>
        <v>0</v>
      </c>
      <c r="F29" s="658">
        <f>'TT THIEN CAM'!Q13</f>
        <v>0</v>
      </c>
      <c r="G29" s="658">
        <f>'CAM BINH'!Q13</f>
        <v>0</v>
      </c>
      <c r="H29" s="658">
        <f>'CAM DUONG'!Q13</f>
        <v>0</v>
      </c>
      <c r="I29" s="658"/>
      <c r="J29" s="658">
        <f>'CAM DUE'!Q13</f>
        <v>0</v>
      </c>
      <c r="K29" s="658">
        <f>'CAM HA'!Q13</f>
        <v>0</v>
      </c>
      <c r="L29" s="658">
        <f>'CAM HUNG'!Q13</f>
        <v>0</v>
      </c>
      <c r="M29" s="658"/>
      <c r="N29" s="658">
        <f>'CAM LAC'!Q13</f>
        <v>0</v>
      </c>
      <c r="O29" s="658">
        <f>'CAM LINH'!Q13</f>
        <v>0</v>
      </c>
      <c r="P29" s="658">
        <f>'CAM LOC'!Q13</f>
        <v>0</v>
      </c>
      <c r="Q29" s="658">
        <f>'CAM MINH'!Q13</f>
        <v>0</v>
      </c>
      <c r="R29" s="658">
        <f>'CAM MY'!Q13</f>
        <v>0</v>
      </c>
      <c r="S29" s="658">
        <f>'CAM NHUONG'!Q13</f>
        <v>0</v>
      </c>
      <c r="T29" s="658">
        <f>'CAM QUAN'!Q13</f>
        <v>0</v>
      </c>
      <c r="U29" s="658">
        <f>'CAM QUANG'!Q13</f>
        <v>0</v>
      </c>
      <c r="V29" s="658">
        <f>'CAM SON'!Q13</f>
        <v>0</v>
      </c>
      <c r="W29" s="658">
        <f>'CAM THACH'!Q13</f>
        <v>0</v>
      </c>
      <c r="X29" s="658">
        <f>'NAM PHUC THANG'!Q13</f>
        <v>0</v>
      </c>
      <c r="Y29" s="658">
        <f>'CAM THANH'!Q13</f>
        <v>0</v>
      </c>
      <c r="Z29" s="658">
        <f>'CAM THINH'!Q13</f>
        <v>0</v>
      </c>
      <c r="AA29" s="658">
        <f>'CAM TRUNG'!Q13</f>
        <v>0</v>
      </c>
      <c r="AB29" s="658">
        <f>'CAM VINH'!Q13</f>
        <v>0</v>
      </c>
      <c r="AC29" s="658">
        <f>'YEN HOA'!Q13</f>
        <v>0</v>
      </c>
      <c r="AD29" s="658">
        <f>'XA 24'!Q13</f>
        <v>0</v>
      </c>
      <c r="AE29" s="658">
        <f>'XA 25'!Q13</f>
        <v>0</v>
      </c>
      <c r="AF29" s="658">
        <f>'XA 26'!Q13</f>
        <v>0</v>
      </c>
      <c r="AG29" s="658">
        <f>'XA 27'!Q13</f>
        <v>0</v>
      </c>
      <c r="AH29" s="658">
        <f>'XA 28'!Q13</f>
        <v>0</v>
      </c>
      <c r="AI29" s="658">
        <f>'XA 29'!Q13</f>
        <v>0</v>
      </c>
      <c r="AJ29" s="658">
        <f>'XA 30 '!Q13</f>
        <v>0</v>
      </c>
    </row>
    <row r="30" spans="1:36" ht="39" customHeight="1" x14ac:dyDescent="0.25">
      <c r="A30" s="661" t="s">
        <v>18</v>
      </c>
      <c r="B30" s="660" t="s">
        <v>137</v>
      </c>
      <c r="C30" s="661" t="s">
        <v>180</v>
      </c>
      <c r="D30" s="658">
        <f>'Bieu 12-CC HUYEN'!G15+'Bieu 12-CC HUYEN'!J15+'Bieu 12-CC HUYEN'!K15+'Bieu 12-CC HUYEN'!P15+'Bieu 12-CC HUYEN'!Q15+'Bieu 12-CC HUYEN'!R15</f>
        <v>0</v>
      </c>
      <c r="E30" s="658">
        <f>'TT CAM XUYEN'!G15+'TT CAM XUYEN'!J15+'TT CAM XUYEN'!K15+'TT CAM XUYEN'!P15+'TT CAM XUYEN'!Q15+'TT CAM XUYEN'!R15</f>
        <v>0</v>
      </c>
      <c r="F30" s="658">
        <f>'TT THIEN CAM'!G15+'TT THIEN CAM'!J15+'TT THIEN CAM'!K15+'TT THIEN CAM'!P15+'TT THIEN CAM'!Q15+'TT THIEN CAM'!R15</f>
        <v>0</v>
      </c>
      <c r="G30" s="658">
        <f>'CAM BINH'!G15+'CAM BINH'!J15+'CAM BINH'!K15+'CAM BINH'!P15+'CAM BINH'!Q15+'CAM BINH'!R15</f>
        <v>0</v>
      </c>
      <c r="H30" s="658">
        <f>'CAM DUONG'!G15+'CAM DUONG'!J15+'CAM DUONG'!K15+'CAM DUONG'!P15+'CAM DUONG'!Q15+'CAM DUONG'!R15</f>
        <v>0</v>
      </c>
      <c r="I30" s="658"/>
      <c r="J30" s="658">
        <f>'CAM DUE'!G15+'CAM DUE'!J15+'CAM DUE'!K15+'CAM DUE'!P15+'CAM DUE'!Q15+'CAM DUE'!R15</f>
        <v>0</v>
      </c>
      <c r="K30" s="658">
        <f>'CAM HA'!G15+'CAM HA'!J15+'CAM HA'!K15+'CAM HA'!P15+'CAM HA'!Q15+'CAM HA'!R15</f>
        <v>0</v>
      </c>
      <c r="L30" s="658">
        <f>'CAM HUNG'!G15+'CAM HUNG'!J15+'CAM HUNG'!K15+'CAM HUNG'!P15+'CAM HUNG'!Q15+'CAM HUNG'!R15</f>
        <v>0</v>
      </c>
      <c r="M30" s="658"/>
      <c r="N30" s="658">
        <f>'CAM LAC'!G15+'CAM LAC'!J15+'CAM LAC'!K15+'CAM LAC'!P15+'CAM LAC'!Q15+'CAM LAC'!R15</f>
        <v>0</v>
      </c>
      <c r="O30" s="658">
        <f>'CAM LINH'!G15+'CAM LINH'!J15+'CAM LINH'!K15+'CAM LINH'!P15+'CAM LINH'!Q15+'CAM LINH'!R15</f>
        <v>0</v>
      </c>
      <c r="P30" s="658">
        <f>'CAM LOC'!G15+'CAM LOC'!J15+'CAM LOC'!K15+'CAM LOC'!P15+'CAM LOC'!Q15+'CAM LOC'!R15</f>
        <v>0</v>
      </c>
      <c r="Q30" s="658">
        <f>'CAM MINH'!G15+'CAM MINH'!J15+'CAM MINH'!K15+'CAM MINH'!P15+'CAM MINH'!Q15+'CAM MINH'!R15</f>
        <v>0</v>
      </c>
      <c r="R30" s="658">
        <f>'CAM MY'!G15+'CAM MY'!J15+'CAM MY'!K15+'CAM MY'!P15+'CAM MY'!Q15+'CAM MY'!R15</f>
        <v>0</v>
      </c>
      <c r="S30" s="658">
        <f>'CAM NHUONG'!G15+'CAM NHUONG'!J15+'CAM NHUONG'!K15+'CAM NHUONG'!P15+'CAM NHUONG'!Q15+'CAM NHUONG'!R15</f>
        <v>0</v>
      </c>
      <c r="T30" s="658">
        <f>'CAM QUAN'!G15+'CAM QUAN'!J15+'CAM QUAN'!K15+'CAM QUAN'!P15+'CAM QUAN'!Q15+'CAM QUAN'!R15</f>
        <v>0</v>
      </c>
      <c r="U30" s="658">
        <f>'CAM QUANG'!G15+'CAM QUANG'!J15+'CAM QUANG'!K15+'CAM QUANG'!P15+'CAM QUANG'!Q15+'CAM QUANG'!R15</f>
        <v>0</v>
      </c>
      <c r="V30" s="658">
        <f>'CAM SON'!G15+'CAM SON'!J15+'CAM SON'!K15+'CAM SON'!P15+'CAM SON'!Q15+'CAM SON'!R15</f>
        <v>0</v>
      </c>
      <c r="W30" s="658">
        <f>'CAM THACH'!G15+'CAM THACH'!J15+'CAM THACH'!K15+'CAM THACH'!P15+'CAM THACH'!Q15+'CAM THACH'!R15</f>
        <v>0</v>
      </c>
      <c r="X30" s="658">
        <f>'NAM PHUC THANG'!G15+'NAM PHUC THANG'!J15+'NAM PHUC THANG'!K15+'NAM PHUC THANG'!P15+'NAM PHUC THANG'!Q15+'NAM PHUC THANG'!R15</f>
        <v>0</v>
      </c>
      <c r="Y30" s="658">
        <f>'CAM THANH'!G15+'CAM THANH'!J15+'CAM THANH'!K15+'CAM THANH'!P15+'CAM THANH'!Q15+'CAM THANH'!R15</f>
        <v>0</v>
      </c>
      <c r="Z30" s="658">
        <f>'CAM THINH'!G15+'CAM THINH'!J15+'CAM THINH'!K15+'CAM THINH'!P15+'CAM THINH'!Q15+'CAM THINH'!R15</f>
        <v>0</v>
      </c>
      <c r="AA30" s="658">
        <f>'CAM TRUNG'!G15+'CAM TRUNG'!J15+'CAM TRUNG'!K15+'CAM TRUNG'!P15+'CAM TRUNG'!Q15+'CAM TRUNG'!R15</f>
        <v>0</v>
      </c>
      <c r="AB30" s="658">
        <f>'CAM VINH'!G15+'CAM VINH'!J15+'CAM VINH'!K15+'CAM VINH'!P15+'CAM VINH'!Q15+'CAM VINH'!R15</f>
        <v>0</v>
      </c>
      <c r="AC30" s="658">
        <f>'YEN HOA'!G15+'YEN HOA'!J15+'YEN HOA'!K15+'YEN HOA'!P15+'YEN HOA'!Q15+'YEN HOA'!R15</f>
        <v>0</v>
      </c>
      <c r="AD30" s="658">
        <f>'XA 24'!G15+'XA 24'!J15+'XA 24'!K15+'XA 24'!P15+'XA 24'!Q15+'XA 24'!R15</f>
        <v>0</v>
      </c>
      <c r="AE30" s="658">
        <f>'XA 25'!G15+'XA 25'!J15+'XA 25'!K15+'XA 25'!P15+'XA 25'!Q15+'XA 25'!R15</f>
        <v>0</v>
      </c>
      <c r="AF30" s="658">
        <f>'XA 26'!G15+'XA 26'!J15+'XA 26'!K15+'XA 26'!P15+'XA 26'!Q15+'XA 26'!R15</f>
        <v>0</v>
      </c>
      <c r="AG30" s="658">
        <f>'XA 27'!G15+'XA 27'!J15+'XA 27'!K15+'XA 27'!P15+'XA 27'!Q15+'XA 27'!R15</f>
        <v>0</v>
      </c>
      <c r="AH30" s="658">
        <f>'XA 28'!G15+'XA 28'!J15+'XA 28'!K15+'XA 28'!P15+'XA 28'!Q15+'XA 28'!R15</f>
        <v>0</v>
      </c>
      <c r="AI30" s="658">
        <f>'XA 29'!G15+'XA 29'!J15+'XA 29'!K15+'XA 29'!P15+'XA 29'!Q15+'XA 29'!R15</f>
        <v>0</v>
      </c>
      <c r="AJ30" s="658">
        <f>'XA 30 '!G15+'XA 30 '!J15+'XA 30 '!K15+'XA 30 '!P15+'XA 30 '!Q15+'XA 30 '!R15</f>
        <v>0</v>
      </c>
    </row>
    <row r="31" spans="1:36" ht="36.75" customHeight="1" x14ac:dyDescent="0.25">
      <c r="A31" s="661" t="s">
        <v>19</v>
      </c>
      <c r="B31" s="660" t="s">
        <v>138</v>
      </c>
      <c r="C31" s="661" t="s">
        <v>181</v>
      </c>
      <c r="D31" s="658">
        <f>'Bieu 12-CC HUYEN'!G16+'Bieu 12-CC HUYEN'!J16+'Bieu 12-CC HUYEN'!K16+'Bieu 12-CC HUYEN'!P16+'Bieu 12-CC HUYEN'!Q16+'Bieu 12-CC HUYEN'!R16</f>
        <v>0</v>
      </c>
      <c r="E31" s="658">
        <f>'TT CAM XUYEN'!G16+'TT CAM XUYEN'!J16+'TT CAM XUYEN'!K16+'TT CAM XUYEN'!P16+'TT CAM XUYEN'!Q16+'TT CAM XUYEN'!R16</f>
        <v>0</v>
      </c>
      <c r="F31" s="658">
        <f>'TT THIEN CAM'!G16+'TT THIEN CAM'!J16+'TT THIEN CAM'!K16+'TT THIEN CAM'!P16+'TT THIEN CAM'!Q16+'TT THIEN CAM'!R16</f>
        <v>0</v>
      </c>
      <c r="G31" s="658">
        <f>'CAM BINH'!G16+'CAM BINH'!J16+'CAM BINH'!K16+'CAM BINH'!P16+'CAM BINH'!Q16+'CAM BINH'!R16</f>
        <v>0</v>
      </c>
      <c r="H31" s="658">
        <f>'CAM DUONG'!G16+'CAM DUONG'!J16+'CAM DUONG'!K16+'CAM DUONG'!P16+'CAM DUONG'!Q16+'CAM DUONG'!R16</f>
        <v>0</v>
      </c>
      <c r="I31" s="658"/>
      <c r="J31" s="658">
        <f>'CAM DUE'!G16+'CAM DUE'!J16+'CAM DUE'!K16+'CAM DUE'!P16+'CAM DUE'!Q16+'CAM DUE'!R16</f>
        <v>0</v>
      </c>
      <c r="K31" s="658">
        <f>'CAM HA'!G16+'CAM HA'!J16+'CAM HA'!K16+'CAM HA'!P16+'CAM HA'!Q16+'CAM HA'!R16</f>
        <v>0</v>
      </c>
      <c r="L31" s="658">
        <f>'CAM HUNG'!G16+'CAM HUNG'!J16+'CAM HUNG'!K16+'CAM HUNG'!P16+'CAM HUNG'!Q16+'CAM HUNG'!R16</f>
        <v>0</v>
      </c>
      <c r="M31" s="658"/>
      <c r="N31" s="658">
        <f>'CAM LAC'!G16+'CAM LAC'!J16+'CAM LAC'!K16+'CAM LAC'!P16+'CAM LAC'!Q16+'CAM LAC'!R16</f>
        <v>0</v>
      </c>
      <c r="O31" s="658">
        <f>'CAM LINH'!G16+'CAM LINH'!J16+'CAM LINH'!K16+'CAM LINH'!P16+'CAM LINH'!Q16+'CAM LINH'!R16</f>
        <v>0</v>
      </c>
      <c r="P31" s="658">
        <f>'CAM LOC'!G16+'CAM LOC'!J16+'CAM LOC'!K16+'CAM LOC'!P16+'CAM LOC'!Q16+'CAM LOC'!R16</f>
        <v>0</v>
      </c>
      <c r="Q31" s="658">
        <f>'CAM MINH'!G16+'CAM MINH'!J16+'CAM MINH'!K16+'CAM MINH'!P16+'CAM MINH'!Q16+'CAM MINH'!R16</f>
        <v>0</v>
      </c>
      <c r="R31" s="658">
        <f>'CAM MY'!G16+'CAM MY'!J16+'CAM MY'!K16+'CAM MY'!P16+'CAM MY'!Q16+'CAM MY'!R16</f>
        <v>0</v>
      </c>
      <c r="S31" s="658">
        <f>'CAM NHUONG'!G16+'CAM NHUONG'!J16+'CAM NHUONG'!K16+'CAM NHUONG'!P16+'CAM NHUONG'!Q16+'CAM NHUONG'!R16</f>
        <v>0</v>
      </c>
      <c r="T31" s="658">
        <f>'CAM QUAN'!G16+'CAM QUAN'!J16+'CAM QUAN'!K16+'CAM QUAN'!P17+'CAM QUAN'!Q17+'CAM QUAN'!R17</f>
        <v>524.07000000000005</v>
      </c>
      <c r="U31" s="658">
        <f>'CAM QUANG'!G16+'CAM QUANG'!J16+'CAM QUANG'!K16+'CAM QUANG'!P16+'CAM QUANG'!Q16+'CAM QUANG'!R16</f>
        <v>0</v>
      </c>
      <c r="V31" s="658">
        <f>'CAM SON'!G16+'CAM SON'!J16+'CAM SON'!K16+'CAM SON'!P16+'CAM SON'!Q16+'CAM SON'!R16</f>
        <v>0</v>
      </c>
      <c r="W31" s="658">
        <f>'CAM THACH'!G16+'CAM THACH'!J16+'CAM THACH'!K16+'CAM THACH'!P16+'CAM THACH'!Q16+'CAM THACH'!R16</f>
        <v>0</v>
      </c>
      <c r="X31" s="658">
        <f>'NAM PHUC THANG'!G16+'NAM PHUC THANG'!J16+'NAM PHUC THANG'!K16+'NAM PHUC THANG'!P16+'NAM PHUC THANG'!Q16+'NAM PHUC THANG'!R16</f>
        <v>0</v>
      </c>
      <c r="Y31" s="658">
        <f>'CAM THANH'!G16+'CAM THANH'!J16+'CAM THANH'!K16+'CAM THANH'!P16+'CAM THANH'!Q16+'CAM THANH'!R16</f>
        <v>0</v>
      </c>
      <c r="Z31" s="658">
        <f>'CAM THINH'!G16+'CAM THINH'!J16+'CAM THINH'!K16+'CAM THINH'!P16+'CAM THINH'!Q16+'CAM THINH'!R16</f>
        <v>0</v>
      </c>
      <c r="AA31" s="658">
        <f>'CAM TRUNG'!G16+'CAM TRUNG'!J16+'CAM TRUNG'!K16+'CAM TRUNG'!P16+'CAM TRUNG'!Q16+'CAM TRUNG'!R16</f>
        <v>0</v>
      </c>
      <c r="AB31" s="658">
        <f>'CAM VINH'!G16+'CAM VINH'!J16+'CAM VINH'!K16+'CAM VINH'!P16+'CAM VINH'!Q16+'CAM VINH'!R16</f>
        <v>0</v>
      </c>
      <c r="AC31" s="658">
        <f>'YEN HOA'!G16+'YEN HOA'!J16+'YEN HOA'!K16+'YEN HOA'!P16+'YEN HOA'!Q16+'YEN HOA'!R16</f>
        <v>0</v>
      </c>
      <c r="AD31" s="658">
        <f>'XA 24'!G16+'XA 24'!J16+'XA 24'!K16+'XA 24'!P16+'XA 24'!Q16+'XA 24'!R16</f>
        <v>0</v>
      </c>
      <c r="AE31" s="658">
        <f>'XA 25'!G16+'XA 25'!J16+'XA 25'!K16+'XA 25'!P16+'XA 25'!Q16+'XA 25'!R16</f>
        <v>0</v>
      </c>
      <c r="AF31" s="658">
        <f>'XA 26'!G16+'XA 26'!J16+'XA 26'!K16+'XA 26'!P16+'XA 26'!Q16+'XA 26'!R16</f>
        <v>0</v>
      </c>
      <c r="AG31" s="658">
        <f>'XA 27'!G16+'XA 27'!J16+'XA 27'!K16+'XA 27'!P16+'XA 27'!Q16+'XA 27'!R16</f>
        <v>0</v>
      </c>
      <c r="AH31" s="658">
        <f>'XA 28'!G16+'XA 28'!J16+'XA 28'!K16+'XA 28'!P16+'XA 28'!Q16+'XA 28'!R16</f>
        <v>0</v>
      </c>
      <c r="AI31" s="658">
        <f>'XA 29'!G16+'XA 29'!J16+'XA 29'!K16+'XA 29'!P16+'XA 29'!Q16+'XA 29'!R16</f>
        <v>0</v>
      </c>
      <c r="AJ31" s="658">
        <f>'XA 30 '!G16+'XA 30 '!J16+'XA 30 '!K16+'XA 30 '!P16+'XA 30 '!Q16+'XA 30 '!R16</f>
        <v>0</v>
      </c>
    </row>
    <row r="32" spans="1:36" ht="37.5" customHeight="1" x14ac:dyDescent="0.25">
      <c r="A32" s="661" t="s">
        <v>42</v>
      </c>
      <c r="B32" s="660" t="s">
        <v>139</v>
      </c>
      <c r="C32" s="661" t="s">
        <v>182</v>
      </c>
      <c r="D32" s="658">
        <f>'Bieu 12-CC HUYEN'!G17+'Bieu 12-CC HUYEN'!J17+'Bieu 12-CC HUYEN'!K17+'Bieu 12-CC HUYEN'!P17+'Bieu 12-CC HUYEN'!Q17+'Bieu 12-CC HUYEN'!R17</f>
        <v>748.22</v>
      </c>
      <c r="E32" s="658">
        <f>'TT CAM XUYEN'!G17+'TT CAM XUYEN'!J17+'TT CAM XUYEN'!K17+'TT CAM XUYEN'!P17+'TT CAM XUYEN'!Q17+'TT CAM XUYEN'!R17</f>
        <v>0</v>
      </c>
      <c r="F32" s="658">
        <f>'TT THIEN CAM'!G17+'TT THIEN CAM'!J17+'TT THIEN CAM'!K17+'TT THIEN CAM'!P17+'TT THIEN CAM'!Q17+'TT THIEN CAM'!R17</f>
        <v>0</v>
      </c>
      <c r="G32" s="658">
        <f>'CAM BINH'!G17+'CAM BINH'!J17+'CAM BINH'!K17+'CAM BINH'!P17+'CAM BINH'!Q17+'CAM BINH'!R17</f>
        <v>0</v>
      </c>
      <c r="H32" s="658">
        <f>'CAM DUONG'!G17+'CAM DUONG'!J17+'CAM DUONG'!K17+'CAM DUONG'!P17+'CAM DUONG'!Q17+'CAM DUONG'!R17</f>
        <v>0</v>
      </c>
      <c r="I32" s="658"/>
      <c r="J32" s="658">
        <f>'CAM DUE'!G17+'CAM DUE'!J17+'CAM DUE'!K17+'CAM DUE'!P17+'CAM DUE'!Q17+'CAM DUE'!R17</f>
        <v>0</v>
      </c>
      <c r="K32" s="658">
        <f>'CAM HA'!G17+'CAM HA'!J17+'CAM HA'!K17+'CAM HA'!P17+'CAM HA'!Q17+'CAM HA'!R17</f>
        <v>0</v>
      </c>
      <c r="L32" s="658">
        <f>'CAM HUNG'!G17+'CAM HUNG'!J17+'CAM HUNG'!K17+'CAM HUNG'!P17+'CAM HUNG'!Q17+'CAM HUNG'!R17</f>
        <v>0</v>
      </c>
      <c r="M32" s="658"/>
      <c r="N32" s="658">
        <f>'CAM LAC'!G17+'CAM LAC'!J17+'CAM LAC'!K17+'CAM LAC'!P17+'CAM LAC'!Q17+'CAM LAC'!R17</f>
        <v>42.5</v>
      </c>
      <c r="O32" s="658">
        <f>'CAM LINH'!G17+'CAM LINH'!J17+'CAM LINH'!K17+'CAM LINH'!P17+'CAM LINH'!Q17+'CAM LINH'!R17</f>
        <v>0</v>
      </c>
      <c r="P32" s="658">
        <f>'CAM LOC'!G17+'CAM LOC'!J17+'CAM LOC'!K17+'CAM LOC'!P17+'CAM LOC'!Q17+'CAM LOC'!R17</f>
        <v>0</v>
      </c>
      <c r="Q32" s="658">
        <f>'CAM MINH'!G17+'CAM MINH'!J17+'CAM MINH'!K17+'CAM MINH'!P17+'CAM MINH'!Q17+'CAM MINH'!R17</f>
        <v>0</v>
      </c>
      <c r="R32" s="658">
        <f>'CAM MY'!G17+'CAM MY'!J17+'CAM MY'!K17+'CAM MY'!P17+'CAM MY'!Q17+'CAM MY'!R17</f>
        <v>172.91</v>
      </c>
      <c r="S32" s="658">
        <f>'CAM NHUONG'!G17+'CAM NHUONG'!J17+'CAM NHUONG'!K17+'CAM NHUONG'!P17+'CAM NHUONG'!Q17+'CAM NHUONG'!R17</f>
        <v>0</v>
      </c>
      <c r="T32" s="658">
        <f>'CAM QUAN'!G17+'CAM QUAN'!J17+'CAM QUAN'!K17+'CAM QUAN'!P17+'CAM QUAN'!Q17+'CAM QUAN'!R17</f>
        <v>524.07000000000005</v>
      </c>
      <c r="U32" s="658">
        <f>'CAM QUANG'!G17+'CAM QUANG'!J17+'CAM QUANG'!K17+'CAM QUANG'!P17+'CAM QUANG'!Q17+'CAM QUANG'!R17</f>
        <v>0</v>
      </c>
      <c r="V32" s="658">
        <f>'CAM SON'!G17+'CAM SON'!J17+'CAM SON'!K17+'CAM SON'!P17+'CAM SON'!Q17+'CAM SON'!R17</f>
        <v>6.74</v>
      </c>
      <c r="W32" s="658">
        <f>'CAM THACH'!G17+'CAM THACH'!J17+'CAM THACH'!K17+'CAM THACH'!P17+'CAM THACH'!Q17+'CAM THACH'!R17</f>
        <v>0</v>
      </c>
      <c r="X32" s="658">
        <f>'NAM PHUC THANG'!G17+'NAM PHUC THANG'!J17+'NAM PHUC THANG'!K17+'NAM PHUC THANG'!P17+'NAM PHUC THANG'!Q17+'NAM PHUC THANG'!R17</f>
        <v>0</v>
      </c>
      <c r="Y32" s="658">
        <f>'CAM THANH'!G17+'CAM THANH'!J17+'CAM THANH'!K17+'CAM THANH'!P17+'CAM THANH'!Q17+'CAM THANH'!R17</f>
        <v>0</v>
      </c>
      <c r="Z32" s="658">
        <f>'CAM THINH'!G17+'CAM THINH'!J17+'CAM THINH'!K17+'CAM THINH'!P17+'CAM THINH'!Q17+'CAM THINH'!R17</f>
        <v>0</v>
      </c>
      <c r="AA32" s="658">
        <f>'CAM TRUNG'!G17+'CAM TRUNG'!J17+'CAM TRUNG'!K17+'CAM TRUNG'!P17+'CAM TRUNG'!Q17+'CAM TRUNG'!R17</f>
        <v>2</v>
      </c>
      <c r="AB32" s="658">
        <f>'CAM VINH'!G17+'CAM VINH'!J17+'CAM VINH'!K17+'CAM VINH'!P17+'CAM VINH'!Q17+'CAM VINH'!R17</f>
        <v>0</v>
      </c>
      <c r="AC32" s="658">
        <f>'YEN HOA'!G17+'YEN HOA'!J17+'YEN HOA'!K17+'YEN HOA'!P17+'YEN HOA'!Q17+'YEN HOA'!R17</f>
        <v>0</v>
      </c>
      <c r="AD32" s="658">
        <f>'XA 24'!G17+'XA 24'!J17+'XA 24'!K17+'XA 24'!P17+'XA 24'!Q17+'XA 24'!R17</f>
        <v>0</v>
      </c>
      <c r="AE32" s="658">
        <f>'XA 25'!G17+'XA 25'!J17+'XA 25'!K17+'XA 25'!P17+'XA 25'!Q17+'XA 25'!R17</f>
        <v>0</v>
      </c>
      <c r="AF32" s="658">
        <f>'XA 26'!G17+'XA 26'!J17+'XA 26'!K17+'XA 26'!P17+'XA 26'!Q17+'XA 26'!R17</f>
        <v>0</v>
      </c>
      <c r="AG32" s="658">
        <f>'XA 27'!G17+'XA 27'!J17+'XA 27'!K17+'XA 27'!P17+'XA 27'!Q17+'XA 27'!R17</f>
        <v>0</v>
      </c>
      <c r="AH32" s="658">
        <f>'XA 28'!G17+'XA 28'!J17+'XA 28'!K17+'XA 28'!P17+'XA 28'!Q17+'XA 28'!R17</f>
        <v>0</v>
      </c>
      <c r="AI32" s="658">
        <f>'XA 29'!G17+'XA 29'!J17+'XA 29'!K17+'XA 29'!P17+'XA 29'!Q17+'XA 29'!R17</f>
        <v>0</v>
      </c>
      <c r="AJ32" s="658">
        <f>'XA 30 '!G17+'XA 30 '!J17+'XA 30 '!K17+'XA 30 '!P17+'XA 30 '!Q17+'XA 30 '!R17</f>
        <v>0</v>
      </c>
    </row>
    <row r="33" spans="1:36" ht="37.5" customHeight="1" x14ac:dyDescent="0.25">
      <c r="A33" s="661"/>
      <c r="B33" s="663" t="s">
        <v>286</v>
      </c>
      <c r="C33" s="664" t="s">
        <v>287</v>
      </c>
      <c r="D33" s="658">
        <f>'Bieu 12-CC HUYEN'!G18+'Bieu 12-CC HUYEN'!J18+'Bieu 12-CC HUYEN'!K18+'Bieu 12-CC HUYEN'!P18+'Bieu 12-CC HUYEN'!Q18+'Bieu 12-CC HUYEN'!R18</f>
        <v>0</v>
      </c>
      <c r="E33" s="658">
        <f>'TT CAM XUYEN'!G18+'TT CAM XUYEN'!J18+'TT CAM XUYEN'!K18+'TT CAM XUYEN'!P18+'TT CAM XUYEN'!Q18+'TT CAM XUYEN'!R18</f>
        <v>0</v>
      </c>
      <c r="F33" s="658">
        <f>'TT THIEN CAM'!G18+'TT THIEN CAM'!J18+'TT THIEN CAM'!K18+'TT THIEN CAM'!P18+'TT THIEN CAM'!Q18+'TT THIEN CAM'!R18</f>
        <v>0</v>
      </c>
      <c r="G33" s="658">
        <f>'CAM BINH'!G18+'CAM BINH'!J18+'CAM BINH'!K18+'CAM BINH'!P18+'CAM BINH'!Q18+'CAM BINH'!R18</f>
        <v>0</v>
      </c>
      <c r="H33" s="658">
        <f>'CAM DUONG'!G18+'CAM DUONG'!J18+'CAM DUONG'!K18+'CAM DUONG'!P18+'CAM DUONG'!Q18+'CAM DUONG'!R18</f>
        <v>0</v>
      </c>
      <c r="I33" s="658"/>
      <c r="J33" s="658">
        <f>'CAM DUE'!G18+'CAM DUE'!J18+'CAM DUE'!K18+'CAM DUE'!P18+'CAM DUE'!Q18+'CAM DUE'!R18</f>
        <v>0</v>
      </c>
      <c r="K33" s="658">
        <f>'CAM HA'!G18+'CAM HA'!J18+'CAM HA'!K18+'CAM HA'!P18+'CAM HA'!Q18+'CAM HA'!R18</f>
        <v>0</v>
      </c>
      <c r="L33" s="658">
        <f>'CAM HUNG'!G18+'CAM HUNG'!J18+'CAM HUNG'!K18+'CAM HUNG'!P18+'CAM HUNG'!Q18+'CAM HUNG'!R18</f>
        <v>0</v>
      </c>
      <c r="M33" s="658"/>
      <c r="N33" s="658">
        <f>'CAM LAC'!G18+'CAM LAC'!J18+'CAM LAC'!K18+'CAM LAC'!P18+'CAM LAC'!Q18+'CAM LAC'!R18</f>
        <v>0</v>
      </c>
      <c r="O33" s="658">
        <f>'CAM LINH'!G18+'CAM LINH'!J18+'CAM LINH'!K18+'CAM LINH'!P18+'CAM LINH'!Q18+'CAM LINH'!R18</f>
        <v>0</v>
      </c>
      <c r="P33" s="658">
        <f>'CAM LOC'!G18+'CAM LOC'!J18+'CAM LOC'!K18+'CAM LOC'!P18+'CAM LOC'!Q18+'CAM LOC'!R18</f>
        <v>0</v>
      </c>
      <c r="Q33" s="658">
        <f>'CAM MINH'!G18+'CAM MINH'!J18+'CAM MINH'!K18+'CAM MINH'!P18+'CAM MINH'!Q18+'CAM MINH'!R18</f>
        <v>0</v>
      </c>
      <c r="R33" s="658">
        <f>'CAM MY'!G18+'CAM MY'!J18+'CAM MY'!K18+'CAM MY'!P18+'CAM MY'!Q18+'CAM MY'!R18</f>
        <v>0</v>
      </c>
      <c r="S33" s="658">
        <f>'CAM NHUONG'!G18+'CAM NHUONG'!J18+'CAM NHUONG'!K18+'CAM NHUONG'!P18+'CAM NHUONG'!Q18+'CAM NHUONG'!R18</f>
        <v>0</v>
      </c>
      <c r="T33" s="658">
        <f>'CAM QUAN'!G18+'CAM QUAN'!J18+'CAM QUAN'!K18+'CAM QUAN'!P18+'CAM QUAN'!Q18+'CAM QUAN'!R18</f>
        <v>0</v>
      </c>
      <c r="U33" s="658">
        <f>'CAM QUANG'!G18+'CAM QUANG'!J18+'CAM QUANG'!K18+'CAM QUANG'!P18+'CAM QUANG'!Q18+'CAM QUANG'!R18</f>
        <v>0</v>
      </c>
      <c r="V33" s="658">
        <f>'CAM SON'!G18+'CAM SON'!J18+'CAM SON'!K18+'CAM SON'!P18+'CAM SON'!Q18+'CAM SON'!R18</f>
        <v>0</v>
      </c>
      <c r="W33" s="658">
        <f>'CAM THACH'!G18+'CAM THACH'!J18+'CAM THACH'!K18+'CAM THACH'!P18+'CAM THACH'!Q18+'CAM THACH'!R18</f>
        <v>0</v>
      </c>
      <c r="X33" s="658">
        <f>'NAM PHUC THANG'!G18+'NAM PHUC THANG'!J18+'NAM PHUC THANG'!K18+'NAM PHUC THANG'!P18+'NAM PHUC THANG'!Q18+'NAM PHUC THANG'!R18</f>
        <v>0</v>
      </c>
      <c r="Y33" s="658">
        <f>'CAM THANH'!G18+'CAM THANH'!J18+'CAM THANH'!K18+'CAM THANH'!P18+'CAM THANH'!Q18+'CAM THANH'!R18</f>
        <v>0</v>
      </c>
      <c r="Z33" s="658">
        <f>'CAM THINH'!G18+'CAM THINH'!J18+'CAM THINH'!K18+'CAM THINH'!P18+'CAM THINH'!Q18+'CAM THINH'!R18</f>
        <v>0</v>
      </c>
      <c r="AA33" s="658">
        <f>'CAM TRUNG'!G18+'CAM TRUNG'!J18+'CAM TRUNG'!K18+'CAM TRUNG'!P18+'CAM TRUNG'!Q18+'CAM TRUNG'!R18</f>
        <v>0</v>
      </c>
      <c r="AB33" s="658">
        <f>'CAM VINH'!G18+'CAM VINH'!J18+'CAM VINH'!K18+'CAM VINH'!P18+'CAM VINH'!Q18+'CAM VINH'!R18</f>
        <v>0</v>
      </c>
      <c r="AC33" s="658">
        <f>'YEN HOA'!G18+'YEN HOA'!J18+'YEN HOA'!K18+'YEN HOA'!P18+'YEN HOA'!Q18+'YEN HOA'!R18</f>
        <v>0</v>
      </c>
      <c r="AD33" s="658">
        <f>'XA 24'!G18+'XA 24'!J18+'XA 24'!K18+'XA 24'!P18+'XA 24'!Q18+'XA 24'!R18</f>
        <v>0</v>
      </c>
      <c r="AE33" s="658">
        <f>'XA 25'!G18+'XA 25'!J18+'XA 25'!K18+'XA 25'!P18+'XA 25'!Q18+'XA 25'!R18</f>
        <v>0</v>
      </c>
      <c r="AF33" s="658">
        <f>'XA 26'!G18+'XA 26'!J18+'XA 26'!K18+'XA 26'!P18+'XA 26'!Q18+'XA 26'!R18</f>
        <v>0</v>
      </c>
      <c r="AG33" s="658">
        <f>'XA 27'!G18+'XA 27'!J18+'XA 27'!K18+'XA 27'!P18+'XA 27'!Q18+'XA 27'!R18</f>
        <v>0</v>
      </c>
      <c r="AH33" s="658">
        <f>'XA 28'!G18+'XA 28'!J18+'XA 28'!K18+'XA 28'!P18+'XA 28'!Q18+'XA 28'!R18</f>
        <v>0</v>
      </c>
      <c r="AI33" s="658">
        <f>'XA 29'!G18+'XA 29'!J18+'XA 29'!K18+'XA 29'!P18+'XA 29'!Q18+'XA 29'!R18</f>
        <v>0</v>
      </c>
      <c r="AJ33" s="658">
        <f>'XA 30 '!G18+'XA 30 '!J18+'XA 30 '!K18+'XA 30 '!P18+'XA 30 '!Q18+'XA 30 '!R18</f>
        <v>0</v>
      </c>
    </row>
    <row r="34" spans="1:36" s="107" customFormat="1" ht="51" customHeight="1" x14ac:dyDescent="0.25">
      <c r="A34" s="802">
        <v>3</v>
      </c>
      <c r="B34" s="657" t="s">
        <v>107</v>
      </c>
      <c r="C34" s="618" t="s">
        <v>108</v>
      </c>
      <c r="D34" s="658">
        <f>'Bieu 12-CC HUYEN'!AX22+'Bieu 12-CC HUYEN'!AY22</f>
        <v>29.14</v>
      </c>
      <c r="E34" s="658">
        <f>SUM('TT CAM XUYEN'!$AX$22:$AY$22)</f>
        <v>0.71000000000000008</v>
      </c>
      <c r="F34" s="658">
        <f>SUM('TT THIEN CAM'!$AX$22:$AY$22)</f>
        <v>15.02</v>
      </c>
      <c r="G34" s="658">
        <f>SUM('CAM BINH'!$AX$22:$AY$22)</f>
        <v>0.5</v>
      </c>
      <c r="H34" s="658">
        <f>SUM('CAM DUONG'!$AX$22:$AY$22)</f>
        <v>3.9400000000000004</v>
      </c>
      <c r="I34" s="658">
        <f>SUM('CAM BINH'!$AX$22:$AY$22)</f>
        <v>0.5</v>
      </c>
      <c r="J34" s="658">
        <f>SUM('CAM DUE'!$AX$22:$AY$22)</f>
        <v>0.41000000000000003</v>
      </c>
      <c r="K34" s="658">
        <f>SUM('CAM HA'!$AX$22:$AY$22)</f>
        <v>0.15000000000000002</v>
      </c>
      <c r="L34" s="658">
        <f>SUM('CAM HUNG'!$AX$22:$AY$22)</f>
        <v>0.22</v>
      </c>
      <c r="M34" s="658">
        <f>SUM('CAM BINH'!$AX$22:$AY$22)</f>
        <v>0.5</v>
      </c>
      <c r="N34" s="658">
        <f>SUM('CAM LAC'!$AX$22:$AY$22)</f>
        <v>0.12</v>
      </c>
      <c r="O34" s="658">
        <f>SUM('CAM LINH'!$AX$22:$AY$22)</f>
        <v>0.01</v>
      </c>
      <c r="P34" s="658">
        <f>SUM('CAM LOC'!$AX$22:$AY$22)</f>
        <v>0.79</v>
      </c>
      <c r="Q34" s="658">
        <f>SUM('CAM MINH'!$AX$22:$AY$22)</f>
        <v>0</v>
      </c>
      <c r="R34" s="658">
        <f>SUM('CAM MY'!$AX$22:$AY$22)</f>
        <v>0.67</v>
      </c>
      <c r="S34" s="658">
        <f>SUM('CAM NHUONG'!$AX$22:$AY$22)</f>
        <v>0.11</v>
      </c>
      <c r="T34" s="658">
        <f>SUM('CAM QUAN'!$AX$22:$AY$22)</f>
        <v>2.5299999999999998</v>
      </c>
      <c r="U34" s="658">
        <f>SUM('CAM QUANG'!$AX$22:$AY$22)</f>
        <v>0.72</v>
      </c>
      <c r="V34" s="658">
        <f>SUM('CAM SON'!$AX$22:$AY$22)</f>
        <v>0</v>
      </c>
      <c r="W34" s="658">
        <f>SUM('CAM THACH'!$AX$22:$AY$22)</f>
        <v>0.24</v>
      </c>
      <c r="X34" s="658">
        <f>SUM('NAM PHUC THANG'!$AX$22:$AY$22)</f>
        <v>1.3</v>
      </c>
      <c r="Y34" s="658">
        <f>SUM('CAM THANH'!$AX$22:$AY$22)</f>
        <v>0</v>
      </c>
      <c r="Z34" s="658">
        <f>SUM('CAM THINH'!$AX$22:$AY$22)</f>
        <v>0</v>
      </c>
      <c r="AA34" s="658">
        <f>SUM('CAM TRUNG'!$AX$22:$AY$22)</f>
        <v>0.5</v>
      </c>
      <c r="AB34" s="658">
        <f>SUM('CAM VINH'!$AX$22:$AY$22)</f>
        <v>0.03</v>
      </c>
      <c r="AC34" s="658">
        <f>SUM('YEN HOA'!$AX$22:$AY$22)</f>
        <v>1.17</v>
      </c>
      <c r="AD34" s="658">
        <f>SUM('XA 24'!$AX$22:$AY$22)</f>
        <v>0</v>
      </c>
      <c r="AE34" s="658">
        <f>SUM('XA 25'!$AX$22:$AY$22)</f>
        <v>0</v>
      </c>
      <c r="AF34" s="658">
        <f>SUM('XA 26'!$AX$22:$AY$22)</f>
        <v>0</v>
      </c>
      <c r="AG34" s="658">
        <f>SUM('XA 27'!$AX$22:$AY$22)</f>
        <v>0</v>
      </c>
      <c r="AH34" s="658">
        <f>SUM('XA 28'!$AX$22:$AY$22)</f>
        <v>0</v>
      </c>
      <c r="AI34" s="658">
        <f>SUM('XA 29'!$AX$22:$AY$22)</f>
        <v>0</v>
      </c>
      <c r="AJ34" s="658">
        <f>SUM('XA 30 '!$AX$22:$AY$22)</f>
        <v>0</v>
      </c>
    </row>
    <row r="35" spans="1:36" s="85" customFormat="1" ht="28.5" customHeight="1" x14ac:dyDescent="0.25">
      <c r="A35" s="985"/>
      <c r="B35" s="985"/>
      <c r="C35" s="985"/>
      <c r="D35" s="985"/>
      <c r="E35" s="985"/>
      <c r="F35" s="985"/>
      <c r="G35" s="985"/>
      <c r="H35" s="985"/>
      <c r="I35" s="985"/>
      <c r="J35" s="985"/>
      <c r="K35" s="985"/>
      <c r="L35" s="985"/>
      <c r="M35" s="985"/>
      <c r="N35" s="985"/>
      <c r="O35" s="985"/>
      <c r="P35" s="985"/>
      <c r="Q35" s="985"/>
      <c r="R35" s="985"/>
      <c r="S35" s="985"/>
      <c r="T35" s="985"/>
      <c r="U35" s="985"/>
      <c r="V35" s="985"/>
      <c r="W35" s="985"/>
    </row>
    <row r="36" spans="1:36" s="85" customFormat="1" x14ac:dyDescent="0.25">
      <c r="A36" s="985"/>
      <c r="B36" s="985"/>
      <c r="C36" s="985"/>
      <c r="D36" s="985"/>
      <c r="E36" s="985"/>
      <c r="F36" s="985"/>
      <c r="G36" s="985"/>
      <c r="H36" s="985"/>
      <c r="I36" s="985"/>
      <c r="J36" s="985"/>
      <c r="K36" s="985"/>
      <c r="L36" s="985"/>
      <c r="M36" s="985"/>
      <c r="N36" s="985"/>
      <c r="O36" s="985"/>
      <c r="P36" s="985"/>
      <c r="Q36" s="985"/>
      <c r="R36" s="985"/>
      <c r="S36" s="985"/>
      <c r="T36" s="985"/>
      <c r="U36" s="985"/>
      <c r="V36" s="985"/>
      <c r="W36" s="985"/>
    </row>
  </sheetData>
  <mergeCells count="11">
    <mergeCell ref="E5:AJ5"/>
    <mergeCell ref="AG4:AJ4"/>
    <mergeCell ref="A3:W3"/>
    <mergeCell ref="A35:W35"/>
    <mergeCell ref="A36:W36"/>
    <mergeCell ref="A2:W2"/>
    <mergeCell ref="A5:A6"/>
    <mergeCell ref="B5:B6"/>
    <mergeCell ref="C5:C6"/>
    <mergeCell ref="D5:D6"/>
    <mergeCell ref="T4:W4"/>
  </mergeCells>
  <phoneticPr fontId="3" type="noConversion"/>
  <pageMargins left="0.82677165354330717" right="0.15748031496062992" top="0.43307086614173229" bottom="0.23622047244094491" header="0.47244094488188981" footer="0.15748031496062992"/>
  <pageSetup paperSize="8" scale="83"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61"/>
  <sheetViews>
    <sheetView showZeros="0" zoomScale="85" zoomScaleNormal="85" workbookViewId="0">
      <selection activeCell="A22" sqref="A22:IV22"/>
    </sheetView>
  </sheetViews>
  <sheetFormatPr defaultColWidth="7.88671875" defaultRowHeight="13.2" x14ac:dyDescent="0.25"/>
  <cols>
    <col min="1" max="1" width="6.33203125" style="45" customWidth="1"/>
    <col min="2" max="2" width="43.33203125" style="45" customWidth="1"/>
    <col min="3" max="3" width="7.109375" style="52" customWidth="1"/>
    <col min="4" max="4" width="12.6640625" style="45" customWidth="1"/>
    <col min="5" max="5" width="11.6640625" style="110" customWidth="1"/>
    <col min="6" max="6" width="12.88671875" style="110" customWidth="1"/>
    <col min="7" max="7" width="10.33203125" style="110" customWidth="1"/>
    <col min="8" max="8" width="9.88671875" style="110" customWidth="1"/>
    <col min="9" max="9" width="6.88671875" style="110" hidden="1" customWidth="1"/>
    <col min="10" max="10" width="10.109375" style="110" customWidth="1"/>
    <col min="11" max="11" width="10.44140625" style="110" customWidth="1"/>
    <col min="12" max="12" width="10.109375" style="110" customWidth="1"/>
    <col min="13" max="13" width="6" style="110" hidden="1" customWidth="1"/>
    <col min="14" max="14" width="10.5546875" style="110" customWidth="1"/>
    <col min="15" max="15" width="9.6640625" style="110" customWidth="1"/>
    <col min="16" max="16" width="10.44140625" style="110" customWidth="1"/>
    <col min="17" max="17" width="10.88671875" style="110" customWidth="1"/>
    <col min="18" max="18" width="10.33203125" style="110" bestFit="1" customWidth="1"/>
    <col min="19" max="19" width="10" style="110" bestFit="1" customWidth="1"/>
    <col min="20" max="20" width="10" style="110" customWidth="1"/>
    <col min="21" max="21" width="9.88671875" style="110" customWidth="1"/>
    <col min="22" max="22" width="10.6640625" style="45" customWidth="1"/>
    <col min="23" max="23" width="11.33203125" style="45" customWidth="1"/>
    <col min="24" max="16384" width="7.88671875" style="45"/>
  </cols>
  <sheetData>
    <row r="1" spans="1:36" ht="15.6" x14ac:dyDescent="0.3">
      <c r="A1" s="67" t="s">
        <v>223</v>
      </c>
      <c r="B1" s="68"/>
      <c r="C1" s="59"/>
      <c r="D1" s="59"/>
      <c r="E1" s="109"/>
      <c r="F1" s="109"/>
      <c r="G1" s="109"/>
      <c r="H1" s="109"/>
      <c r="I1" s="109"/>
      <c r="J1" s="109"/>
      <c r="K1" s="109"/>
      <c r="L1" s="109"/>
      <c r="M1" s="109"/>
      <c r="N1" s="109"/>
      <c r="O1" s="109"/>
      <c r="P1" s="109"/>
      <c r="Q1" s="109"/>
      <c r="R1" s="109"/>
      <c r="S1" s="109"/>
      <c r="T1" s="109"/>
      <c r="U1" s="109"/>
      <c r="V1" s="59"/>
      <c r="W1" s="59"/>
    </row>
    <row r="2" spans="1:36" s="69" customFormat="1" ht="18" customHeight="1" x14ac:dyDescent="0.25">
      <c r="A2" s="992" t="s">
        <v>290</v>
      </c>
      <c r="B2" s="987"/>
      <c r="C2" s="987"/>
      <c r="D2" s="987"/>
      <c r="E2" s="987"/>
      <c r="F2" s="987"/>
      <c r="G2" s="987"/>
      <c r="H2" s="987"/>
      <c r="I2" s="987"/>
      <c r="J2" s="987"/>
      <c r="K2" s="987"/>
      <c r="L2" s="987"/>
      <c r="M2" s="987"/>
      <c r="N2" s="987"/>
      <c r="O2" s="987"/>
      <c r="P2" s="987"/>
      <c r="Q2" s="987"/>
      <c r="R2" s="987"/>
      <c r="S2" s="987"/>
      <c r="T2" s="987"/>
      <c r="U2" s="987"/>
      <c r="V2" s="987"/>
      <c r="W2" s="987"/>
    </row>
    <row r="3" spans="1:36" ht="20.25" customHeight="1" x14ac:dyDescent="0.25">
      <c r="A3" s="984" t="s">
        <v>1015</v>
      </c>
      <c r="B3" s="984"/>
      <c r="C3" s="984"/>
      <c r="D3" s="984"/>
      <c r="E3" s="984"/>
      <c r="F3" s="984"/>
      <c r="G3" s="984"/>
      <c r="H3" s="984"/>
      <c r="I3" s="984"/>
      <c r="J3" s="984"/>
      <c r="K3" s="984"/>
      <c r="L3" s="984"/>
      <c r="M3" s="984"/>
      <c r="N3" s="984"/>
      <c r="O3" s="984"/>
      <c r="P3" s="984"/>
      <c r="Q3" s="984"/>
      <c r="R3" s="984"/>
      <c r="S3" s="984"/>
      <c r="T3" s="984"/>
      <c r="U3" s="984"/>
      <c r="V3" s="984"/>
      <c r="W3" s="984"/>
      <c r="X3" s="70"/>
    </row>
    <row r="4" spans="1:36" ht="20.25" customHeight="1" x14ac:dyDescent="0.25">
      <c r="A4" s="620"/>
      <c r="B4" s="620"/>
      <c r="C4" s="620"/>
      <c r="D4" s="620"/>
      <c r="E4" s="622"/>
      <c r="F4" s="622"/>
      <c r="G4" s="622"/>
      <c r="H4" s="622"/>
      <c r="I4" s="622"/>
      <c r="J4" s="622"/>
      <c r="K4" s="622"/>
      <c r="L4" s="622"/>
      <c r="M4" s="622"/>
      <c r="N4" s="622"/>
      <c r="O4" s="622"/>
      <c r="P4" s="622"/>
      <c r="Q4" s="622"/>
      <c r="R4" s="622"/>
      <c r="S4" s="622"/>
      <c r="T4" s="622"/>
      <c r="U4" s="622"/>
      <c r="V4" s="622"/>
      <c r="W4" s="622"/>
      <c r="AG4" s="993" t="s">
        <v>28</v>
      </c>
      <c r="AH4" s="993"/>
      <c r="AI4" s="993"/>
      <c r="AJ4" s="993"/>
    </row>
    <row r="5" spans="1:36" ht="20.25" customHeight="1" x14ac:dyDescent="0.25">
      <c r="A5" s="971" t="s">
        <v>16</v>
      </c>
      <c r="B5" s="989" t="s">
        <v>157</v>
      </c>
      <c r="C5" s="989" t="s">
        <v>20</v>
      </c>
      <c r="D5" s="988" t="s">
        <v>143</v>
      </c>
      <c r="E5" s="971" t="s">
        <v>165</v>
      </c>
      <c r="F5" s="971"/>
      <c r="G5" s="971"/>
      <c r="H5" s="971"/>
      <c r="I5" s="971"/>
      <c r="J5" s="971"/>
      <c r="K5" s="971"/>
      <c r="L5" s="971"/>
      <c r="M5" s="971"/>
      <c r="N5" s="971"/>
      <c r="O5" s="971"/>
      <c r="P5" s="971"/>
      <c r="Q5" s="971"/>
      <c r="R5" s="971"/>
      <c r="S5" s="971"/>
      <c r="T5" s="971"/>
      <c r="U5" s="971"/>
      <c r="V5" s="971"/>
      <c r="W5" s="971"/>
      <c r="X5" s="971"/>
      <c r="Y5" s="971"/>
      <c r="Z5" s="971"/>
      <c r="AA5" s="971"/>
      <c r="AB5" s="971"/>
      <c r="AC5" s="971"/>
      <c r="AD5" s="971"/>
      <c r="AE5" s="971"/>
      <c r="AF5" s="971"/>
      <c r="AG5" s="971"/>
      <c r="AH5" s="971"/>
      <c r="AI5" s="971"/>
      <c r="AJ5" s="971"/>
    </row>
    <row r="6" spans="1:36" ht="50.25" customHeight="1" x14ac:dyDescent="0.25">
      <c r="A6" s="971"/>
      <c r="B6" s="989"/>
      <c r="C6" s="990"/>
      <c r="D6" s="991"/>
      <c r="E6" s="775" t="s">
        <v>992</v>
      </c>
      <c r="F6" s="775" t="s">
        <v>993</v>
      </c>
      <c r="G6" s="775" t="s">
        <v>994</v>
      </c>
      <c r="H6" s="775" t="s">
        <v>995</v>
      </c>
      <c r="I6" s="775" t="s">
        <v>208</v>
      </c>
      <c r="J6" s="775" t="s">
        <v>996</v>
      </c>
      <c r="K6" s="775" t="s">
        <v>997</v>
      </c>
      <c r="L6" s="775" t="s">
        <v>998</v>
      </c>
      <c r="M6" s="775" t="s">
        <v>209</v>
      </c>
      <c r="N6" s="775" t="s">
        <v>999</v>
      </c>
      <c r="O6" s="775" t="s">
        <v>1000</v>
      </c>
      <c r="P6" s="775" t="s">
        <v>1001</v>
      </c>
      <c r="Q6" s="775" t="s">
        <v>1002</v>
      </c>
      <c r="R6" s="775" t="s">
        <v>1003</v>
      </c>
      <c r="S6" s="775" t="s">
        <v>1004</v>
      </c>
      <c r="T6" s="775" t="s">
        <v>1005</v>
      </c>
      <c r="U6" s="775" t="s">
        <v>1006</v>
      </c>
      <c r="V6" s="775" t="s">
        <v>1007</v>
      </c>
      <c r="W6" s="775" t="s">
        <v>1008</v>
      </c>
      <c r="X6" s="776" t="s">
        <v>1009</v>
      </c>
      <c r="Y6" s="776" t="s">
        <v>1010</v>
      </c>
      <c r="Z6" s="776" t="s">
        <v>1011</v>
      </c>
      <c r="AA6" s="776" t="s">
        <v>1012</v>
      </c>
      <c r="AB6" s="776" t="s">
        <v>1013</v>
      </c>
      <c r="AC6" s="776" t="s">
        <v>1014</v>
      </c>
      <c r="AD6" s="617" t="s">
        <v>926</v>
      </c>
      <c r="AE6" s="617" t="s">
        <v>927</v>
      </c>
      <c r="AF6" s="617" t="s">
        <v>928</v>
      </c>
      <c r="AG6" s="617" t="s">
        <v>929</v>
      </c>
      <c r="AH6" s="617" t="s">
        <v>930</v>
      </c>
      <c r="AI6" s="617" t="s">
        <v>931</v>
      </c>
      <c r="AJ6" s="617" t="s">
        <v>932</v>
      </c>
    </row>
    <row r="7" spans="1:36" s="56" customFormat="1" ht="14.25" customHeight="1" x14ac:dyDescent="0.3">
      <c r="A7" s="685" t="s">
        <v>60</v>
      </c>
      <c r="B7" s="685" t="s">
        <v>61</v>
      </c>
      <c r="C7" s="685" t="s">
        <v>62</v>
      </c>
      <c r="D7" s="644" t="s">
        <v>229</v>
      </c>
      <c r="E7" s="686" t="s">
        <v>63</v>
      </c>
      <c r="F7" s="686" t="s">
        <v>64</v>
      </c>
      <c r="G7" s="686" t="s">
        <v>65</v>
      </c>
      <c r="H7" s="686" t="s">
        <v>187</v>
      </c>
      <c r="I7" s="686" t="s">
        <v>188</v>
      </c>
      <c r="J7" s="686" t="s">
        <v>188</v>
      </c>
      <c r="K7" s="686" t="s">
        <v>189</v>
      </c>
      <c r="L7" s="686" t="s">
        <v>190</v>
      </c>
      <c r="M7" s="686" t="s">
        <v>210</v>
      </c>
      <c r="N7" s="686" t="s">
        <v>191</v>
      </c>
      <c r="O7" s="686" t="s">
        <v>210</v>
      </c>
      <c r="P7" s="686" t="s">
        <v>211</v>
      </c>
      <c r="Q7" s="686" t="s">
        <v>212</v>
      </c>
      <c r="R7" s="686" t="s">
        <v>213</v>
      </c>
      <c r="S7" s="686" t="s">
        <v>214</v>
      </c>
      <c r="T7" s="686" t="s">
        <v>215</v>
      </c>
      <c r="U7" s="686" t="s">
        <v>216</v>
      </c>
      <c r="V7" s="687" t="s">
        <v>217</v>
      </c>
      <c r="W7" s="687" t="s">
        <v>218</v>
      </c>
      <c r="X7" s="688"/>
      <c r="Y7" s="688"/>
      <c r="Z7" s="688"/>
      <c r="AA7" s="688"/>
      <c r="AB7" s="688"/>
      <c r="AC7" s="688"/>
      <c r="AD7" s="688"/>
      <c r="AE7" s="688"/>
      <c r="AF7" s="688"/>
      <c r="AG7" s="688"/>
      <c r="AH7" s="688"/>
      <c r="AI7" s="688"/>
      <c r="AJ7" s="688"/>
    </row>
    <row r="8" spans="1:36" ht="37.5" customHeight="1" x14ac:dyDescent="0.3">
      <c r="A8" s="625">
        <v>1</v>
      </c>
      <c r="B8" s="624" t="s">
        <v>31</v>
      </c>
      <c r="C8" s="629" t="s">
        <v>21</v>
      </c>
      <c r="D8" s="669">
        <f>'Bieu 12-CC HUYEN'!E62</f>
        <v>145.60999999999999</v>
      </c>
      <c r="E8" s="689">
        <f>'TT CAM XUYEN'!E62</f>
        <v>8.2999999999999989</v>
      </c>
      <c r="F8" s="689">
        <f>'TT THIEN CAM'!E62</f>
        <v>40.299999999999997</v>
      </c>
      <c r="G8" s="671">
        <f>'CAM BINH'!E62</f>
        <v>0.2</v>
      </c>
      <c r="H8" s="671">
        <f>'CAM DUONG'!E62</f>
        <v>1</v>
      </c>
      <c r="I8" s="671"/>
      <c r="J8" s="671">
        <f>'CAM DUE'!E62</f>
        <v>4.13</v>
      </c>
      <c r="K8" s="671">
        <f>'CAM HA'!E62</f>
        <v>0</v>
      </c>
      <c r="L8" s="671">
        <f>'CAM HUNG'!E62</f>
        <v>15.7</v>
      </c>
      <c r="M8" s="671"/>
      <c r="N8" s="671">
        <f>'CAM LAC'!E62</f>
        <v>30.01</v>
      </c>
      <c r="O8" s="671">
        <f>'CAM LINH'!E62</f>
        <v>5.76</v>
      </c>
      <c r="P8" s="671">
        <f>'CAM LOC'!E62</f>
        <v>0</v>
      </c>
      <c r="Q8" s="671">
        <f>'CAM MINH'!E62</f>
        <v>3</v>
      </c>
      <c r="R8" s="671">
        <f>'CAM MY'!E62</f>
        <v>13.1</v>
      </c>
      <c r="S8" s="671">
        <f>'CAM NHUONG'!E62</f>
        <v>0</v>
      </c>
      <c r="T8" s="671">
        <f>'CAM QUAN'!E62</f>
        <v>1</v>
      </c>
      <c r="U8" s="671">
        <f>'CAM QUANG'!E62</f>
        <v>1.5</v>
      </c>
      <c r="V8" s="637">
        <f>'CAM SON'!E62</f>
        <v>0.16</v>
      </c>
      <c r="W8" s="637">
        <f>'CAM THACH'!E62</f>
        <v>5.9</v>
      </c>
      <c r="X8" s="690">
        <f>'NAM PHUC THANG'!E62</f>
        <v>5.6</v>
      </c>
      <c r="Y8" s="690">
        <f>'CAM THANH'!E62</f>
        <v>8</v>
      </c>
      <c r="Z8" s="690">
        <f>'CAM THINH'!E62</f>
        <v>0</v>
      </c>
      <c r="AA8" s="690">
        <f>'CAM TRUNG'!E62</f>
        <v>0.95</v>
      </c>
      <c r="AB8" s="690">
        <f>'CAM VINH'!E62</f>
        <v>0</v>
      </c>
      <c r="AC8" s="690">
        <f>'YEN HOA'!E62</f>
        <v>1</v>
      </c>
      <c r="AD8" s="690">
        <f>'XA 24'!E62</f>
        <v>0</v>
      </c>
      <c r="AE8" s="690">
        <f>'XA 25'!E62</f>
        <v>0</v>
      </c>
      <c r="AF8" s="690">
        <f>'XA 26'!E62</f>
        <v>0</v>
      </c>
      <c r="AG8" s="690">
        <f>'XA 27'!E62</f>
        <v>0</v>
      </c>
      <c r="AH8" s="690">
        <f>'XA 28'!E62</f>
        <v>0</v>
      </c>
      <c r="AI8" s="690">
        <f>'XA 29'!E62</f>
        <v>0</v>
      </c>
      <c r="AJ8" s="690">
        <f>'XA 30 '!E62</f>
        <v>0</v>
      </c>
    </row>
    <row r="9" spans="1:36" s="60" customFormat="1" ht="21" customHeight="1" x14ac:dyDescent="0.3">
      <c r="A9" s="674"/>
      <c r="B9" s="673" t="s">
        <v>38</v>
      </c>
      <c r="C9" s="674"/>
      <c r="D9" s="675"/>
      <c r="E9" s="691"/>
      <c r="F9" s="691"/>
      <c r="G9" s="676"/>
      <c r="H9" s="676"/>
      <c r="I9" s="676"/>
      <c r="J9" s="676"/>
      <c r="K9" s="676"/>
      <c r="L9" s="676"/>
      <c r="M9" s="676"/>
      <c r="N9" s="676"/>
      <c r="O9" s="676"/>
      <c r="P9" s="676"/>
      <c r="Q9" s="676"/>
      <c r="R9" s="676"/>
      <c r="S9" s="676"/>
      <c r="T9" s="676"/>
      <c r="U9" s="676"/>
      <c r="V9" s="676"/>
      <c r="W9" s="676"/>
      <c r="X9" s="692"/>
      <c r="Y9" s="692"/>
      <c r="Z9" s="692"/>
      <c r="AA9" s="692"/>
      <c r="AB9" s="692"/>
      <c r="AC9" s="692"/>
      <c r="AD9" s="692"/>
      <c r="AE9" s="692"/>
      <c r="AF9" s="692"/>
      <c r="AG9" s="692"/>
      <c r="AH9" s="692"/>
      <c r="AI9" s="692"/>
      <c r="AJ9" s="692"/>
    </row>
    <row r="10" spans="1:36" ht="18.899999999999999" customHeight="1" x14ac:dyDescent="0.3">
      <c r="A10" s="629" t="s">
        <v>1</v>
      </c>
      <c r="B10" s="628" t="s">
        <v>81</v>
      </c>
      <c r="C10" s="634" t="s">
        <v>82</v>
      </c>
      <c r="D10" s="677">
        <f>'Bieu 12-CC HUYEN'!G62</f>
        <v>0</v>
      </c>
      <c r="E10" s="693">
        <f>'TT CAM XUYEN'!G62</f>
        <v>0</v>
      </c>
      <c r="F10" s="693">
        <f>'TT THIEN CAM'!G62</f>
        <v>0</v>
      </c>
      <c r="G10" s="671">
        <f>'CAM BINH'!G62</f>
        <v>0</v>
      </c>
      <c r="H10" s="671">
        <f>'CAM DUONG'!G62</f>
        <v>0</v>
      </c>
      <c r="I10" s="671"/>
      <c r="J10" s="671">
        <f>'CAM DUE'!G62</f>
        <v>0</v>
      </c>
      <c r="K10" s="671">
        <f>'CAM HA'!G62</f>
        <v>0</v>
      </c>
      <c r="L10" s="671">
        <f>'CAM HUNG'!G62</f>
        <v>0</v>
      </c>
      <c r="M10" s="671"/>
      <c r="N10" s="671">
        <f>'CAM LAC'!G62</f>
        <v>0</v>
      </c>
      <c r="O10" s="671">
        <f>'CAM LINH'!G62</f>
        <v>0</v>
      </c>
      <c r="P10" s="671">
        <f>'CAM LOC'!G62</f>
        <v>0</v>
      </c>
      <c r="Q10" s="671">
        <f>'CAM MINH'!G62</f>
        <v>0</v>
      </c>
      <c r="R10" s="671">
        <f>'CAM MY'!G62</f>
        <v>0</v>
      </c>
      <c r="S10" s="671">
        <f>'CAM NHUONG'!G62</f>
        <v>0</v>
      </c>
      <c r="T10" s="671">
        <f>'CAM QUAN'!G62</f>
        <v>0</v>
      </c>
      <c r="U10" s="671">
        <f>'CAM QUANG'!G62</f>
        <v>0</v>
      </c>
      <c r="V10" s="637">
        <f>'CAM SON'!G62</f>
        <v>0</v>
      </c>
      <c r="W10" s="637">
        <f>'CAM THACH'!G62</f>
        <v>0</v>
      </c>
      <c r="X10" s="690">
        <f>'NAM PHUC THANG'!G62</f>
        <v>0</v>
      </c>
      <c r="Y10" s="690">
        <f>'CAM THANH'!G62</f>
        <v>0</v>
      </c>
      <c r="Z10" s="690">
        <f>'CAM THINH'!G62</f>
        <v>0</v>
      </c>
      <c r="AA10" s="690">
        <f>'CAM TRUNG'!G62</f>
        <v>0</v>
      </c>
      <c r="AB10" s="690">
        <f>'CAM VINH'!G62</f>
        <v>0</v>
      </c>
      <c r="AC10" s="690">
        <f>'YEN HOA'!G62</f>
        <v>0</v>
      </c>
      <c r="AD10" s="690">
        <f>'XA 24'!G62</f>
        <v>0</v>
      </c>
      <c r="AE10" s="690">
        <f>'XA 25'!G62</f>
        <v>0</v>
      </c>
      <c r="AF10" s="690">
        <f>'XA 26'!G62</f>
        <v>0</v>
      </c>
      <c r="AG10" s="690">
        <f>'XA 27'!G62</f>
        <v>0</v>
      </c>
      <c r="AH10" s="690">
        <f>'XA 28'!G62</f>
        <v>0</v>
      </c>
      <c r="AI10" s="690">
        <f>'XA 29'!G62</f>
        <v>0</v>
      </c>
      <c r="AJ10" s="690">
        <f>'XA 30 '!G62</f>
        <v>0</v>
      </c>
    </row>
    <row r="11" spans="1:36" s="51" customFormat="1" ht="18.899999999999999" customHeight="1" x14ac:dyDescent="0.3">
      <c r="A11" s="819"/>
      <c r="B11" s="635" t="s">
        <v>79</v>
      </c>
      <c r="C11" s="715" t="s">
        <v>80</v>
      </c>
      <c r="D11" s="682">
        <f>'Bieu 12-CC HUYEN'!H62</f>
        <v>0</v>
      </c>
      <c r="E11" s="716">
        <f>'TT CAM XUYEN'!H62</f>
        <v>0</v>
      </c>
      <c r="F11" s="716">
        <f>'TT THIEN CAM'!H62</f>
        <v>0</v>
      </c>
      <c r="G11" s="683">
        <f>'CAM BINH'!H62</f>
        <v>0</v>
      </c>
      <c r="H11" s="683">
        <f>'CAM DUONG'!H62</f>
        <v>0</v>
      </c>
      <c r="I11" s="683"/>
      <c r="J11" s="683">
        <f>'CAM DUE'!H62</f>
        <v>0</v>
      </c>
      <c r="K11" s="683">
        <f>'CAM HA'!H62</f>
        <v>0</v>
      </c>
      <c r="L11" s="683">
        <f>'CAM HUNG'!H62</f>
        <v>0</v>
      </c>
      <c r="M11" s="683"/>
      <c r="N11" s="683">
        <f>'CAM LAC'!H62</f>
        <v>0</v>
      </c>
      <c r="O11" s="683">
        <f>'CAM LINH'!H62</f>
        <v>0</v>
      </c>
      <c r="P11" s="683">
        <f>'CAM LOC'!H62</f>
        <v>0</v>
      </c>
      <c r="Q11" s="683">
        <f>'CAM MINH'!H62</f>
        <v>0</v>
      </c>
      <c r="R11" s="683">
        <f>'CAM MY'!H62</f>
        <v>0</v>
      </c>
      <c r="S11" s="683">
        <f>'CAM NHUONG'!H62</f>
        <v>0</v>
      </c>
      <c r="T11" s="683">
        <f>'CAM QUAN'!H62</f>
        <v>0</v>
      </c>
      <c r="U11" s="683">
        <f>'CAM QUANG'!H62</f>
        <v>0</v>
      </c>
      <c r="V11" s="684">
        <f>'CAM SON'!H62</f>
        <v>0</v>
      </c>
      <c r="W11" s="684">
        <f>'CAM THACH'!H62</f>
        <v>0</v>
      </c>
      <c r="X11" s="717">
        <f>'NAM PHUC THANG'!H62</f>
        <v>0</v>
      </c>
      <c r="Y11" s="717">
        <f>'CAM THANH'!H62</f>
        <v>0</v>
      </c>
      <c r="Z11" s="717">
        <f>'CAM THINH'!H62</f>
        <v>0</v>
      </c>
      <c r="AA11" s="717">
        <f>'CAM TRUNG'!H62</f>
        <v>0</v>
      </c>
      <c r="AB11" s="717">
        <f>'CAM VINH'!H62</f>
        <v>0</v>
      </c>
      <c r="AC11" s="717">
        <f>'YEN HOA'!H62</f>
        <v>0</v>
      </c>
      <c r="AD11" s="717">
        <f>'XA 24'!H62</f>
        <v>0</v>
      </c>
      <c r="AE11" s="717">
        <f>'XA 25'!H62</f>
        <v>0</v>
      </c>
      <c r="AF11" s="717">
        <f>'XA 26'!H62</f>
        <v>0</v>
      </c>
      <c r="AG11" s="717">
        <f>'XA 27'!H62</f>
        <v>0</v>
      </c>
      <c r="AH11" s="717">
        <f>'XA 28'!H62</f>
        <v>0</v>
      </c>
      <c r="AI11" s="717">
        <f>'XA 29'!H62</f>
        <v>0</v>
      </c>
      <c r="AJ11" s="717">
        <f>'XA 30 '!H62</f>
        <v>0</v>
      </c>
    </row>
    <row r="12" spans="1:36" ht="18.899999999999999" hidden="1" customHeight="1" x14ac:dyDescent="0.3">
      <c r="A12" s="629"/>
      <c r="B12" s="628" t="s">
        <v>184</v>
      </c>
      <c r="C12" s="634" t="s">
        <v>183</v>
      </c>
      <c r="D12" s="677">
        <f>'Bieu 12-CC HUYEN'!I62</f>
        <v>0</v>
      </c>
      <c r="E12" s="693">
        <f>'TT CAM XUYEN'!I62</f>
        <v>0</v>
      </c>
      <c r="F12" s="693">
        <f>'TT THIEN CAM'!I62</f>
        <v>0</v>
      </c>
      <c r="G12" s="671">
        <f>'CAM BINH'!I62</f>
        <v>0</v>
      </c>
      <c r="H12" s="671">
        <f>'CAM DUONG'!I62</f>
        <v>0</v>
      </c>
      <c r="I12" s="671"/>
      <c r="J12" s="671">
        <f>'CAM DUE'!I62</f>
        <v>0</v>
      </c>
      <c r="K12" s="671">
        <f>'CAM HA'!I62</f>
        <v>0</v>
      </c>
      <c r="L12" s="671">
        <f>'CAM HUNG'!I62</f>
        <v>0</v>
      </c>
      <c r="M12" s="671"/>
      <c r="N12" s="671">
        <f>'CAM LAC'!I62</f>
        <v>0</v>
      </c>
      <c r="O12" s="671">
        <f>'CAM LINH'!I62</f>
        <v>0</v>
      </c>
      <c r="P12" s="671">
        <f>'CAM LOC'!I62</f>
        <v>0</v>
      </c>
      <c r="Q12" s="671">
        <f>'CAM MINH'!I62</f>
        <v>0</v>
      </c>
      <c r="R12" s="671">
        <f>'CAM MY'!I62</f>
        <v>0</v>
      </c>
      <c r="S12" s="671">
        <f>'CAM NHUONG'!I62</f>
        <v>0</v>
      </c>
      <c r="T12" s="671">
        <f>'CAM QUAN'!I62</f>
        <v>0</v>
      </c>
      <c r="U12" s="671">
        <f>'CAM QUANG'!I62</f>
        <v>0</v>
      </c>
      <c r="V12" s="637">
        <f>'CAM SON'!I62</f>
        <v>0</v>
      </c>
      <c r="W12" s="637">
        <f>'CAM THACH'!I62</f>
        <v>0</v>
      </c>
      <c r="X12" s="690">
        <f>'NAM PHUC THANG'!I62</f>
        <v>0</v>
      </c>
      <c r="Y12" s="690">
        <f>'CAM THANH'!I62</f>
        <v>0</v>
      </c>
      <c r="Z12" s="690">
        <f>'CAM THINH'!I62</f>
        <v>0</v>
      </c>
      <c r="AA12" s="690">
        <f>'CAM TRUNG'!I62</f>
        <v>0</v>
      </c>
      <c r="AB12" s="690">
        <f>'CAM VINH'!I62</f>
        <v>0</v>
      </c>
      <c r="AC12" s="690">
        <f>'YEN HOA'!I62</f>
        <v>0</v>
      </c>
      <c r="AD12" s="690">
        <f>'XA 24'!I62</f>
        <v>0</v>
      </c>
      <c r="AE12" s="690">
        <f>'XA 25'!I62</f>
        <v>0</v>
      </c>
      <c r="AF12" s="690">
        <f>'XA 26'!I62</f>
        <v>0</v>
      </c>
      <c r="AG12" s="690">
        <f>'XA 27'!I62</f>
        <v>0</v>
      </c>
      <c r="AH12" s="690">
        <f>'XA 28'!I62</f>
        <v>0</v>
      </c>
      <c r="AI12" s="690">
        <f>'XA 29'!I62</f>
        <v>0</v>
      </c>
      <c r="AJ12" s="690">
        <f>'XA 30 '!I62</f>
        <v>0</v>
      </c>
    </row>
    <row r="13" spans="1:36" ht="18.899999999999999" customHeight="1" x14ac:dyDescent="0.3">
      <c r="A13" s="629" t="s">
        <v>2</v>
      </c>
      <c r="B13" s="628" t="s">
        <v>105</v>
      </c>
      <c r="C13" s="634" t="s">
        <v>51</v>
      </c>
      <c r="D13" s="677">
        <f>'Bieu 12-CC HUYEN'!J62</f>
        <v>0</v>
      </c>
      <c r="E13" s="693">
        <f>'TT CAM XUYEN'!J62</f>
        <v>0</v>
      </c>
      <c r="F13" s="693">
        <f>'TT THIEN CAM'!J62</f>
        <v>0</v>
      </c>
      <c r="G13" s="671">
        <f>'CAM BINH'!J62</f>
        <v>0</v>
      </c>
      <c r="H13" s="671">
        <f>'CAM DUONG'!J62</f>
        <v>0</v>
      </c>
      <c r="I13" s="671"/>
      <c r="J13" s="671">
        <f>'CAM DUE'!J62</f>
        <v>0</v>
      </c>
      <c r="K13" s="671">
        <f>'CAM HA'!J62</f>
        <v>0</v>
      </c>
      <c r="L13" s="671">
        <f>'CAM HUNG'!J62</f>
        <v>0</v>
      </c>
      <c r="M13" s="671"/>
      <c r="N13" s="671">
        <f>'CAM LAC'!J62</f>
        <v>0</v>
      </c>
      <c r="O13" s="671">
        <f>'CAM LINH'!J62</f>
        <v>0</v>
      </c>
      <c r="P13" s="671">
        <f>'CAM LOC'!J62</f>
        <v>0</v>
      </c>
      <c r="Q13" s="671">
        <f>'CAM MINH'!J62</f>
        <v>0</v>
      </c>
      <c r="R13" s="671">
        <f>'CAM MY'!J62</f>
        <v>0</v>
      </c>
      <c r="S13" s="671">
        <f>'CAM NHUONG'!J62</f>
        <v>0</v>
      </c>
      <c r="T13" s="671">
        <f>'CAM QUAN'!J62</f>
        <v>0</v>
      </c>
      <c r="U13" s="671">
        <f>'CAM QUANG'!J62</f>
        <v>0</v>
      </c>
      <c r="V13" s="637">
        <f>'CAM SON'!J62</f>
        <v>0</v>
      </c>
      <c r="W13" s="637">
        <f>'CAM THACH'!J62</f>
        <v>0</v>
      </c>
      <c r="X13" s="690">
        <f>'NAM PHUC THANG'!J62</f>
        <v>0</v>
      </c>
      <c r="Y13" s="690">
        <f>'CAM THANH'!J62</f>
        <v>0</v>
      </c>
      <c r="Z13" s="690">
        <f>'CAM THINH'!J62</f>
        <v>0</v>
      </c>
      <c r="AA13" s="690">
        <f>'CAM TRUNG'!J62</f>
        <v>0</v>
      </c>
      <c r="AB13" s="690">
        <f>'CAM VINH'!J62</f>
        <v>0</v>
      </c>
      <c r="AC13" s="690">
        <f>'YEN HOA'!J62</f>
        <v>0</v>
      </c>
      <c r="AD13" s="690">
        <f>'XA 24'!J62</f>
        <v>0</v>
      </c>
      <c r="AE13" s="690">
        <f>'XA 25'!J62</f>
        <v>0</v>
      </c>
      <c r="AF13" s="690">
        <f>'XA 26'!J62</f>
        <v>0</v>
      </c>
      <c r="AG13" s="690">
        <f>'XA 27'!J62</f>
        <v>0</v>
      </c>
      <c r="AH13" s="690">
        <f>'XA 28'!J62</f>
        <v>0</v>
      </c>
      <c r="AI13" s="690">
        <f>'XA 29'!J62</f>
        <v>0</v>
      </c>
      <c r="AJ13" s="690">
        <f>'XA 30 '!J62</f>
        <v>0</v>
      </c>
    </row>
    <row r="14" spans="1:36" ht="18.899999999999999" customHeight="1" x14ac:dyDescent="0.3">
      <c r="A14" s="629" t="s">
        <v>3</v>
      </c>
      <c r="B14" s="628" t="s">
        <v>34</v>
      </c>
      <c r="C14" s="634" t="s">
        <v>39</v>
      </c>
      <c r="D14" s="677">
        <f>'Bieu 12-CC HUYEN'!K62</f>
        <v>10</v>
      </c>
      <c r="E14" s="693">
        <f>'TT CAM XUYEN'!K62</f>
        <v>0</v>
      </c>
      <c r="F14" s="693">
        <f>'TT THIEN CAM'!K62</f>
        <v>0</v>
      </c>
      <c r="G14" s="671">
        <f>'CAM BINH'!K62</f>
        <v>0</v>
      </c>
      <c r="H14" s="671">
        <f>'CAM DUONG'!K62</f>
        <v>0</v>
      </c>
      <c r="I14" s="671"/>
      <c r="J14" s="671">
        <f>'CAM DUE'!K62</f>
        <v>0</v>
      </c>
      <c r="K14" s="671">
        <f>'CAM HA'!K62</f>
        <v>0</v>
      </c>
      <c r="L14" s="671">
        <f>'CAM HUNG'!K62</f>
        <v>0</v>
      </c>
      <c r="M14" s="671"/>
      <c r="N14" s="671">
        <f>'CAM LAC'!K62</f>
        <v>0</v>
      </c>
      <c r="O14" s="671">
        <f>'CAM LINH'!K62</f>
        <v>0</v>
      </c>
      <c r="P14" s="671">
        <f>'CAM LOC'!K62</f>
        <v>0</v>
      </c>
      <c r="Q14" s="671">
        <f>'CAM MINH'!K62</f>
        <v>3</v>
      </c>
      <c r="R14" s="671">
        <f>'CAM MY'!K62</f>
        <v>0</v>
      </c>
      <c r="S14" s="671">
        <f>'CAM NHUONG'!K62</f>
        <v>0</v>
      </c>
      <c r="T14" s="671">
        <f>'CAM QUAN'!K62</f>
        <v>0</v>
      </c>
      <c r="U14" s="671">
        <f>'CAM QUANG'!K62</f>
        <v>0</v>
      </c>
      <c r="V14" s="637">
        <f>'CAM SON'!K62</f>
        <v>0</v>
      </c>
      <c r="W14" s="637">
        <f>'CAM THACH'!K62</f>
        <v>5.9</v>
      </c>
      <c r="X14" s="690">
        <f>'NAM PHUC THANG'!K62</f>
        <v>1.1000000000000001</v>
      </c>
      <c r="Y14" s="690">
        <f>'CAM THANH'!K62</f>
        <v>0</v>
      </c>
      <c r="Z14" s="690">
        <f>'CAM THINH'!K62</f>
        <v>0</v>
      </c>
      <c r="AA14" s="690">
        <f>'CAM TRUNG'!K62</f>
        <v>0</v>
      </c>
      <c r="AB14" s="690">
        <f>'CAM VINH'!K62</f>
        <v>0</v>
      </c>
      <c r="AC14" s="690">
        <f>'YEN HOA'!K62</f>
        <v>0</v>
      </c>
      <c r="AD14" s="690">
        <f>'XA 24'!K62</f>
        <v>0</v>
      </c>
      <c r="AE14" s="690">
        <f>'XA 25'!K62</f>
        <v>0</v>
      </c>
      <c r="AF14" s="690">
        <f>'XA 26'!K62</f>
        <v>0</v>
      </c>
      <c r="AG14" s="690">
        <f>'XA 27'!K62</f>
        <v>0</v>
      </c>
      <c r="AH14" s="690">
        <f>'XA 28'!K62</f>
        <v>0</v>
      </c>
      <c r="AI14" s="690">
        <f>'XA 29'!K62</f>
        <v>0</v>
      </c>
      <c r="AJ14" s="690">
        <f>'XA 30 '!K62</f>
        <v>0</v>
      </c>
    </row>
    <row r="15" spans="1:36" ht="18.899999999999999" customHeight="1" x14ac:dyDescent="0.3">
      <c r="A15" s="629" t="s">
        <v>4</v>
      </c>
      <c r="B15" s="628" t="s">
        <v>11</v>
      </c>
      <c r="C15" s="634" t="s">
        <v>22</v>
      </c>
      <c r="D15" s="677">
        <f>'Bieu 12-CC HUYEN'!L62</f>
        <v>2</v>
      </c>
      <c r="E15" s="693">
        <f>'TT CAM XUYEN'!L62</f>
        <v>0</v>
      </c>
      <c r="F15" s="693">
        <f>'TT THIEN CAM'!L62</f>
        <v>0</v>
      </c>
      <c r="G15" s="671">
        <f>'CAM BINH'!L62</f>
        <v>0</v>
      </c>
      <c r="H15" s="671">
        <f>'CAM DUONG'!L62</f>
        <v>1</v>
      </c>
      <c r="I15" s="671"/>
      <c r="J15" s="671">
        <f>'CAM DUE'!L62</f>
        <v>0</v>
      </c>
      <c r="K15" s="671">
        <f>'CAM HA'!L62</f>
        <v>0</v>
      </c>
      <c r="L15" s="671">
        <f>'CAM HUNG'!L62</f>
        <v>0</v>
      </c>
      <c r="M15" s="671"/>
      <c r="N15" s="671">
        <f>'CAM LAC'!L62</f>
        <v>0</v>
      </c>
      <c r="O15" s="671">
        <f>'CAM LINH'!L62</f>
        <v>0</v>
      </c>
      <c r="P15" s="671">
        <f>'CAM LOC'!L62</f>
        <v>0</v>
      </c>
      <c r="Q15" s="671">
        <f>'CAM MINH'!L62</f>
        <v>0</v>
      </c>
      <c r="R15" s="671">
        <f>'CAM MY'!L62</f>
        <v>0</v>
      </c>
      <c r="S15" s="671">
        <f>'CAM NHUONG'!L62</f>
        <v>0</v>
      </c>
      <c r="T15" s="671">
        <f>'CAM QUAN'!L62</f>
        <v>0</v>
      </c>
      <c r="U15" s="671">
        <f>'CAM QUANG'!L62</f>
        <v>0</v>
      </c>
      <c r="V15" s="637">
        <f>'CAM SON'!L62</f>
        <v>0</v>
      </c>
      <c r="W15" s="637">
        <f>'CAM THACH'!L62</f>
        <v>0</v>
      </c>
      <c r="X15" s="690">
        <f>'NAM PHUC THANG'!L62</f>
        <v>0</v>
      </c>
      <c r="Y15" s="690">
        <f>'CAM THANH'!L62</f>
        <v>0</v>
      </c>
      <c r="Z15" s="690">
        <f>'CAM THINH'!L62</f>
        <v>0</v>
      </c>
      <c r="AA15" s="690">
        <f>'CAM TRUNG'!L62</f>
        <v>0</v>
      </c>
      <c r="AB15" s="690">
        <f>'CAM VINH'!L62</f>
        <v>0</v>
      </c>
      <c r="AC15" s="690">
        <f>'YEN HOA'!L62</f>
        <v>1</v>
      </c>
      <c r="AD15" s="690">
        <f>'XA 24'!L62</f>
        <v>0</v>
      </c>
      <c r="AE15" s="690">
        <f>'XA 25'!L62</f>
        <v>0</v>
      </c>
      <c r="AF15" s="690">
        <f>'XA 26'!L62</f>
        <v>0</v>
      </c>
      <c r="AG15" s="690">
        <f>'XA 27'!L62</f>
        <v>0</v>
      </c>
      <c r="AH15" s="690">
        <f>'XA 28'!L62</f>
        <v>0</v>
      </c>
      <c r="AI15" s="690">
        <f>'XA 29'!L62</f>
        <v>0</v>
      </c>
      <c r="AJ15" s="690">
        <f>'XA 30 '!L62</f>
        <v>0</v>
      </c>
    </row>
    <row r="16" spans="1:36" ht="18.899999999999999" customHeight="1" x14ac:dyDescent="0.3">
      <c r="A16" s="629" t="s">
        <v>5</v>
      </c>
      <c r="B16" s="628" t="s">
        <v>12</v>
      </c>
      <c r="C16" s="634" t="s">
        <v>23</v>
      </c>
      <c r="D16" s="677">
        <f>'Bieu 12-CC HUYEN'!M62</f>
        <v>0</v>
      </c>
      <c r="E16" s="693">
        <f>'TT CAM XUYEN'!M62</f>
        <v>0</v>
      </c>
      <c r="F16" s="693">
        <f>'TT THIEN CAM'!M62</f>
        <v>0</v>
      </c>
      <c r="G16" s="671">
        <f>'CAM BINH'!M62</f>
        <v>0</v>
      </c>
      <c r="H16" s="671">
        <f>'CAM DUONG'!M62</f>
        <v>0</v>
      </c>
      <c r="I16" s="671"/>
      <c r="J16" s="671">
        <f>'CAM DUE'!M62</f>
        <v>0</v>
      </c>
      <c r="K16" s="671">
        <f>'CAM HA'!M62</f>
        <v>0</v>
      </c>
      <c r="L16" s="671">
        <f>'CAM HUNG'!M62</f>
        <v>0</v>
      </c>
      <c r="M16" s="671"/>
      <c r="N16" s="671">
        <f>'CAM LAC'!M62</f>
        <v>0</v>
      </c>
      <c r="O16" s="671">
        <f>'CAM LINH'!M62</f>
        <v>0</v>
      </c>
      <c r="P16" s="671">
        <f>'CAM LOC'!M62</f>
        <v>0</v>
      </c>
      <c r="Q16" s="671">
        <f>'CAM MINH'!M62</f>
        <v>0</v>
      </c>
      <c r="R16" s="671">
        <f>'CAM MY'!M62</f>
        <v>0</v>
      </c>
      <c r="S16" s="671">
        <f>'CAM NHUONG'!M62</f>
        <v>0</v>
      </c>
      <c r="T16" s="671">
        <f>'CAM QUAN'!M62</f>
        <v>0</v>
      </c>
      <c r="U16" s="671">
        <f>'CAM QUANG'!M62</f>
        <v>0</v>
      </c>
      <c r="V16" s="637">
        <f>'CAM SON'!M62</f>
        <v>0</v>
      </c>
      <c r="W16" s="637">
        <f>'CAM THACH'!M62</f>
        <v>0</v>
      </c>
      <c r="X16" s="690">
        <f>'NAM PHUC THANG'!M62</f>
        <v>0</v>
      </c>
      <c r="Y16" s="690">
        <f>'CAM THANH'!M62</f>
        <v>0</v>
      </c>
      <c r="Z16" s="690">
        <f>'CAM THINH'!M62</f>
        <v>0</v>
      </c>
      <c r="AA16" s="690">
        <f>'CAM TRUNG'!M62</f>
        <v>0</v>
      </c>
      <c r="AB16" s="690">
        <f>'CAM VINH'!M62</f>
        <v>0</v>
      </c>
      <c r="AC16" s="690">
        <f>'YEN HOA'!M62</f>
        <v>0</v>
      </c>
      <c r="AD16" s="690">
        <f>'XA 24'!M62</f>
        <v>0</v>
      </c>
      <c r="AE16" s="690">
        <f>'XA 25'!M62</f>
        <v>0</v>
      </c>
      <c r="AF16" s="690">
        <f>'XA 26'!M62</f>
        <v>0</v>
      </c>
      <c r="AG16" s="690">
        <f>'XA 27'!M62</f>
        <v>0</v>
      </c>
      <c r="AH16" s="690">
        <f>'XA 28'!M62</f>
        <v>0</v>
      </c>
      <c r="AI16" s="690">
        <f>'XA 29'!M62</f>
        <v>0</v>
      </c>
      <c r="AJ16" s="690">
        <f>'XA 30 '!M62</f>
        <v>0</v>
      </c>
    </row>
    <row r="17" spans="1:36" ht="18.899999999999999" customHeight="1" x14ac:dyDescent="0.3">
      <c r="A17" s="629" t="s">
        <v>36</v>
      </c>
      <c r="B17" s="628" t="s">
        <v>35</v>
      </c>
      <c r="C17" s="634" t="s">
        <v>40</v>
      </c>
      <c r="D17" s="677">
        <f>'Bieu 12-CC HUYEN'!N62</f>
        <v>0</v>
      </c>
      <c r="E17" s="693">
        <f>'TT CAM XUYEN'!N62</f>
        <v>0</v>
      </c>
      <c r="F17" s="693">
        <f>'TT THIEN CAM'!N62</f>
        <v>0</v>
      </c>
      <c r="G17" s="671">
        <f>'CAM BINH'!N62</f>
        <v>0</v>
      </c>
      <c r="H17" s="671">
        <f>'CAM DUONG'!N62</f>
        <v>0</v>
      </c>
      <c r="I17" s="671"/>
      <c r="J17" s="671">
        <f>'CAM DUE'!N62</f>
        <v>0</v>
      </c>
      <c r="K17" s="671">
        <f>'CAM HA'!N62</f>
        <v>0</v>
      </c>
      <c r="L17" s="671">
        <f>'CAM HUNG'!N62</f>
        <v>0</v>
      </c>
      <c r="M17" s="671"/>
      <c r="N17" s="671">
        <f>'CAM LAC'!N62</f>
        <v>0</v>
      </c>
      <c r="O17" s="671">
        <f>'CAM LINH'!N62</f>
        <v>0</v>
      </c>
      <c r="P17" s="671">
        <f>'CAM LOC'!N62</f>
        <v>0</v>
      </c>
      <c r="Q17" s="671">
        <f>'CAM MINH'!N62</f>
        <v>0</v>
      </c>
      <c r="R17" s="671">
        <f>'CAM MY'!N62</f>
        <v>0</v>
      </c>
      <c r="S17" s="671">
        <f>'CAM NHUONG'!N62</f>
        <v>0</v>
      </c>
      <c r="T17" s="671">
        <f>'CAM QUAN'!N62</f>
        <v>0</v>
      </c>
      <c r="U17" s="671">
        <f>'CAM QUANG'!N62</f>
        <v>0</v>
      </c>
      <c r="V17" s="637">
        <f>'CAM SON'!N62</f>
        <v>0</v>
      </c>
      <c r="W17" s="637">
        <f>'CAM THACH'!N62</f>
        <v>0</v>
      </c>
      <c r="X17" s="690">
        <f>'NAM PHUC THANG'!N62</f>
        <v>0</v>
      </c>
      <c r="Y17" s="690">
        <f>'CAM THANH'!N62</f>
        <v>0</v>
      </c>
      <c r="Z17" s="690">
        <f>'CAM THINH'!N62</f>
        <v>0</v>
      </c>
      <c r="AA17" s="690">
        <f>'CAM TRUNG'!N62</f>
        <v>0</v>
      </c>
      <c r="AB17" s="690">
        <f>'CAM VINH'!N62</f>
        <v>0</v>
      </c>
      <c r="AC17" s="690">
        <f>'YEN HOA'!N62</f>
        <v>0</v>
      </c>
      <c r="AD17" s="690">
        <f>'XA 24'!N62</f>
        <v>0</v>
      </c>
      <c r="AE17" s="690">
        <f>'XA 25'!N62</f>
        <v>0</v>
      </c>
      <c r="AF17" s="690">
        <f>'XA 26'!N62</f>
        <v>0</v>
      </c>
      <c r="AG17" s="690">
        <f>'XA 27'!N62</f>
        <v>0</v>
      </c>
      <c r="AH17" s="690">
        <f>'XA 28'!N62</f>
        <v>0</v>
      </c>
      <c r="AI17" s="690">
        <f>'XA 29'!N62</f>
        <v>0</v>
      </c>
      <c r="AJ17" s="690">
        <f>'XA 30 '!N62</f>
        <v>0</v>
      </c>
    </row>
    <row r="18" spans="1:36" ht="24.75" customHeight="1" x14ac:dyDescent="0.3">
      <c r="A18" s="629"/>
      <c r="B18" s="635" t="s">
        <v>231</v>
      </c>
      <c r="C18" s="634" t="s">
        <v>232</v>
      </c>
      <c r="D18" s="677">
        <f>'Bieu 12-CC HUYEN'!O62</f>
        <v>0</v>
      </c>
      <c r="E18" s="693">
        <f>'TT CAM XUYEN'!O62</f>
        <v>0</v>
      </c>
      <c r="F18" s="693">
        <f>'TT THIEN CAM'!O62</f>
        <v>0</v>
      </c>
      <c r="G18" s="671">
        <f>'CAM BINH'!O62</f>
        <v>0</v>
      </c>
      <c r="H18" s="671">
        <f>'CAM DUONG'!O62</f>
        <v>0</v>
      </c>
      <c r="I18" s="671"/>
      <c r="J18" s="671">
        <f>'CAM DUE'!O62</f>
        <v>0</v>
      </c>
      <c r="K18" s="671">
        <f>'CAM HA'!O62</f>
        <v>0</v>
      </c>
      <c r="L18" s="671">
        <f>'CAM HUNG'!O62</f>
        <v>0</v>
      </c>
      <c r="M18" s="671"/>
      <c r="N18" s="671">
        <f>'CAM LAC'!O62</f>
        <v>0</v>
      </c>
      <c r="O18" s="671">
        <f>'CAM LINH'!O62</f>
        <v>0</v>
      </c>
      <c r="P18" s="671">
        <f>'CAM LOC'!O62</f>
        <v>0</v>
      </c>
      <c r="Q18" s="671">
        <f>'CAM MINH'!O62</f>
        <v>0</v>
      </c>
      <c r="R18" s="671">
        <f>'CAM MY'!O62</f>
        <v>0</v>
      </c>
      <c r="S18" s="671">
        <f>'CAM NHUONG'!O62</f>
        <v>0</v>
      </c>
      <c r="T18" s="671">
        <f>'CAM QUAN'!O62</f>
        <v>0</v>
      </c>
      <c r="U18" s="671">
        <f>'CAM QUANG'!O62</f>
        <v>0</v>
      </c>
      <c r="V18" s="637">
        <f>'CAM SON'!O62</f>
        <v>0</v>
      </c>
      <c r="W18" s="637">
        <f>'CAM THACH'!O62</f>
        <v>0</v>
      </c>
      <c r="X18" s="690">
        <f>'NAM PHUC THANG'!O62</f>
        <v>0</v>
      </c>
      <c r="Y18" s="690">
        <f>'CAM THANH'!O62</f>
        <v>0</v>
      </c>
      <c r="Z18" s="690">
        <f>'CAM THINH'!O62</f>
        <v>0</v>
      </c>
      <c r="AA18" s="690">
        <f>'CAM TRUNG'!O62</f>
        <v>0</v>
      </c>
      <c r="AB18" s="690">
        <f>'CAM VINH'!O62</f>
        <v>0</v>
      </c>
      <c r="AC18" s="690">
        <f>'YEN HOA'!O62</f>
        <v>0</v>
      </c>
      <c r="AD18" s="690">
        <f>'XA 24'!O62</f>
        <v>0</v>
      </c>
      <c r="AE18" s="690">
        <f>'XA 25'!O62</f>
        <v>0</v>
      </c>
      <c r="AF18" s="690">
        <f>'XA 26'!O62</f>
        <v>0</v>
      </c>
      <c r="AG18" s="690">
        <f>'XA 27'!O62</f>
        <v>0</v>
      </c>
      <c r="AH18" s="690">
        <f>'XA 28'!O62</f>
        <v>0</v>
      </c>
      <c r="AI18" s="690">
        <f>'XA 29'!O62</f>
        <v>0</v>
      </c>
      <c r="AJ18" s="690">
        <f>'XA 30 '!O62</f>
        <v>0</v>
      </c>
    </row>
    <row r="19" spans="1:36" ht="18.899999999999999" customHeight="1" x14ac:dyDescent="0.3">
      <c r="A19" s="629" t="s">
        <v>37</v>
      </c>
      <c r="B19" s="628" t="s">
        <v>85</v>
      </c>
      <c r="C19" s="634" t="s">
        <v>74</v>
      </c>
      <c r="D19" s="677">
        <f>'Bieu 12-CC HUYEN'!P62</f>
        <v>79.410000000000011</v>
      </c>
      <c r="E19" s="693">
        <f>'TT CAM XUYEN'!P62</f>
        <v>7.1</v>
      </c>
      <c r="F19" s="693">
        <f>'TT THIEN CAM'!P62</f>
        <v>40.299999999999997</v>
      </c>
      <c r="G19" s="671">
        <f>'CAM BINH'!P62</f>
        <v>0.2</v>
      </c>
      <c r="H19" s="671">
        <f>'CAM DUONG'!P62</f>
        <v>0</v>
      </c>
      <c r="I19" s="671"/>
      <c r="J19" s="671">
        <f>'CAM DUE'!P62</f>
        <v>0.6</v>
      </c>
      <c r="K19" s="671">
        <f>'CAM HA'!P62</f>
        <v>0</v>
      </c>
      <c r="L19" s="671">
        <f>'CAM HUNG'!P62</f>
        <v>12</v>
      </c>
      <c r="M19" s="671"/>
      <c r="N19" s="671">
        <f>'CAM LAC'!P62</f>
        <v>0</v>
      </c>
      <c r="O19" s="671">
        <f>'CAM LINH'!P62</f>
        <v>5.76</v>
      </c>
      <c r="P19" s="671">
        <f>'CAM LOC'!P62</f>
        <v>0</v>
      </c>
      <c r="Q19" s="671">
        <f>'CAM MINH'!P62</f>
        <v>0</v>
      </c>
      <c r="R19" s="671">
        <f>'CAM MY'!P62</f>
        <v>0</v>
      </c>
      <c r="S19" s="671">
        <f>'CAM NHUONG'!P62</f>
        <v>0</v>
      </c>
      <c r="T19" s="671">
        <f>'CAM QUAN'!P62</f>
        <v>0</v>
      </c>
      <c r="U19" s="671">
        <f>'CAM QUANG'!P62</f>
        <v>0</v>
      </c>
      <c r="V19" s="637">
        <f>'CAM SON'!P62</f>
        <v>0</v>
      </c>
      <c r="W19" s="637">
        <f>'CAM THACH'!P62</f>
        <v>0</v>
      </c>
      <c r="X19" s="690">
        <f>'NAM PHUC THANG'!P62</f>
        <v>4.5</v>
      </c>
      <c r="Y19" s="690">
        <f>'CAM THANH'!P62</f>
        <v>8</v>
      </c>
      <c r="Z19" s="690">
        <f>'CAM THINH'!P62</f>
        <v>0</v>
      </c>
      <c r="AA19" s="690">
        <f>'CAM TRUNG'!P62</f>
        <v>0.95</v>
      </c>
      <c r="AB19" s="690">
        <f>'CAM VINH'!P62</f>
        <v>0</v>
      </c>
      <c r="AC19" s="690">
        <f>'YEN HOA'!P62</f>
        <v>0</v>
      </c>
      <c r="AD19" s="690">
        <f>'XA 24'!P62</f>
        <v>0</v>
      </c>
      <c r="AE19" s="690">
        <f>'XA 25'!P62</f>
        <v>0</v>
      </c>
      <c r="AF19" s="690">
        <f>'XA 26'!P62</f>
        <v>0</v>
      </c>
      <c r="AG19" s="690">
        <f>'XA 27'!P62</f>
        <v>0</v>
      </c>
      <c r="AH19" s="690">
        <f>'XA 28'!P62</f>
        <v>0</v>
      </c>
      <c r="AI19" s="690">
        <f>'XA 29'!P62</f>
        <v>0</v>
      </c>
      <c r="AJ19" s="690">
        <f>'XA 30 '!P62</f>
        <v>0</v>
      </c>
    </row>
    <row r="20" spans="1:36" ht="18.899999999999999" customHeight="1" x14ac:dyDescent="0.3">
      <c r="A20" s="629" t="s">
        <v>47</v>
      </c>
      <c r="B20" s="628" t="s">
        <v>45</v>
      </c>
      <c r="C20" s="634" t="s">
        <v>46</v>
      </c>
      <c r="D20" s="677">
        <f>'Bieu 12-CC HUYEN'!Q62</f>
        <v>0</v>
      </c>
      <c r="E20" s="693">
        <f>'TT CAM XUYEN'!Q62</f>
        <v>0</v>
      </c>
      <c r="F20" s="693">
        <f>'TT THIEN CAM'!Q62</f>
        <v>0</v>
      </c>
      <c r="G20" s="671">
        <f>'CAM BINH'!Q62</f>
        <v>0</v>
      </c>
      <c r="H20" s="671">
        <f>'CAM DUONG'!Q62</f>
        <v>0</v>
      </c>
      <c r="I20" s="671"/>
      <c r="J20" s="671">
        <f>'CAM DUE'!Q62</f>
        <v>0</v>
      </c>
      <c r="K20" s="671">
        <f>'CAM HA'!Q62</f>
        <v>0</v>
      </c>
      <c r="L20" s="671">
        <f>'CAM HUNG'!Q62</f>
        <v>0</v>
      </c>
      <c r="M20" s="671"/>
      <c r="N20" s="671">
        <f>'CAM LAC'!Q62</f>
        <v>0</v>
      </c>
      <c r="O20" s="671">
        <f>'CAM LINH'!Q62</f>
        <v>0</v>
      </c>
      <c r="P20" s="671">
        <f>'CAM LOC'!Q62</f>
        <v>0</v>
      </c>
      <c r="Q20" s="671">
        <f>'CAM MINH'!Q62</f>
        <v>0</v>
      </c>
      <c r="R20" s="671">
        <f>'CAM MY'!Q62</f>
        <v>0</v>
      </c>
      <c r="S20" s="671">
        <f>'CAM NHUONG'!Q62</f>
        <v>0</v>
      </c>
      <c r="T20" s="671">
        <f>'CAM QUAN'!Q62</f>
        <v>0</v>
      </c>
      <c r="U20" s="671">
        <f>'CAM QUANG'!Q62</f>
        <v>0</v>
      </c>
      <c r="V20" s="637">
        <f>'CAM SON'!Q62</f>
        <v>0</v>
      </c>
      <c r="W20" s="637">
        <f>'CAM THACH'!Q62</f>
        <v>0</v>
      </c>
      <c r="X20" s="690">
        <f>'NAM PHUC THANG'!Q62</f>
        <v>0</v>
      </c>
      <c r="Y20" s="690">
        <f>'CAM THANH'!Q62</f>
        <v>0</v>
      </c>
      <c r="Z20" s="690">
        <f>'CAM THINH'!Q62</f>
        <v>0</v>
      </c>
      <c r="AA20" s="690">
        <f>'CAM TRUNG'!Q62</f>
        <v>0</v>
      </c>
      <c r="AB20" s="690">
        <f>'CAM VINH'!Q62</f>
        <v>0</v>
      </c>
      <c r="AC20" s="690">
        <f>'YEN HOA'!Q62</f>
        <v>0</v>
      </c>
      <c r="AD20" s="690">
        <f>'XA 24'!Q62</f>
        <v>0</v>
      </c>
      <c r="AE20" s="690">
        <f>'XA 25'!Q62</f>
        <v>0</v>
      </c>
      <c r="AF20" s="690">
        <f>'XA 26'!Q62</f>
        <v>0</v>
      </c>
      <c r="AG20" s="690">
        <f>'XA 27'!Q62</f>
        <v>0</v>
      </c>
      <c r="AH20" s="690">
        <f>'XA 28'!Q62</f>
        <v>0</v>
      </c>
      <c r="AI20" s="690">
        <f>'XA 29'!Q62</f>
        <v>0</v>
      </c>
      <c r="AJ20" s="690">
        <f>'XA 30 '!Q62</f>
        <v>0</v>
      </c>
    </row>
    <row r="21" spans="1:36" ht="18.899999999999999" customHeight="1" x14ac:dyDescent="0.3">
      <c r="A21" s="629" t="s">
        <v>175</v>
      </c>
      <c r="B21" s="628" t="s">
        <v>52</v>
      </c>
      <c r="C21" s="634" t="s">
        <v>53</v>
      </c>
      <c r="D21" s="677">
        <f>'Bieu 12-CC HUYEN'!R62</f>
        <v>54.199999999999996</v>
      </c>
      <c r="E21" s="693">
        <f>'TT CAM XUYEN'!R62</f>
        <v>1.2</v>
      </c>
      <c r="F21" s="693">
        <f>'TT CAM XUYEN'!R62</f>
        <v>1.2</v>
      </c>
      <c r="G21" s="671">
        <f>'CAM BINH'!R62</f>
        <v>0</v>
      </c>
      <c r="H21" s="671">
        <f>'CAM DUONG'!R62</f>
        <v>0</v>
      </c>
      <c r="I21" s="671"/>
      <c r="J21" s="671">
        <f>'CAM DUE'!R62</f>
        <v>3.53</v>
      </c>
      <c r="K21" s="671">
        <f>'CAM HA'!R62</f>
        <v>0</v>
      </c>
      <c r="L21" s="671">
        <f>'CAM HUNG'!R62</f>
        <v>3.7</v>
      </c>
      <c r="M21" s="671"/>
      <c r="N21" s="671">
        <f>'CAM LAC'!R62</f>
        <v>30.01</v>
      </c>
      <c r="O21" s="671">
        <f>'CAM LINH'!R62</f>
        <v>0</v>
      </c>
      <c r="P21" s="671">
        <f>'CAM LOC'!R62</f>
        <v>0</v>
      </c>
      <c r="Q21" s="671">
        <f>'CAM MINH'!R62</f>
        <v>0</v>
      </c>
      <c r="R21" s="671">
        <f>'CAM MY'!R62</f>
        <v>13.1</v>
      </c>
      <c r="S21" s="671">
        <f>'CAM NHUONG'!R62</f>
        <v>0</v>
      </c>
      <c r="T21" s="671">
        <f>'CAM QUAN'!R62</f>
        <v>1</v>
      </c>
      <c r="U21" s="671">
        <f>'CAM QUANG'!R62</f>
        <v>1.5</v>
      </c>
      <c r="V21" s="637">
        <f>'CAM SON'!R62</f>
        <v>0.16</v>
      </c>
      <c r="W21" s="637">
        <f>'CAM THACH'!R62</f>
        <v>0</v>
      </c>
      <c r="X21" s="690">
        <f>'NAM PHUC THANG'!R62</f>
        <v>0</v>
      </c>
      <c r="Y21" s="690">
        <f>'CAM THANH'!R62</f>
        <v>0</v>
      </c>
      <c r="Z21" s="690">
        <f>'CAM THINH'!R62</f>
        <v>0</v>
      </c>
      <c r="AA21" s="690">
        <f>'CAM TRUNG'!R62</f>
        <v>0</v>
      </c>
      <c r="AB21" s="690">
        <f>'CAM VINH'!R62</f>
        <v>0</v>
      </c>
      <c r="AC21" s="690">
        <f>'YEN HOA'!R62</f>
        <v>0</v>
      </c>
      <c r="AD21" s="690">
        <f>'XA 24'!R62</f>
        <v>0</v>
      </c>
      <c r="AE21" s="690">
        <f>'XA 25'!R62</f>
        <v>0</v>
      </c>
      <c r="AF21" s="690">
        <f>'XA 26'!R62</f>
        <v>0</v>
      </c>
      <c r="AG21" s="690">
        <f>'XA 27'!R62</f>
        <v>0</v>
      </c>
      <c r="AH21" s="690">
        <f>'XA 28'!R62</f>
        <v>0</v>
      </c>
      <c r="AI21" s="690">
        <f>'XA 29'!R62</f>
        <v>0</v>
      </c>
      <c r="AJ21" s="690">
        <f>'XA 30 '!R62</f>
        <v>0</v>
      </c>
    </row>
    <row r="22" spans="1:36" ht="18.899999999999999" customHeight="1" x14ac:dyDescent="0.3">
      <c r="A22" s="625">
        <v>2</v>
      </c>
      <c r="B22" s="623" t="s">
        <v>32</v>
      </c>
      <c r="C22" s="634" t="s">
        <v>24</v>
      </c>
      <c r="D22" s="677">
        <f>'Bieu 12-CC HUYEN'!S62</f>
        <v>519.57000000000005</v>
      </c>
      <c r="E22" s="671">
        <f>'TT CAM XUYEN'!S62</f>
        <v>11.709999999999999</v>
      </c>
      <c r="F22" s="671">
        <f>'TT THIEN CAM'!S62</f>
        <v>230.10000000000002</v>
      </c>
      <c r="G22" s="671">
        <f>'CAM BINH'!S62</f>
        <v>4.74</v>
      </c>
      <c r="H22" s="671">
        <f>'CAM DUONG'!S62</f>
        <v>88.48</v>
      </c>
      <c r="I22" s="671"/>
      <c r="J22" s="671">
        <f>'CAM DUE'!S62</f>
        <v>20.369999999999997</v>
      </c>
      <c r="K22" s="671">
        <f>'CAM HA'!S62</f>
        <v>1.3</v>
      </c>
      <c r="L22" s="671">
        <f>'CAM HUNG'!S62</f>
        <v>14.610000000000001</v>
      </c>
      <c r="M22" s="671"/>
      <c r="N22" s="671">
        <f>'CAM LAC'!S62</f>
        <v>5.55</v>
      </c>
      <c r="O22" s="671">
        <f>'CAM LINH'!S62</f>
        <v>14.209999999999999</v>
      </c>
      <c r="P22" s="671">
        <f>'CAM LOC'!S62</f>
        <v>0.70000000000000007</v>
      </c>
      <c r="Q22" s="671">
        <f>'CAM MINH'!S62</f>
        <v>4.29</v>
      </c>
      <c r="R22" s="671">
        <f>'CAM MY'!S62</f>
        <v>7.0399999999999991</v>
      </c>
      <c r="S22" s="671">
        <f>'CAM NHUONG'!S62</f>
        <v>11.759999999999998</v>
      </c>
      <c r="T22" s="671">
        <f>'CAM QUAN'!S62</f>
        <v>8.81</v>
      </c>
      <c r="U22" s="671">
        <f>'CAM QUANG'!S62</f>
        <v>5.07</v>
      </c>
      <c r="V22" s="637">
        <f>'CAM SON'!S62</f>
        <v>5.67</v>
      </c>
      <c r="W22" s="637">
        <f>'CAM THACH'!S62</f>
        <v>8.870000000000001</v>
      </c>
      <c r="X22" s="690">
        <f>'NAM PHUC THANG'!S62</f>
        <v>16.68</v>
      </c>
      <c r="Y22" s="690">
        <f>'CAM THANH'!S62</f>
        <v>4.82</v>
      </c>
      <c r="Z22" s="690">
        <f>'CAM THINH'!S63</f>
        <v>94.010000000000019</v>
      </c>
      <c r="AA22" s="690">
        <f>'CAM TRUNG'!S62</f>
        <v>23.44</v>
      </c>
      <c r="AB22" s="690">
        <f>'CAM VINH'!S62</f>
        <v>6.9599999999999991</v>
      </c>
      <c r="AC22" s="690">
        <f>'YEN HOA'!S62</f>
        <v>16.66</v>
      </c>
      <c r="AD22" s="690">
        <f>'XA 24'!S62</f>
        <v>0</v>
      </c>
      <c r="AE22" s="690">
        <f>'XA 25'!S62</f>
        <v>0</v>
      </c>
      <c r="AF22" s="690">
        <f>'XA 26'!S62</f>
        <v>0</v>
      </c>
      <c r="AG22" s="690">
        <f>'XA 27'!S62</f>
        <v>0</v>
      </c>
      <c r="AH22" s="690">
        <f>'XA 28'!S62</f>
        <v>0</v>
      </c>
      <c r="AI22" s="690">
        <f>'XA 29'!S62</f>
        <v>0</v>
      </c>
      <c r="AJ22" s="690">
        <f>'XA 30 '!S62</f>
        <v>0</v>
      </c>
    </row>
    <row r="23" spans="1:36" s="60" customFormat="1" ht="18.899999999999999" customHeight="1" x14ac:dyDescent="0.3">
      <c r="A23" s="674"/>
      <c r="B23" s="672" t="s">
        <v>38</v>
      </c>
      <c r="C23" s="679"/>
      <c r="D23" s="680"/>
      <c r="E23" s="694"/>
      <c r="F23" s="694"/>
      <c r="G23" s="676"/>
      <c r="H23" s="676"/>
      <c r="I23" s="676"/>
      <c r="J23" s="676"/>
      <c r="K23" s="676"/>
      <c r="L23" s="676"/>
      <c r="M23" s="676"/>
      <c r="N23" s="676"/>
      <c r="O23" s="676"/>
      <c r="P23" s="676"/>
      <c r="Q23" s="676"/>
      <c r="R23" s="676"/>
      <c r="S23" s="676"/>
      <c r="T23" s="676"/>
      <c r="U23" s="676"/>
      <c r="V23" s="676"/>
      <c r="W23" s="676"/>
      <c r="X23" s="692"/>
      <c r="Y23" s="692"/>
      <c r="Z23" s="692"/>
      <c r="AA23" s="692"/>
      <c r="AB23" s="692"/>
      <c r="AC23" s="692"/>
      <c r="AD23" s="692"/>
      <c r="AE23" s="692"/>
      <c r="AF23" s="692"/>
      <c r="AG23" s="692"/>
      <c r="AH23" s="692"/>
      <c r="AI23" s="692"/>
      <c r="AJ23" s="692"/>
    </row>
    <row r="24" spans="1:36" ht="18.899999999999999" customHeight="1" x14ac:dyDescent="0.3">
      <c r="A24" s="629" t="s">
        <v>17</v>
      </c>
      <c r="B24" s="628" t="s">
        <v>13</v>
      </c>
      <c r="C24" s="634" t="s">
        <v>25</v>
      </c>
      <c r="D24" s="677">
        <f>'Bieu 12-CC HUYEN'!U62</f>
        <v>0.4</v>
      </c>
      <c r="E24" s="693">
        <f>'TT CAM XUYEN'!U62</f>
        <v>0</v>
      </c>
      <c r="F24" s="693">
        <f>'TT THIEN CAM'!U62</f>
        <v>0</v>
      </c>
      <c r="G24" s="671">
        <f>'CAM BINH'!U62</f>
        <v>0</v>
      </c>
      <c r="H24" s="671">
        <f>'CAM DUONG'!U62</f>
        <v>0</v>
      </c>
      <c r="I24" s="671"/>
      <c r="J24" s="671">
        <f>'CAM DUE'!U62</f>
        <v>0</v>
      </c>
      <c r="K24" s="671">
        <f>'CAM HA'!U62</f>
        <v>0</v>
      </c>
      <c r="L24" s="671">
        <f>'CAM HUNG'!U62</f>
        <v>0</v>
      </c>
      <c r="M24" s="671"/>
      <c r="N24" s="671">
        <f>'CAM LAC'!U62</f>
        <v>0</v>
      </c>
      <c r="O24" s="671">
        <f>'CAM LINH'!U62</f>
        <v>0</v>
      </c>
      <c r="P24" s="671">
        <f>'CAM LOC'!U62</f>
        <v>0</v>
      </c>
      <c r="Q24" s="671">
        <f>'CAM MINH'!U62</f>
        <v>0</v>
      </c>
      <c r="R24" s="671">
        <f>'CAM MY'!U62</f>
        <v>0</v>
      </c>
      <c r="S24" s="671">
        <f>'CAM NHUONG'!U62</f>
        <v>0</v>
      </c>
      <c r="T24" s="671">
        <f>'CAM QUAN'!U62</f>
        <v>0</v>
      </c>
      <c r="U24" s="671">
        <f>'CAM QUANG'!U62</f>
        <v>0.4</v>
      </c>
      <c r="V24" s="637">
        <f>'CAM SON'!U62</f>
        <v>0</v>
      </c>
      <c r="W24" s="637">
        <f>'CAM THACH'!U62</f>
        <v>0</v>
      </c>
      <c r="X24" s="690">
        <f>'NAM PHUC THANG'!U62</f>
        <v>0</v>
      </c>
      <c r="Y24" s="690">
        <f>'CAM THANH'!U62</f>
        <v>0</v>
      </c>
      <c r="Z24" s="690">
        <f>'CAM THINH'!U62</f>
        <v>0</v>
      </c>
      <c r="AA24" s="690">
        <f>'CAM TRUNG'!U62</f>
        <v>0</v>
      </c>
      <c r="AB24" s="690">
        <f>'CAM VINH'!U62</f>
        <v>0</v>
      </c>
      <c r="AC24" s="690">
        <f>'YEN HOA'!U62</f>
        <v>0</v>
      </c>
      <c r="AD24" s="690">
        <f>'XA 24'!U62</f>
        <v>0</v>
      </c>
      <c r="AE24" s="690">
        <f>'XA 25'!U62</f>
        <v>0</v>
      </c>
      <c r="AF24" s="690">
        <f>'XA 26'!U62</f>
        <v>0</v>
      </c>
      <c r="AG24" s="690">
        <f>'XA 27'!U62</f>
        <v>0</v>
      </c>
      <c r="AH24" s="690">
        <f>'XA 28'!U62</f>
        <v>0</v>
      </c>
      <c r="AI24" s="690">
        <f>'XA 29'!U62</f>
        <v>0</v>
      </c>
      <c r="AJ24" s="690">
        <f>'XA 30 '!U62</f>
        <v>0</v>
      </c>
    </row>
    <row r="25" spans="1:36" ht="18.899999999999999" customHeight="1" x14ac:dyDescent="0.3">
      <c r="A25" s="629" t="s">
        <v>6</v>
      </c>
      <c r="B25" s="628" t="s">
        <v>14</v>
      </c>
      <c r="C25" s="634" t="s">
        <v>26</v>
      </c>
      <c r="D25" s="677">
        <f>'Bieu 12-CC HUYEN'!V62</f>
        <v>0</v>
      </c>
      <c r="E25" s="693">
        <f>'TT CAM XUYEN'!V62</f>
        <v>0</v>
      </c>
      <c r="F25" s="693">
        <f>'TT THIEN CAM'!V62</f>
        <v>0</v>
      </c>
      <c r="G25" s="671">
        <f>'CAM BINH'!V62</f>
        <v>0</v>
      </c>
      <c r="H25" s="671">
        <f>'CAM DUONG'!V62</f>
        <v>0</v>
      </c>
      <c r="I25" s="671"/>
      <c r="J25" s="671">
        <f>'CAM DUE'!V62</f>
        <v>0</v>
      </c>
      <c r="K25" s="671">
        <f>'CAM HA'!V62</f>
        <v>0</v>
      </c>
      <c r="L25" s="671">
        <f>'CAM HUNG'!V62</f>
        <v>0</v>
      </c>
      <c r="M25" s="671"/>
      <c r="N25" s="671">
        <f>'CAM LAC'!V62</f>
        <v>0</v>
      </c>
      <c r="O25" s="671">
        <f>'CAM LINH'!V62</f>
        <v>0</v>
      </c>
      <c r="P25" s="671">
        <f>'CAM LOC'!V62</f>
        <v>0</v>
      </c>
      <c r="Q25" s="671">
        <f>'CAM MINH'!V62</f>
        <v>0</v>
      </c>
      <c r="R25" s="671">
        <f>'CAM MY'!V62</f>
        <v>0</v>
      </c>
      <c r="S25" s="671">
        <f>'CAM NHUONG'!V62</f>
        <v>0</v>
      </c>
      <c r="T25" s="671">
        <f>'CAM QUAN'!V62</f>
        <v>0</v>
      </c>
      <c r="U25" s="671">
        <f>'CAM QUANG'!V62</f>
        <v>0</v>
      </c>
      <c r="V25" s="637">
        <f>'CAM SON'!V62</f>
        <v>0</v>
      </c>
      <c r="W25" s="637">
        <f>'CAM THACH'!V62</f>
        <v>0</v>
      </c>
      <c r="X25" s="690">
        <f>'NAM PHUC THANG'!V62</f>
        <v>0</v>
      </c>
      <c r="Y25" s="690">
        <f>'CAM THANH'!V62</f>
        <v>0</v>
      </c>
      <c r="Z25" s="690">
        <f>'CAM THINH'!V62</f>
        <v>0</v>
      </c>
      <c r="AA25" s="690">
        <f>'CAM TRUNG'!V62</f>
        <v>0</v>
      </c>
      <c r="AB25" s="690">
        <f>'CAM VINH'!V62</f>
        <v>0</v>
      </c>
      <c r="AC25" s="690">
        <f>'YEN HOA'!V62</f>
        <v>0</v>
      </c>
      <c r="AD25" s="690">
        <f>'XA 24'!V62</f>
        <v>0</v>
      </c>
      <c r="AE25" s="690">
        <f>'XA 25'!V62</f>
        <v>0</v>
      </c>
      <c r="AF25" s="690">
        <f>'XA 26'!V62</f>
        <v>0</v>
      </c>
      <c r="AG25" s="690">
        <f>'XA 27'!V62</f>
        <v>0</v>
      </c>
      <c r="AH25" s="690">
        <f>'XA 28'!V62</f>
        <v>0</v>
      </c>
      <c r="AI25" s="690">
        <f>'XA 29'!V62</f>
        <v>0</v>
      </c>
      <c r="AJ25" s="690">
        <f>'XA 30 '!V62</f>
        <v>0</v>
      </c>
    </row>
    <row r="26" spans="1:36" ht="18.899999999999999" customHeight="1" x14ac:dyDescent="0.3">
      <c r="A26" s="629" t="s">
        <v>7</v>
      </c>
      <c r="B26" s="628" t="s">
        <v>15</v>
      </c>
      <c r="C26" s="634" t="s">
        <v>122</v>
      </c>
      <c r="D26" s="677">
        <f>'Bieu 12-CC HUYEN'!W62</f>
        <v>0</v>
      </c>
      <c r="E26" s="693">
        <f>'TT CAM XUYEN'!W62</f>
        <v>0</v>
      </c>
      <c r="F26" s="693">
        <f>'TT THIEN CAM'!W62</f>
        <v>0</v>
      </c>
      <c r="G26" s="671">
        <f>'CAM BINH'!W62</f>
        <v>0</v>
      </c>
      <c r="H26" s="671">
        <f>'CAM DUONG'!W62</f>
        <v>0</v>
      </c>
      <c r="I26" s="671"/>
      <c r="J26" s="671">
        <f>'CAM DUE'!W62</f>
        <v>0</v>
      </c>
      <c r="K26" s="671">
        <f>'CAM HA'!W62</f>
        <v>0</v>
      </c>
      <c r="L26" s="671">
        <f>'CAM HUNG'!W62</f>
        <v>0</v>
      </c>
      <c r="M26" s="671"/>
      <c r="N26" s="671">
        <f>'CAM LAC'!W62</f>
        <v>0</v>
      </c>
      <c r="O26" s="671">
        <f>'CAM LINH'!W62</f>
        <v>0</v>
      </c>
      <c r="P26" s="671">
        <f>'CAM LOC'!W62</f>
        <v>0</v>
      </c>
      <c r="Q26" s="671">
        <f>'CAM MINH'!W62</f>
        <v>0</v>
      </c>
      <c r="R26" s="671">
        <f>'CAM MY'!W62</f>
        <v>0</v>
      </c>
      <c r="S26" s="671">
        <f>'CAM NHUONG'!W62</f>
        <v>0</v>
      </c>
      <c r="T26" s="671">
        <f>'CAM QUAN'!W62</f>
        <v>0</v>
      </c>
      <c r="U26" s="671">
        <f>'CAM QUANG'!W62</f>
        <v>0</v>
      </c>
      <c r="V26" s="637">
        <f>'CAM SON'!W62</f>
        <v>0</v>
      </c>
      <c r="W26" s="637">
        <f>'CAM THACH'!W62</f>
        <v>0</v>
      </c>
      <c r="X26" s="690">
        <f>'NAM PHUC THANG'!W62</f>
        <v>0</v>
      </c>
      <c r="Y26" s="690">
        <f>'CAM THANH'!W62</f>
        <v>0</v>
      </c>
      <c r="Z26" s="690">
        <f>'CAM THINH'!W62</f>
        <v>0</v>
      </c>
      <c r="AA26" s="690">
        <f>'CAM TRUNG'!W62</f>
        <v>0</v>
      </c>
      <c r="AB26" s="690">
        <f>'CAM VINH'!W62</f>
        <v>0</v>
      </c>
      <c r="AC26" s="690">
        <f>'YEN HOA'!W62</f>
        <v>0</v>
      </c>
      <c r="AD26" s="690">
        <f>'XA 24'!W62</f>
        <v>0</v>
      </c>
      <c r="AE26" s="690">
        <f>'XA 25'!W62</f>
        <v>0</v>
      </c>
      <c r="AF26" s="690">
        <f>'XA 26'!W62</f>
        <v>0</v>
      </c>
      <c r="AG26" s="690">
        <f>'XA 27'!W62</f>
        <v>0</v>
      </c>
      <c r="AH26" s="690">
        <f>'XA 28'!W62</f>
        <v>0</v>
      </c>
      <c r="AI26" s="690">
        <f>'XA 29'!W62</f>
        <v>0</v>
      </c>
      <c r="AJ26" s="690">
        <f>'XA 30 '!W62</f>
        <v>0</v>
      </c>
    </row>
    <row r="27" spans="1:36" ht="18.899999999999999" customHeight="1" x14ac:dyDescent="0.3">
      <c r="A27" s="629" t="s">
        <v>8</v>
      </c>
      <c r="B27" s="628" t="s">
        <v>86</v>
      </c>
      <c r="C27" s="634" t="s">
        <v>125</v>
      </c>
      <c r="D27" s="677">
        <f>'Bieu 12-CC HUYEN'!X62</f>
        <v>9.34</v>
      </c>
      <c r="E27" s="693">
        <f>'TT CAM XUYEN'!X62</f>
        <v>0</v>
      </c>
      <c r="F27" s="693">
        <f>'TT THIEN CAM'!X62</f>
        <v>0</v>
      </c>
      <c r="G27" s="671">
        <f>'CAM BINH'!X62</f>
        <v>0</v>
      </c>
      <c r="H27" s="671">
        <f>'CAM DUONG'!X62</f>
        <v>0</v>
      </c>
      <c r="I27" s="671"/>
      <c r="J27" s="671">
        <f>'CAM DUE'!X62</f>
        <v>0</v>
      </c>
      <c r="K27" s="671">
        <f>'CAM HA'!X62</f>
        <v>0</v>
      </c>
      <c r="L27" s="671">
        <f>'CAM HUNG'!X62</f>
        <v>0</v>
      </c>
      <c r="M27" s="671"/>
      <c r="N27" s="671">
        <f>'CAM LAC'!X62</f>
        <v>0.5</v>
      </c>
      <c r="O27" s="671">
        <f>'CAM LINH'!X62</f>
        <v>0</v>
      </c>
      <c r="P27" s="671">
        <f>'CAM LOC'!X62</f>
        <v>0</v>
      </c>
      <c r="Q27" s="671">
        <f>'CAM MINH'!X62</f>
        <v>0</v>
      </c>
      <c r="R27" s="671">
        <f>'CAM MY'!X62</f>
        <v>0</v>
      </c>
      <c r="S27" s="671">
        <f>'CAM NHUONG'!X62</f>
        <v>7.32</v>
      </c>
      <c r="T27" s="671">
        <f>'CAM QUAN'!X62</f>
        <v>0</v>
      </c>
      <c r="U27" s="671">
        <f>'CAM QUANG'!X62</f>
        <v>0</v>
      </c>
      <c r="V27" s="637">
        <f>'CAM SON'!X62</f>
        <v>0</v>
      </c>
      <c r="W27" s="637">
        <f>'CAM THACH'!X62</f>
        <v>0</v>
      </c>
      <c r="X27" s="690">
        <f>'NAM PHUC THANG'!X62</f>
        <v>0</v>
      </c>
      <c r="Y27" s="690">
        <f>'CAM THANH'!X62</f>
        <v>0</v>
      </c>
      <c r="Z27" s="690">
        <f>'CAM THINH'!X62</f>
        <v>0</v>
      </c>
      <c r="AA27" s="690">
        <f>'CAM TRUNG'!X62</f>
        <v>0.52</v>
      </c>
      <c r="AB27" s="690">
        <f>'CAM VINH'!X62</f>
        <v>1</v>
      </c>
      <c r="AC27" s="690">
        <f>'YEN HOA'!X62</f>
        <v>0</v>
      </c>
      <c r="AD27" s="690">
        <f>'XA 24'!X62</f>
        <v>0</v>
      </c>
      <c r="AE27" s="690">
        <f>'XA 25'!X62</f>
        <v>0</v>
      </c>
      <c r="AF27" s="690">
        <f>'XA 26'!X62</f>
        <v>0</v>
      </c>
      <c r="AG27" s="690">
        <f>'XA 27'!X62</f>
        <v>0</v>
      </c>
      <c r="AH27" s="690">
        <f>'XA 28'!X62</f>
        <v>0</v>
      </c>
      <c r="AI27" s="690">
        <f>'XA 29'!X62</f>
        <v>0</v>
      </c>
      <c r="AJ27" s="690">
        <f>'XA 30 '!X62</f>
        <v>0</v>
      </c>
    </row>
    <row r="28" spans="1:36" ht="18.899999999999999" customHeight="1" x14ac:dyDescent="0.3">
      <c r="A28" s="629" t="s">
        <v>9</v>
      </c>
      <c r="B28" s="628" t="s">
        <v>87</v>
      </c>
      <c r="C28" s="634" t="s">
        <v>124</v>
      </c>
      <c r="D28" s="677">
        <f>'Bieu 12-CC HUYEN'!Y62</f>
        <v>74.850000000000009</v>
      </c>
      <c r="E28" s="693">
        <f>'TT CAM XUYEN'!Y62</f>
        <v>0</v>
      </c>
      <c r="F28" s="671">
        <f>'TT THIEN CAM'!Y62</f>
        <v>56.92</v>
      </c>
      <c r="G28" s="671">
        <f>'CAM BINH'!Y62</f>
        <v>0</v>
      </c>
      <c r="H28" s="671">
        <f>'CAM DUONG'!Y62</f>
        <v>3.24</v>
      </c>
      <c r="I28" s="671"/>
      <c r="J28" s="671">
        <f>'CAM DUE'!Y62</f>
        <v>0.2</v>
      </c>
      <c r="K28" s="671">
        <f>'CAM HA'!Y62</f>
        <v>0</v>
      </c>
      <c r="L28" s="671">
        <f>'CAM HUNG'!Y62</f>
        <v>0</v>
      </c>
      <c r="M28" s="671"/>
      <c r="N28" s="671">
        <f>'CAM LAC'!Y62</f>
        <v>0.2</v>
      </c>
      <c r="O28" s="671">
        <f>'CAM LINH'!Y62</f>
        <v>0.96</v>
      </c>
      <c r="P28" s="671">
        <f>'CAM LOC'!Y62</f>
        <v>0</v>
      </c>
      <c r="Q28" s="671">
        <f>'CAM MINH'!Y62</f>
        <v>1.1499999999999999</v>
      </c>
      <c r="R28" s="671">
        <f>'CAM MY'!Y62</f>
        <v>0</v>
      </c>
      <c r="S28" s="671">
        <f>'CAM NHUONG'!Y62</f>
        <v>0.25</v>
      </c>
      <c r="T28" s="671">
        <f>'CAM QUAN'!Y62</f>
        <v>0.98</v>
      </c>
      <c r="U28" s="671">
        <f>'CAM QUANG'!Y62</f>
        <v>0</v>
      </c>
      <c r="V28" s="637">
        <f>'CAM SON'!Y62</f>
        <v>0</v>
      </c>
      <c r="W28" s="637">
        <f>'CAM THACH'!Y62</f>
        <v>0</v>
      </c>
      <c r="X28" s="690">
        <f>'NAM PHUC THANG'!Y62</f>
        <v>0</v>
      </c>
      <c r="Y28" s="690">
        <f>'CAM THANH'!Y62</f>
        <v>1.32</v>
      </c>
      <c r="Z28" s="690">
        <f>'CAM THINH'!Y62</f>
        <v>0</v>
      </c>
      <c r="AA28" s="690">
        <f>'CAM TRUNG'!Y62</f>
        <v>7</v>
      </c>
      <c r="AB28" s="690">
        <f>'CAM VINH'!Y62</f>
        <v>0.43</v>
      </c>
      <c r="AC28" s="690">
        <f>'YEN HOA'!Y62</f>
        <v>2.2000000000000002</v>
      </c>
      <c r="AD28" s="690">
        <f>'XA 24'!Y62</f>
        <v>0</v>
      </c>
      <c r="AE28" s="690">
        <f>'XA 25'!Y62</f>
        <v>0</v>
      </c>
      <c r="AF28" s="690">
        <f>'XA 26'!Y62</f>
        <v>0</v>
      </c>
      <c r="AG28" s="690">
        <f>'XA 27'!Y62</f>
        <v>0</v>
      </c>
      <c r="AH28" s="690">
        <f>'XA 28'!Y62</f>
        <v>0</v>
      </c>
      <c r="AI28" s="690">
        <f>'XA 29'!Y62</f>
        <v>0</v>
      </c>
      <c r="AJ28" s="690">
        <f>'XA 30 '!Y62</f>
        <v>0</v>
      </c>
    </row>
    <row r="29" spans="1:36" ht="18.899999999999999" customHeight="1" x14ac:dyDescent="0.3">
      <c r="A29" s="629" t="s">
        <v>10</v>
      </c>
      <c r="B29" s="628" t="s">
        <v>88</v>
      </c>
      <c r="C29" s="634" t="s">
        <v>48</v>
      </c>
      <c r="D29" s="677">
        <f>'Bieu 12-CC HUYEN'!Z62</f>
        <v>7.28</v>
      </c>
      <c r="E29" s="693">
        <f>'TT CAM XUYEN'!Z62</f>
        <v>0</v>
      </c>
      <c r="F29" s="693">
        <f>'TT THIEN CAM'!Z62</f>
        <v>0</v>
      </c>
      <c r="G29" s="671">
        <f>'CAM BINH'!Z62</f>
        <v>0</v>
      </c>
      <c r="H29" s="671">
        <f>'CAM DUONG'!Z62</f>
        <v>5.24</v>
      </c>
      <c r="I29" s="671"/>
      <c r="J29" s="671">
        <f>'CAM DUE'!Z62</f>
        <v>0.43</v>
      </c>
      <c r="K29" s="671">
        <f>'CAM HA'!Z62</f>
        <v>0</v>
      </c>
      <c r="L29" s="671">
        <f>'CAM HUNG'!Z62</f>
        <v>0</v>
      </c>
      <c r="M29" s="671"/>
      <c r="N29" s="671">
        <f>'CAM LAC'!Z62</f>
        <v>0</v>
      </c>
      <c r="O29" s="671">
        <f>'CAM LINH'!Z62</f>
        <v>0</v>
      </c>
      <c r="P29" s="671">
        <f>'CAM LOC'!Z62</f>
        <v>0</v>
      </c>
      <c r="Q29" s="671">
        <f>'CAM MINH'!Z62</f>
        <v>0</v>
      </c>
      <c r="R29" s="671">
        <f>'CAM MY'!Z62</f>
        <v>0.11</v>
      </c>
      <c r="S29" s="671">
        <f>'CAM NHUONG'!Z62</f>
        <v>0</v>
      </c>
      <c r="T29" s="671">
        <f>'CAM QUAN'!Z62</f>
        <v>0</v>
      </c>
      <c r="U29" s="671">
        <f>'CAM QUANG'!Z62</f>
        <v>0</v>
      </c>
      <c r="V29" s="637">
        <f>'CAM SON'!Z62</f>
        <v>0.3</v>
      </c>
      <c r="W29" s="637">
        <f>'CAM THACH'!Z62</f>
        <v>1.2</v>
      </c>
      <c r="X29" s="690">
        <f>'NAM PHUC THANG'!Z62</f>
        <v>0</v>
      </c>
      <c r="Y29" s="690">
        <f>'CAM THANH'!Z62</f>
        <v>0</v>
      </c>
      <c r="Z29" s="690">
        <f>'CAM THINH'!Z62</f>
        <v>0</v>
      </c>
      <c r="AA29" s="690">
        <f>'CAM TRUNG'!Z62</f>
        <v>0</v>
      </c>
      <c r="AB29" s="690">
        <f>'CAM VINH'!Z62</f>
        <v>0</v>
      </c>
      <c r="AC29" s="690">
        <f>'YEN HOA'!Z62</f>
        <v>0</v>
      </c>
      <c r="AD29" s="690">
        <f>'XA 24'!Z62</f>
        <v>0</v>
      </c>
      <c r="AE29" s="690">
        <f>'XA 25'!Z62</f>
        <v>0</v>
      </c>
      <c r="AF29" s="690">
        <f>'XA 26'!Z62</f>
        <v>0</v>
      </c>
      <c r="AG29" s="690">
        <f>'XA 27'!Z62</f>
        <v>0</v>
      </c>
      <c r="AH29" s="690">
        <f>'XA 28'!Z62</f>
        <v>0</v>
      </c>
      <c r="AI29" s="690">
        <f>'XA 29'!Z62</f>
        <v>0</v>
      </c>
      <c r="AJ29" s="690">
        <f>'XA 30 '!Z62</f>
        <v>0</v>
      </c>
    </row>
    <row r="30" spans="1:36" ht="18.899999999999999" customHeight="1" x14ac:dyDescent="0.3">
      <c r="A30" s="629" t="s">
        <v>18</v>
      </c>
      <c r="B30" s="628" t="s">
        <v>89</v>
      </c>
      <c r="C30" s="634" t="s">
        <v>41</v>
      </c>
      <c r="D30" s="677">
        <f>'Bieu 12-CC HUYEN'!AA62</f>
        <v>0</v>
      </c>
      <c r="E30" s="693">
        <f>'TT CAM XUYEN'!AA62</f>
        <v>0</v>
      </c>
      <c r="F30" s="693">
        <f>'TT THIEN CAM'!AA62</f>
        <v>0</v>
      </c>
      <c r="G30" s="671">
        <f>'CAM BINH'!AA62</f>
        <v>0</v>
      </c>
      <c r="H30" s="671">
        <f>'CAM DUONG'!AA62</f>
        <v>0</v>
      </c>
      <c r="I30" s="671"/>
      <c r="J30" s="671">
        <f>'CAM DUE'!AA62</f>
        <v>0</v>
      </c>
      <c r="K30" s="671">
        <f>'CAM HA'!AA62</f>
        <v>0</v>
      </c>
      <c r="L30" s="671">
        <f>'CAM HUNG'!AA62</f>
        <v>0</v>
      </c>
      <c r="M30" s="671"/>
      <c r="N30" s="671">
        <f>'CAM LAC'!AA62</f>
        <v>0</v>
      </c>
      <c r="O30" s="671">
        <f>'CAM LINH'!AA62</f>
        <v>0</v>
      </c>
      <c r="P30" s="671">
        <f>'CAM LOC'!AA62</f>
        <v>0</v>
      </c>
      <c r="Q30" s="671">
        <f>'CAM MINH'!AA62</f>
        <v>0</v>
      </c>
      <c r="R30" s="671">
        <f>'CAM MY'!Z62</f>
        <v>0.11</v>
      </c>
      <c r="S30" s="671">
        <f>'CAM NHUONG'!AA62</f>
        <v>0</v>
      </c>
      <c r="T30" s="671">
        <f>'CAM QUAN'!AA62</f>
        <v>0</v>
      </c>
      <c r="U30" s="671">
        <f>'CAM QUANG'!AA62</f>
        <v>0</v>
      </c>
      <c r="V30" s="637">
        <f>'CAM SON'!AA62</f>
        <v>0</v>
      </c>
      <c r="W30" s="637">
        <f>'CAM THACH'!AA62</f>
        <v>0</v>
      </c>
      <c r="X30" s="690">
        <f>'NAM PHUC THANG'!AA62</f>
        <v>0</v>
      </c>
      <c r="Y30" s="690">
        <f>'CAM THANH'!AA62</f>
        <v>0</v>
      </c>
      <c r="Z30" s="690">
        <f>'CAM THINH'!AA62</f>
        <v>0</v>
      </c>
      <c r="AA30" s="690">
        <f>'CAM TRUNG'!AA62</f>
        <v>0</v>
      </c>
      <c r="AB30" s="690">
        <f>'CAM VINH'!AA62</f>
        <v>0</v>
      </c>
      <c r="AC30" s="690">
        <f>'YEN HOA'!AA62</f>
        <v>0</v>
      </c>
      <c r="AD30" s="690">
        <f>'XA 24'!AA62</f>
        <v>0</v>
      </c>
      <c r="AE30" s="690">
        <f>'XA 25'!AA62</f>
        <v>0</v>
      </c>
      <c r="AF30" s="690">
        <f>'XA 26'!AA62</f>
        <v>0</v>
      </c>
      <c r="AG30" s="690">
        <f>'XA 27'!AA62</f>
        <v>0</v>
      </c>
      <c r="AH30" s="690">
        <f>'XA 28'!AA62</f>
        <v>0</v>
      </c>
      <c r="AI30" s="690">
        <f>'XA 29'!AA62</f>
        <v>0</v>
      </c>
      <c r="AJ30" s="690">
        <f>'XA 30 '!AA62</f>
        <v>0</v>
      </c>
    </row>
    <row r="31" spans="1:36" ht="18.899999999999999" customHeight="1" x14ac:dyDescent="0.3">
      <c r="A31" s="629" t="s">
        <v>19</v>
      </c>
      <c r="B31" s="628" t="s">
        <v>100</v>
      </c>
      <c r="C31" s="634" t="s">
        <v>49</v>
      </c>
      <c r="D31" s="677">
        <f>'Bieu 12-CC HUYEN'!AB62</f>
        <v>0</v>
      </c>
      <c r="E31" s="693">
        <f>'TT CAM XUYEN'!AB62</f>
        <v>0</v>
      </c>
      <c r="F31" s="693">
        <f>'TT THIEN CAM'!AB62</f>
        <v>0</v>
      </c>
      <c r="G31" s="671">
        <f>'CAM BINH'!AB62</f>
        <v>0</v>
      </c>
      <c r="H31" s="671">
        <f>'CAM DUONG'!AB62</f>
        <v>0</v>
      </c>
      <c r="I31" s="671"/>
      <c r="J31" s="671">
        <f>'CAM DUE'!AB62</f>
        <v>0</v>
      </c>
      <c r="K31" s="671">
        <f>'CAM HA'!AB62</f>
        <v>0</v>
      </c>
      <c r="L31" s="671">
        <f>'CAM HUNG'!AB62</f>
        <v>0</v>
      </c>
      <c r="M31" s="671"/>
      <c r="N31" s="671">
        <f>'CAM LAC'!AB62</f>
        <v>0</v>
      </c>
      <c r="O31" s="671">
        <f>'CAM LINH'!AB62</f>
        <v>0</v>
      </c>
      <c r="P31" s="671">
        <f>'CAM LOC'!AB62</f>
        <v>0</v>
      </c>
      <c r="Q31" s="671">
        <f>'CAM MINH'!AB62</f>
        <v>0</v>
      </c>
      <c r="R31" s="671">
        <f>'CAM MY'!AB62</f>
        <v>0</v>
      </c>
      <c r="S31" s="671">
        <f>'CAM NHUONG'!AB62</f>
        <v>0</v>
      </c>
      <c r="T31" s="671">
        <f>'CAM QUAN'!AB62</f>
        <v>0</v>
      </c>
      <c r="U31" s="671">
        <f>'CAM QUANG'!AB62</f>
        <v>0</v>
      </c>
      <c r="V31" s="637">
        <f>'CAM SON'!AB62</f>
        <v>0</v>
      </c>
      <c r="W31" s="637">
        <f>'CAM THACH'!AB62</f>
        <v>0</v>
      </c>
      <c r="X31" s="690">
        <f>'NAM PHUC THANG'!AB62</f>
        <v>0</v>
      </c>
      <c r="Y31" s="690">
        <f>'CAM THANH'!AB62</f>
        <v>0</v>
      </c>
      <c r="Z31" s="690">
        <f>'CAM THINH'!AB62</f>
        <v>0</v>
      </c>
      <c r="AA31" s="690">
        <f>'CAM TRUNG'!AB62</f>
        <v>0</v>
      </c>
      <c r="AB31" s="690">
        <f>'CAM VINH'!AB62</f>
        <v>0</v>
      </c>
      <c r="AC31" s="690">
        <f>'YEN HOA'!AB62</f>
        <v>0</v>
      </c>
      <c r="AD31" s="690">
        <f>'XA 24'!AB62</f>
        <v>0</v>
      </c>
      <c r="AE31" s="690">
        <f>'XA 25'!AB62</f>
        <v>0</v>
      </c>
      <c r="AF31" s="690">
        <f>'XA 26'!AB62</f>
        <v>0</v>
      </c>
      <c r="AG31" s="690">
        <f>'XA 27'!AB62</f>
        <v>0</v>
      </c>
      <c r="AH31" s="690">
        <f>'XA 28'!AB62</f>
        <v>0</v>
      </c>
      <c r="AI31" s="690">
        <f>'XA 29'!AB62</f>
        <v>0</v>
      </c>
      <c r="AJ31" s="690">
        <f>'XA 30 '!AB62</f>
        <v>0</v>
      </c>
    </row>
    <row r="32" spans="1:36" s="60" customFormat="1" ht="33.75" customHeight="1" x14ac:dyDescent="0.3">
      <c r="A32" s="629" t="s">
        <v>42</v>
      </c>
      <c r="B32" s="673" t="s">
        <v>129</v>
      </c>
      <c r="C32" s="679" t="s">
        <v>27</v>
      </c>
      <c r="D32" s="680"/>
      <c r="E32" s="694"/>
      <c r="F32" s="694"/>
      <c r="G32" s="676"/>
      <c r="H32" s="676"/>
      <c r="I32" s="676"/>
      <c r="J32" s="676"/>
      <c r="K32" s="676"/>
      <c r="L32" s="676"/>
      <c r="M32" s="676"/>
      <c r="N32" s="676"/>
      <c r="O32" s="676"/>
      <c r="P32" s="676"/>
      <c r="Q32" s="676"/>
      <c r="R32" s="676"/>
      <c r="S32" s="676"/>
      <c r="T32" s="676"/>
      <c r="U32" s="676"/>
      <c r="V32" s="676"/>
      <c r="W32" s="676"/>
      <c r="X32" s="692"/>
      <c r="Y32" s="692"/>
      <c r="Z32" s="692"/>
      <c r="AA32" s="692"/>
      <c r="AB32" s="692"/>
      <c r="AC32" s="692"/>
      <c r="AD32" s="692"/>
      <c r="AE32" s="692"/>
      <c r="AF32" s="692"/>
      <c r="AG32" s="692"/>
      <c r="AH32" s="692"/>
      <c r="AI32" s="692"/>
      <c r="AJ32" s="692"/>
    </row>
    <row r="33" spans="1:36" s="60" customFormat="1" ht="18.899999999999999" customHeight="1" x14ac:dyDescent="0.3">
      <c r="A33" s="674"/>
      <c r="B33" s="681" t="s">
        <v>38</v>
      </c>
      <c r="C33" s="679"/>
      <c r="D33" s="680"/>
      <c r="E33" s="694"/>
      <c r="F33" s="694"/>
      <c r="G33" s="676"/>
      <c r="H33" s="676"/>
      <c r="I33" s="676"/>
      <c r="J33" s="676"/>
      <c r="K33" s="676"/>
      <c r="L33" s="676"/>
      <c r="M33" s="676"/>
      <c r="N33" s="676"/>
      <c r="O33" s="676"/>
      <c r="P33" s="676"/>
      <c r="Q33" s="676"/>
      <c r="R33" s="676"/>
      <c r="S33" s="676"/>
      <c r="T33" s="676"/>
      <c r="U33" s="676"/>
      <c r="V33" s="676"/>
      <c r="W33" s="676"/>
      <c r="X33" s="692"/>
      <c r="Y33" s="692"/>
      <c r="Z33" s="692"/>
      <c r="AA33" s="692"/>
      <c r="AB33" s="692"/>
      <c r="AC33" s="692"/>
      <c r="AD33" s="692"/>
      <c r="AE33" s="692"/>
      <c r="AF33" s="692"/>
      <c r="AG33" s="692"/>
      <c r="AH33" s="692"/>
      <c r="AI33" s="692"/>
      <c r="AJ33" s="692"/>
    </row>
    <row r="34" spans="1:36" ht="18.899999999999999" customHeight="1" x14ac:dyDescent="0.3">
      <c r="A34" s="634" t="s">
        <v>260</v>
      </c>
      <c r="B34" s="628" t="s">
        <v>233</v>
      </c>
      <c r="C34" s="634" t="s">
        <v>234</v>
      </c>
      <c r="D34" s="677">
        <f>'Bieu 12-CC HUYEN'!AE62</f>
        <v>75.8</v>
      </c>
      <c r="E34" s="671">
        <f>'TT CAM XUYEN'!AE62</f>
        <v>4.3600000000000003</v>
      </c>
      <c r="F34" s="693">
        <f>'TT THIEN CAM'!AE62</f>
        <v>2.44</v>
      </c>
      <c r="G34" s="671">
        <f>'CAM BINH'!AE62</f>
        <v>1.5</v>
      </c>
      <c r="H34" s="671">
        <f>'CAM DUONG'!AE62</f>
        <v>5.04</v>
      </c>
      <c r="I34" s="671"/>
      <c r="J34" s="671">
        <f>'CAM DUE'!AE62</f>
        <v>13.51</v>
      </c>
      <c r="K34" s="671">
        <f>'CAM HA'!AE62</f>
        <v>0.87</v>
      </c>
      <c r="L34" s="671">
        <f>'CAM HUNG'!AE62</f>
        <v>7.08</v>
      </c>
      <c r="M34" s="671"/>
      <c r="N34" s="671">
        <f>'CAM LAC'!AE62</f>
        <v>3.4</v>
      </c>
      <c r="O34" s="671">
        <f>'CAM LINH'!AE62</f>
        <v>2.21</v>
      </c>
      <c r="P34" s="671">
        <f>'CAM LOC'!AE62</f>
        <v>0.13</v>
      </c>
      <c r="Q34" s="671">
        <f>'CAM MINH'!AE62</f>
        <v>3</v>
      </c>
      <c r="R34" s="671">
        <f>'CAM MY'!AE62</f>
        <v>4.34</v>
      </c>
      <c r="S34" s="671">
        <f>'CAM NHUONG'!AE62</f>
        <v>0</v>
      </c>
      <c r="T34" s="671">
        <f>'CAM QUAN'!AE62</f>
        <v>5</v>
      </c>
      <c r="U34" s="671">
        <f>'CAM QUANG'!AE62</f>
        <v>3</v>
      </c>
      <c r="V34" s="637">
        <f>'CAM SON'!AE62</f>
        <v>3.67</v>
      </c>
      <c r="W34" s="637">
        <f>'CAM THACH'!AE62</f>
        <v>2.5</v>
      </c>
      <c r="X34" s="690">
        <f>'NAM PHUC THANG'!AE62</f>
        <v>3.1</v>
      </c>
      <c r="Y34" s="690">
        <f>'CAM THANH'!AE62</f>
        <v>0.1</v>
      </c>
      <c r="Z34" s="690">
        <f>'CAM THINH'!AE62</f>
        <v>5.2</v>
      </c>
      <c r="AA34" s="690">
        <f>'CAM TRUNG'!AE62</f>
        <v>1.5</v>
      </c>
      <c r="AB34" s="690">
        <f>'CAM VINH'!AE62</f>
        <v>2</v>
      </c>
      <c r="AC34" s="690">
        <f>'YEN HOA'!AE62</f>
        <v>1.85</v>
      </c>
      <c r="AD34" s="690">
        <f>'XA 24'!AE62</f>
        <v>0</v>
      </c>
      <c r="AE34" s="690">
        <f>'XA 25'!AE62</f>
        <v>0</v>
      </c>
      <c r="AF34" s="690">
        <f>'XA 26'!AE62</f>
        <v>0</v>
      </c>
      <c r="AG34" s="690">
        <f>'XA 27'!AE62</f>
        <v>0</v>
      </c>
      <c r="AH34" s="690">
        <f>'XA 28'!AE62</f>
        <v>0</v>
      </c>
      <c r="AI34" s="690">
        <f>'XA 29'!AE62</f>
        <v>0</v>
      </c>
      <c r="AJ34" s="690">
        <f>'XA 30 '!AE62</f>
        <v>0</v>
      </c>
    </row>
    <row r="35" spans="1:36" ht="18.899999999999999" customHeight="1" x14ac:dyDescent="0.3">
      <c r="A35" s="634" t="s">
        <v>260</v>
      </c>
      <c r="B35" s="628" t="s">
        <v>235</v>
      </c>
      <c r="C35" s="634" t="s">
        <v>236</v>
      </c>
      <c r="D35" s="677">
        <f>'Bieu 12-CC HUYEN'!AF62</f>
        <v>164.54000000000002</v>
      </c>
      <c r="E35" s="693">
        <f>'TT CAM XUYEN'!AF62</f>
        <v>2</v>
      </c>
      <c r="F35" s="693">
        <f>'TT THIEN CAM'!AF62</f>
        <v>70.040000000000006</v>
      </c>
      <c r="G35" s="671">
        <f>'CAM BINH'!AF62</f>
        <v>2.09</v>
      </c>
      <c r="H35" s="671">
        <f>'CAM DUONG'!AF62</f>
        <v>40.04</v>
      </c>
      <c r="I35" s="671"/>
      <c r="J35" s="671">
        <f>'CAM DUE'!AF62</f>
        <v>3.8</v>
      </c>
      <c r="K35" s="671">
        <f>'CAM HA'!AF62</f>
        <v>0</v>
      </c>
      <c r="L35" s="671">
        <f>'CAM HUNG'!AF62</f>
        <v>0</v>
      </c>
      <c r="M35" s="671"/>
      <c r="N35" s="671">
        <f>'CAM LAC'!AF62</f>
        <v>1.05</v>
      </c>
      <c r="O35" s="671">
        <f>'CAM LINH'!AF62</f>
        <v>11</v>
      </c>
      <c r="P35" s="671">
        <f>'CAM LOC'!AF62</f>
        <v>0</v>
      </c>
      <c r="Q35" s="671">
        <f>'CAM MINH'!AF62</f>
        <v>0</v>
      </c>
      <c r="R35" s="671">
        <f>'CAM MY'!AF62</f>
        <v>2.4</v>
      </c>
      <c r="S35" s="671">
        <f>'CAM NHUONG'!AF62</f>
        <v>1</v>
      </c>
      <c r="T35" s="671">
        <f>'CAM QUAN'!AF62</f>
        <v>0</v>
      </c>
      <c r="U35" s="671">
        <f>'CAM QUANG'!AF62</f>
        <v>0</v>
      </c>
      <c r="V35" s="637">
        <f>'CAM SON'!AF62</f>
        <v>1.37</v>
      </c>
      <c r="W35" s="637">
        <f>'CAM THACH'!AF62</f>
        <v>2</v>
      </c>
      <c r="X35" s="690">
        <f>'NAM PHUC THANG'!AF62</f>
        <v>0.1</v>
      </c>
      <c r="Y35" s="690">
        <f>'CAM THANH'!AF62</f>
        <v>2</v>
      </c>
      <c r="Z35" s="690">
        <f>'CAM THINH'!AF62</f>
        <v>0.1</v>
      </c>
      <c r="AA35" s="690">
        <f>'CAM TRUNG'!AF62</f>
        <v>13.76</v>
      </c>
      <c r="AB35" s="690">
        <f>'CAM VINH'!AF62</f>
        <v>0.8</v>
      </c>
      <c r="AC35" s="690">
        <f>'YEN HOA'!AF62</f>
        <v>10.99</v>
      </c>
      <c r="AD35" s="690">
        <f>'XA 24'!AF62</f>
        <v>0</v>
      </c>
      <c r="AE35" s="690">
        <f>'XA 25'!AF62</f>
        <v>0</v>
      </c>
      <c r="AF35" s="690">
        <f>'XA 26'!AF62</f>
        <v>0</v>
      </c>
      <c r="AG35" s="690">
        <f>'XA 27'!AF62</f>
        <v>0</v>
      </c>
      <c r="AH35" s="690">
        <f>'XA 28'!AF62</f>
        <v>0</v>
      </c>
      <c r="AI35" s="690">
        <f>'XA 29'!AF62</f>
        <v>0</v>
      </c>
      <c r="AJ35" s="690">
        <f>'XA 30 '!AF62</f>
        <v>0</v>
      </c>
    </row>
    <row r="36" spans="1:36" ht="18.899999999999999" customHeight="1" x14ac:dyDescent="0.3">
      <c r="A36" s="634" t="s">
        <v>260</v>
      </c>
      <c r="B36" s="628" t="s">
        <v>237</v>
      </c>
      <c r="C36" s="634" t="s">
        <v>238</v>
      </c>
      <c r="D36" s="677">
        <f>'Bieu 12-CC HUYEN'!AG62</f>
        <v>0.1</v>
      </c>
      <c r="E36" s="693">
        <f>'TT CAM XUYEN'!AG62</f>
        <v>0</v>
      </c>
      <c r="F36" s="693">
        <f>'TT THIEN CAM'!AG62</f>
        <v>0</v>
      </c>
      <c r="G36" s="671">
        <f>'CAM BINH'!AG62</f>
        <v>0</v>
      </c>
      <c r="H36" s="671">
        <f>'CAM DUONG'!AG62</f>
        <v>0</v>
      </c>
      <c r="I36" s="671"/>
      <c r="J36" s="671">
        <f>'CAM DUE'!AG62</f>
        <v>0</v>
      </c>
      <c r="K36" s="671">
        <f>'CAM HA'!AG62</f>
        <v>0</v>
      </c>
      <c r="L36" s="671">
        <f>'CAM HUNG'!AG62</f>
        <v>0</v>
      </c>
      <c r="M36" s="671"/>
      <c r="N36" s="671">
        <f>'CAM LAC'!AG62</f>
        <v>0</v>
      </c>
      <c r="O36" s="671">
        <f>'CAM LINH'!AG62</f>
        <v>0</v>
      </c>
      <c r="P36" s="671">
        <f>'CAM LOC'!AG62</f>
        <v>0</v>
      </c>
      <c r="Q36" s="671">
        <f>'CAM MINH'!AG62</f>
        <v>0</v>
      </c>
      <c r="R36" s="671">
        <f>'CAM MY'!AG62</f>
        <v>0</v>
      </c>
      <c r="S36" s="671">
        <f>'CAM NHUONG'!AG62</f>
        <v>0</v>
      </c>
      <c r="T36" s="671">
        <f>'CAM QUAN'!AG62</f>
        <v>0</v>
      </c>
      <c r="U36" s="671">
        <f>'CAM QUANG'!AG62</f>
        <v>0.1</v>
      </c>
      <c r="V36" s="637">
        <f>'CAM SON'!AG62</f>
        <v>0</v>
      </c>
      <c r="W36" s="637">
        <f>'CAM THACH'!AG62</f>
        <v>0</v>
      </c>
      <c r="X36" s="690">
        <f>'NAM PHUC THANG'!AG62</f>
        <v>0</v>
      </c>
      <c r="Y36" s="690">
        <f>'CAM THANH'!AG62</f>
        <v>0</v>
      </c>
      <c r="Z36" s="690">
        <f>'CAM THINH'!AG62</f>
        <v>0</v>
      </c>
      <c r="AA36" s="690">
        <f>'CAM TRUNG'!AG62</f>
        <v>0</v>
      </c>
      <c r="AB36" s="690">
        <f>'CAM VINH'!AG62</f>
        <v>0</v>
      </c>
      <c r="AC36" s="690">
        <f>'YEN HOA'!AG62</f>
        <v>0</v>
      </c>
      <c r="AD36" s="690">
        <f>'XA 24'!AG62</f>
        <v>0</v>
      </c>
      <c r="AE36" s="690">
        <f>'XA 25'!AG62</f>
        <v>0</v>
      </c>
      <c r="AF36" s="690">
        <f>'XA 26'!AG62</f>
        <v>0</v>
      </c>
      <c r="AG36" s="690">
        <f>'XA 27'!AG62</f>
        <v>0</v>
      </c>
      <c r="AH36" s="690">
        <f>'XA 28'!AG62</f>
        <v>0</v>
      </c>
      <c r="AI36" s="690">
        <f>'XA 29'!AG62</f>
        <v>0</v>
      </c>
      <c r="AJ36" s="690">
        <f>'XA 30 '!AG62</f>
        <v>0</v>
      </c>
    </row>
    <row r="37" spans="1:36" ht="18.899999999999999" customHeight="1" x14ac:dyDescent="0.3">
      <c r="A37" s="634" t="s">
        <v>260</v>
      </c>
      <c r="B37" s="628" t="s">
        <v>239</v>
      </c>
      <c r="C37" s="634" t="s">
        <v>240</v>
      </c>
      <c r="D37" s="677">
        <f>'Bieu 12-CC HUYEN'!AH62</f>
        <v>0</v>
      </c>
      <c r="E37" s="693">
        <f>'TT CAM XUYEN'!AH62</f>
        <v>0</v>
      </c>
      <c r="F37" s="693">
        <f>'TT THIEN CAM'!AH62</f>
        <v>0</v>
      </c>
      <c r="G37" s="671">
        <f>'CAM BINH'!AH62</f>
        <v>0</v>
      </c>
      <c r="H37" s="671">
        <f>'CAM DUONG'!AH62</f>
        <v>0</v>
      </c>
      <c r="I37" s="671"/>
      <c r="J37" s="671">
        <f>'CAM DUE'!AH62</f>
        <v>0</v>
      </c>
      <c r="K37" s="671">
        <f>'CAM HA'!AH62</f>
        <v>0</v>
      </c>
      <c r="L37" s="671">
        <f>'CAM HUNG'!AH62</f>
        <v>0</v>
      </c>
      <c r="M37" s="671"/>
      <c r="N37" s="671">
        <f>'CAM LAC'!AH62</f>
        <v>0</v>
      </c>
      <c r="O37" s="671">
        <f>'CAM LINH'!AH62</f>
        <v>0</v>
      </c>
      <c r="P37" s="671">
        <f>'CAM LOC'!AH62</f>
        <v>0</v>
      </c>
      <c r="Q37" s="671">
        <f>'CAM MINH'!AH62</f>
        <v>0</v>
      </c>
      <c r="R37" s="671">
        <f>'CAM MY'!AH62</f>
        <v>0</v>
      </c>
      <c r="S37" s="671">
        <f>'CAM NHUONG'!AH62</f>
        <v>0</v>
      </c>
      <c r="T37" s="671">
        <f>'CAM QUAN'!AH62</f>
        <v>0</v>
      </c>
      <c r="U37" s="671">
        <f>'CAM QUANG'!AH62</f>
        <v>0</v>
      </c>
      <c r="V37" s="637">
        <f>'CAM SON'!AH62</f>
        <v>0</v>
      </c>
      <c r="W37" s="637">
        <f>'CAM THACH'!AH62</f>
        <v>0</v>
      </c>
      <c r="X37" s="690">
        <f>'NAM PHUC THANG'!AH62</f>
        <v>0</v>
      </c>
      <c r="Y37" s="690">
        <f>'CAM THANH'!AH62</f>
        <v>0</v>
      </c>
      <c r="Z37" s="690">
        <f>'CAM THINH'!AH62</f>
        <v>0</v>
      </c>
      <c r="AA37" s="690">
        <f>'CAM TRUNG'!AH62</f>
        <v>0</v>
      </c>
      <c r="AB37" s="690">
        <f>'CAM VINH'!AH62</f>
        <v>0</v>
      </c>
      <c r="AC37" s="690">
        <f>'YEN HOA'!AH62</f>
        <v>0</v>
      </c>
      <c r="AD37" s="690">
        <f>'XA 24'!AH62</f>
        <v>0</v>
      </c>
      <c r="AE37" s="690">
        <f>'XA 25'!AH62</f>
        <v>0</v>
      </c>
      <c r="AF37" s="690">
        <f>'XA 26'!AH62</f>
        <v>0</v>
      </c>
      <c r="AG37" s="690">
        <f>'XA 27'!AH62</f>
        <v>0</v>
      </c>
      <c r="AH37" s="690">
        <f>'XA 28'!AH62</f>
        <v>0</v>
      </c>
      <c r="AI37" s="690">
        <f>'XA 29'!AG62</f>
        <v>0</v>
      </c>
      <c r="AJ37" s="690">
        <f>'XA 30 '!AH62</f>
        <v>0</v>
      </c>
    </row>
    <row r="38" spans="1:36" ht="18.899999999999999" customHeight="1" x14ac:dyDescent="0.3">
      <c r="A38" s="634" t="s">
        <v>260</v>
      </c>
      <c r="B38" s="628" t="s">
        <v>241</v>
      </c>
      <c r="C38" s="634" t="s">
        <v>242</v>
      </c>
      <c r="D38" s="677">
        <f>'Bieu 12-CC HUYEN'!AI62</f>
        <v>2.0699999999999998</v>
      </c>
      <c r="E38" s="693">
        <f>'TT CAM XUYEN'!AI62</f>
        <v>0</v>
      </c>
      <c r="F38" s="693">
        <f>'TT THIEN CAM'!AI62</f>
        <v>0</v>
      </c>
      <c r="G38" s="671">
        <f>'CAM BINH'!AI62</f>
        <v>0.24</v>
      </c>
      <c r="H38" s="671">
        <f>'CAM DUONG'!AI62</f>
        <v>0</v>
      </c>
      <c r="I38" s="671"/>
      <c r="J38" s="671">
        <f>'CAM DUE'!AI62</f>
        <v>0.15</v>
      </c>
      <c r="K38" s="671">
        <f>'CAM HA'!AI62</f>
        <v>0</v>
      </c>
      <c r="L38" s="671">
        <f>'CAM HUNG'!AI62</f>
        <v>0</v>
      </c>
      <c r="M38" s="671"/>
      <c r="N38" s="671">
        <f>'CAM LAC'!AI62</f>
        <v>0</v>
      </c>
      <c r="O38" s="671">
        <f>'CAM LINH'!AI62</f>
        <v>0</v>
      </c>
      <c r="P38" s="671">
        <f>'CAM LOC'!AI62</f>
        <v>0</v>
      </c>
      <c r="Q38" s="671">
        <f>'CAM MINH'!AI62</f>
        <v>0</v>
      </c>
      <c r="R38" s="671">
        <f>'CAM MY'!AI62</f>
        <v>0</v>
      </c>
      <c r="S38" s="671">
        <f>'CAM NHUONG'!AI62</f>
        <v>0.7</v>
      </c>
      <c r="T38" s="671">
        <f>'CAM QUAN'!AI62</f>
        <v>0.45</v>
      </c>
      <c r="U38" s="671">
        <f>'CAM QUANG'!AI62</f>
        <v>0</v>
      </c>
      <c r="V38" s="637">
        <f>'CAM SON'!AI62</f>
        <v>0</v>
      </c>
      <c r="W38" s="637">
        <f>'CAM THACH'!AI62</f>
        <v>0</v>
      </c>
      <c r="X38" s="690">
        <f>'NAM PHUC THANG'!AI62</f>
        <v>0.3</v>
      </c>
      <c r="Y38" s="690">
        <f>'CAM THANH'!AI62</f>
        <v>0</v>
      </c>
      <c r="Z38" s="690">
        <f>'CAM THINH'!AI62</f>
        <v>0.13</v>
      </c>
      <c r="AA38" s="690">
        <f>'CAM TRUNG'!AI62</f>
        <v>0</v>
      </c>
      <c r="AB38" s="690">
        <f>'CAM VINH'!AI62</f>
        <v>0.1</v>
      </c>
      <c r="AC38" s="690">
        <f>'YEN HOA'!AI62</f>
        <v>0</v>
      </c>
      <c r="AD38" s="690">
        <f>'XA 24'!AI62</f>
        <v>0</v>
      </c>
      <c r="AE38" s="690">
        <f>'XA 25'!AI62</f>
        <v>0</v>
      </c>
      <c r="AF38" s="690">
        <f>'XA 26'!AI62</f>
        <v>0</v>
      </c>
      <c r="AG38" s="690">
        <f>'XA 27'!AI62</f>
        <v>0</v>
      </c>
      <c r="AH38" s="690">
        <f>'XA 28'!AI62</f>
        <v>0</v>
      </c>
      <c r="AI38" s="690">
        <f>'XA 29'!AH62</f>
        <v>0</v>
      </c>
      <c r="AJ38" s="690">
        <f>'XA 30 '!AI62</f>
        <v>0</v>
      </c>
    </row>
    <row r="39" spans="1:36" ht="18.899999999999999" customHeight="1" x14ac:dyDescent="0.3">
      <c r="A39" s="634" t="s">
        <v>260</v>
      </c>
      <c r="B39" s="628" t="s">
        <v>243</v>
      </c>
      <c r="C39" s="634" t="s">
        <v>244</v>
      </c>
      <c r="D39" s="677">
        <f>'Bieu 12-CC HUYEN'!AJ62</f>
        <v>64.150000000000006</v>
      </c>
      <c r="E39" s="693">
        <f>'TT CAM XUYEN'!AJ62</f>
        <v>0</v>
      </c>
      <c r="F39" s="693">
        <f>'TT THIEN CAM'!AJ62</f>
        <v>64.150000000000006</v>
      </c>
      <c r="G39" s="671">
        <f>'CAM BINH'!AJ62</f>
        <v>0</v>
      </c>
      <c r="H39" s="671">
        <f>'CAM DUONG'!AJ62</f>
        <v>0</v>
      </c>
      <c r="I39" s="671"/>
      <c r="J39" s="671">
        <f>'CAM DUE'!AJ62</f>
        <v>0</v>
      </c>
      <c r="K39" s="671">
        <f>'CAM HA'!AJ62</f>
        <v>0</v>
      </c>
      <c r="L39" s="671">
        <f>'CAM HUNG'!AJ62</f>
        <v>0</v>
      </c>
      <c r="M39" s="671"/>
      <c r="N39" s="671">
        <f>'CAM LAC'!AJ62</f>
        <v>0</v>
      </c>
      <c r="O39" s="671">
        <f>'CAM LINH'!AJ62</f>
        <v>0</v>
      </c>
      <c r="P39" s="671">
        <f>'CAM LOC'!AJ62</f>
        <v>0</v>
      </c>
      <c r="Q39" s="671">
        <f>'CAM MINH'!AJ62</f>
        <v>0</v>
      </c>
      <c r="R39" s="671">
        <f>'CAM MY'!AJ62</f>
        <v>0</v>
      </c>
      <c r="S39" s="671">
        <f>'CAM NHUONG'!AJ62</f>
        <v>0</v>
      </c>
      <c r="T39" s="671">
        <f>'CAM QUAN'!AJ62</f>
        <v>0</v>
      </c>
      <c r="U39" s="671">
        <f>'CAM QUANG'!AJ62</f>
        <v>0</v>
      </c>
      <c r="V39" s="637">
        <f>'CAM SON'!AJ62</f>
        <v>0</v>
      </c>
      <c r="W39" s="637">
        <f>'CAM THACH'!AJ62</f>
        <v>0</v>
      </c>
      <c r="X39" s="690">
        <f>'NAM PHUC THANG'!AJ62</f>
        <v>0</v>
      </c>
      <c r="Y39" s="690">
        <f>'CAM THANH'!AJ62</f>
        <v>0</v>
      </c>
      <c r="Z39" s="690">
        <f>'CAM THINH'!AJ62</f>
        <v>0</v>
      </c>
      <c r="AA39" s="690">
        <f>'CAM TRUNG'!AJ62</f>
        <v>0</v>
      </c>
      <c r="AB39" s="690">
        <f>'CAM VINH'!AJ62</f>
        <v>0</v>
      </c>
      <c r="AC39" s="690">
        <f>'YEN HOA'!AJ62</f>
        <v>0</v>
      </c>
      <c r="AD39" s="690">
        <f>'XA 24'!AJ62</f>
        <v>0</v>
      </c>
      <c r="AE39" s="690">
        <f>'XA 25'!AJ62</f>
        <v>0</v>
      </c>
      <c r="AF39" s="690">
        <f>'XA 26'!AJ62</f>
        <v>0</v>
      </c>
      <c r="AG39" s="690">
        <f>'XA 27'!AJ62</f>
        <v>0</v>
      </c>
      <c r="AH39" s="690">
        <f>'XA 28'!AJ62</f>
        <v>0</v>
      </c>
      <c r="AI39" s="690">
        <f>'XA 29'!AI62</f>
        <v>0</v>
      </c>
      <c r="AJ39" s="690">
        <f>'XA 30 '!AJ62</f>
        <v>0</v>
      </c>
    </row>
    <row r="40" spans="1:36" ht="18.899999999999999" customHeight="1" x14ac:dyDescent="0.3">
      <c r="A40" s="634" t="s">
        <v>260</v>
      </c>
      <c r="B40" s="628" t="s">
        <v>245</v>
      </c>
      <c r="C40" s="634" t="s">
        <v>246</v>
      </c>
      <c r="D40" s="677">
        <f>'Bieu 12-CC HUYEN'!AK62</f>
        <v>0.25</v>
      </c>
      <c r="E40" s="693">
        <f>'TT CAM XUYEN'!AK62</f>
        <v>0</v>
      </c>
      <c r="F40" s="693">
        <f>'TT THIEN CAM'!AK62</f>
        <v>0</v>
      </c>
      <c r="G40" s="671">
        <f>'CAM BINH'!AK62</f>
        <v>0</v>
      </c>
      <c r="H40" s="671">
        <f>'CAM DUONG'!AK62</f>
        <v>0.03</v>
      </c>
      <c r="I40" s="671"/>
      <c r="J40" s="671">
        <f>'CAM DUE'!AK62</f>
        <v>0</v>
      </c>
      <c r="K40" s="671">
        <f>'CAM HA'!AK62</f>
        <v>0.01</v>
      </c>
      <c r="L40" s="671">
        <f>'CAM HUNG'!AK62</f>
        <v>0</v>
      </c>
      <c r="M40" s="671"/>
      <c r="N40" s="671">
        <f>'CAM LAC'!AK62</f>
        <v>0</v>
      </c>
      <c r="O40" s="671">
        <f>'CAM LINH'!AK62</f>
        <v>0</v>
      </c>
      <c r="P40" s="671">
        <f>'CAM LOC'!AK62</f>
        <v>0.01</v>
      </c>
      <c r="Q40" s="671">
        <f>'CAM MINH'!AK62</f>
        <v>0</v>
      </c>
      <c r="R40" s="671">
        <f>'CAM MY'!AK62</f>
        <v>0.06</v>
      </c>
      <c r="S40" s="671">
        <f>'CAM NHUONG'!AK62</f>
        <v>0</v>
      </c>
      <c r="T40" s="671">
        <f>'CAM QUAN'!AK62</f>
        <v>0.05</v>
      </c>
      <c r="U40" s="671">
        <f>'CAM QUANG'!AK62</f>
        <v>0</v>
      </c>
      <c r="V40" s="637">
        <f>'CAM SON'!AK62</f>
        <v>0</v>
      </c>
      <c r="W40" s="637">
        <f>'CAM THACH'!AK62</f>
        <v>0.01</v>
      </c>
      <c r="X40" s="690">
        <f>'NAM PHUC THANG'!AK62</f>
        <v>0</v>
      </c>
      <c r="Y40" s="690">
        <f>'CAM THANH'!AK62</f>
        <v>0</v>
      </c>
      <c r="Z40" s="690">
        <f>'CAM THINH'!AK62</f>
        <v>0.03</v>
      </c>
      <c r="AA40" s="690">
        <f>'CAM TRUNG'!AK62</f>
        <v>0.01</v>
      </c>
      <c r="AB40" s="690">
        <f>'CAM VINH'!AK62</f>
        <v>0</v>
      </c>
      <c r="AC40" s="690">
        <f>'YEN HOA'!AK62</f>
        <v>0.04</v>
      </c>
      <c r="AD40" s="690">
        <f>'XA 24'!AK62</f>
        <v>0</v>
      </c>
      <c r="AE40" s="690">
        <f>'XA 25'!AK62</f>
        <v>0</v>
      </c>
      <c r="AF40" s="690">
        <f>'XA 26'!AK62</f>
        <v>0</v>
      </c>
      <c r="AG40" s="690">
        <f>'XA 27'!AK62</f>
        <v>0</v>
      </c>
      <c r="AH40" s="690">
        <f>'XA 28'!AK62</f>
        <v>0</v>
      </c>
      <c r="AI40" s="690">
        <f>'XA 29'!AJ62</f>
        <v>0</v>
      </c>
      <c r="AJ40" s="690">
        <f>'XA 30 '!AK62</f>
        <v>0</v>
      </c>
    </row>
    <row r="41" spans="1:36" ht="18.899999999999999" customHeight="1" x14ac:dyDescent="0.3">
      <c r="A41" s="634" t="s">
        <v>260</v>
      </c>
      <c r="B41" s="628" t="s">
        <v>247</v>
      </c>
      <c r="C41" s="634" t="s">
        <v>248</v>
      </c>
      <c r="D41" s="677">
        <f>'Bieu 12-CC HUYEN'!AL62</f>
        <v>0.97</v>
      </c>
      <c r="E41" s="693">
        <f>'TT CAM XUYEN'!AL62</f>
        <v>0.04</v>
      </c>
      <c r="F41" s="693">
        <f>'TT THIEN CAM'!AL62</f>
        <v>0.05</v>
      </c>
      <c r="G41" s="671">
        <f>'CAM BINH'!AL62</f>
        <v>0</v>
      </c>
      <c r="H41" s="671">
        <f>'CAM DUONG'!AL62</f>
        <v>0.08</v>
      </c>
      <c r="I41" s="671"/>
      <c r="J41" s="671">
        <f>'CAM DUE'!AL62</f>
        <v>0.04</v>
      </c>
      <c r="K41" s="671">
        <f>'CAM HA'!AL62</f>
        <v>0</v>
      </c>
      <c r="L41" s="671">
        <f>'CAM HUNG'!AL62</f>
        <v>0</v>
      </c>
      <c r="M41" s="671"/>
      <c r="N41" s="671">
        <f>'CAM LAC'!AL62</f>
        <v>0</v>
      </c>
      <c r="O41" s="671">
        <f>'CAM LINH'!AL62</f>
        <v>0</v>
      </c>
      <c r="P41" s="671">
        <f>'CAM LOC'!AL62</f>
        <v>0</v>
      </c>
      <c r="Q41" s="671">
        <f>'CAM MINH'!AL62</f>
        <v>0.04</v>
      </c>
      <c r="R41" s="671">
        <f>'CAM MY'!AL62</f>
        <v>0.06</v>
      </c>
      <c r="S41" s="671">
        <f>'CAM NHUONG'!AL62</f>
        <v>0</v>
      </c>
      <c r="T41" s="671">
        <f>'CAM QUAN'!AL62</f>
        <v>0.04</v>
      </c>
      <c r="U41" s="671">
        <f>'CAM QUANG'!AL62</f>
        <v>0</v>
      </c>
      <c r="V41" s="637">
        <f>'CAM SON'!AL62</f>
        <v>0.3</v>
      </c>
      <c r="W41" s="637">
        <f>'CAM THACH'!AL62</f>
        <v>7.0000000000000007E-2</v>
      </c>
      <c r="X41" s="690">
        <f>'NAM PHUC THANG'!AL62</f>
        <v>0.1</v>
      </c>
      <c r="Y41" s="690">
        <f>'CAM THANH'!AL62</f>
        <v>0</v>
      </c>
      <c r="Z41" s="690">
        <f>'CAM THINH'!AL62</f>
        <v>0</v>
      </c>
      <c r="AA41" s="690">
        <f>'CAM TRUNG'!AL62</f>
        <v>0.04</v>
      </c>
      <c r="AB41" s="690">
        <f>'CAM VINH'!AL62</f>
        <v>0.08</v>
      </c>
      <c r="AC41" s="690">
        <f>'YEN HOA'!AL62</f>
        <v>0.03</v>
      </c>
      <c r="AD41" s="690">
        <f>'XA 24'!AL62</f>
        <v>0</v>
      </c>
      <c r="AE41" s="690">
        <f>'XA 25'!AL62</f>
        <v>0</v>
      </c>
      <c r="AF41" s="690">
        <f>'XA 26'!AL62</f>
        <v>0</v>
      </c>
      <c r="AG41" s="690">
        <f>'XA 27'!AL62</f>
        <v>0</v>
      </c>
      <c r="AH41" s="690">
        <f>'XA 28'!AL62</f>
        <v>0</v>
      </c>
      <c r="AI41" s="690">
        <f>'XA 29'!AK62</f>
        <v>0</v>
      </c>
      <c r="AJ41" s="690">
        <f>'XA 30 '!AL62</f>
        <v>0</v>
      </c>
    </row>
    <row r="42" spans="1:36" ht="18.899999999999999" customHeight="1" x14ac:dyDescent="0.3">
      <c r="A42" s="634" t="s">
        <v>260</v>
      </c>
      <c r="B42" s="628" t="s">
        <v>249</v>
      </c>
      <c r="C42" s="634" t="s">
        <v>250</v>
      </c>
      <c r="D42" s="677">
        <f>'Bieu 12-CC HUYEN'!AM62</f>
        <v>0</v>
      </c>
      <c r="E42" s="693">
        <f>'TT CAM XUYEN'!AM62</f>
        <v>0</v>
      </c>
      <c r="F42" s="693">
        <f>'TT THIEN CAM'!AM62</f>
        <v>0</v>
      </c>
      <c r="G42" s="671">
        <f>'CAM BINH'!AM62</f>
        <v>0</v>
      </c>
      <c r="H42" s="671">
        <f>'CAM DUONG'!AM62</f>
        <v>0</v>
      </c>
      <c r="I42" s="671"/>
      <c r="J42" s="671">
        <f>'CAM DUE'!AM62</f>
        <v>0</v>
      </c>
      <c r="K42" s="671">
        <f>'CAM HA'!AM62</f>
        <v>0</v>
      </c>
      <c r="L42" s="671">
        <f>'CAM HUNG'!AM62</f>
        <v>0</v>
      </c>
      <c r="M42" s="671"/>
      <c r="N42" s="671">
        <f>'CAM LAC'!AM62</f>
        <v>0</v>
      </c>
      <c r="O42" s="671">
        <f>'CAM LINH'!AM62</f>
        <v>0</v>
      </c>
      <c r="P42" s="671">
        <f>'CAM LOC'!AM62</f>
        <v>0</v>
      </c>
      <c r="Q42" s="671">
        <f>'CAM MINH'!AM62</f>
        <v>0</v>
      </c>
      <c r="R42" s="671">
        <f>'CAM MY'!AM62</f>
        <v>0</v>
      </c>
      <c r="S42" s="671">
        <f>'CAM NHUONG'!AM62</f>
        <v>0</v>
      </c>
      <c r="T42" s="671">
        <f>'CAM QUAN'!AM62</f>
        <v>0</v>
      </c>
      <c r="U42" s="671">
        <f>'CAM QUANG'!AM62</f>
        <v>0</v>
      </c>
      <c r="V42" s="637">
        <f>'CAM SON'!AM62</f>
        <v>0</v>
      </c>
      <c r="W42" s="637">
        <f>'CAM THACH'!AM62</f>
        <v>0</v>
      </c>
      <c r="X42" s="690">
        <f>'NAM PHUC THANG'!AM62</f>
        <v>0</v>
      </c>
      <c r="Y42" s="690">
        <f>'CAM THANH'!AM62</f>
        <v>0</v>
      </c>
      <c r="Z42" s="690">
        <f>'CAM THINH'!AM62</f>
        <v>0</v>
      </c>
      <c r="AA42" s="690">
        <f>'CAM TRUNG'!AM62</f>
        <v>0</v>
      </c>
      <c r="AB42" s="690">
        <f>'CAM VINH'!AM62</f>
        <v>0</v>
      </c>
      <c r="AC42" s="690">
        <f>'YEN HOA'!AM62</f>
        <v>0</v>
      </c>
      <c r="AD42" s="690">
        <f>'XA 24'!AM62</f>
        <v>0</v>
      </c>
      <c r="AE42" s="690">
        <f>'XA 25'!AM62</f>
        <v>0</v>
      </c>
      <c r="AF42" s="690">
        <f>'XA 26'!AM62</f>
        <v>0</v>
      </c>
      <c r="AG42" s="690">
        <f>'XA 27'!AM62</f>
        <v>0</v>
      </c>
      <c r="AH42" s="690">
        <f>'XA 28'!AM62</f>
        <v>0</v>
      </c>
      <c r="AI42" s="690">
        <f>'XA 29'!AL62</f>
        <v>0</v>
      </c>
      <c r="AJ42" s="690">
        <f>'XA 30 '!AM62</f>
        <v>0</v>
      </c>
    </row>
    <row r="43" spans="1:36" ht="18.899999999999999" customHeight="1" x14ac:dyDescent="0.3">
      <c r="A43" s="634" t="s">
        <v>260</v>
      </c>
      <c r="B43" s="628" t="s">
        <v>104</v>
      </c>
      <c r="C43" s="634" t="s">
        <v>144</v>
      </c>
      <c r="D43" s="677">
        <f>'Bieu 12-CC HUYEN'!AN62</f>
        <v>0.28000000000000003</v>
      </c>
      <c r="E43" s="693">
        <f>'TT CAM XUYEN'!AN62</f>
        <v>0</v>
      </c>
      <c r="F43" s="693">
        <f>'TT THIEN CAM'!AN62</f>
        <v>0</v>
      </c>
      <c r="G43" s="671">
        <f>'CAM BINH'!AN62</f>
        <v>0</v>
      </c>
      <c r="H43" s="671">
        <f>'CAM DUONG'!AN62</f>
        <v>0.01</v>
      </c>
      <c r="I43" s="671"/>
      <c r="J43" s="671">
        <f>'CAM DUE'!AN62</f>
        <v>0</v>
      </c>
      <c r="K43" s="671">
        <f>'CAM HA'!AN62</f>
        <v>0</v>
      </c>
      <c r="L43" s="671">
        <f>'CAM HUNG'!AN62</f>
        <v>0</v>
      </c>
      <c r="M43" s="671"/>
      <c r="N43" s="671">
        <f>'CAM LAC'!AN62</f>
        <v>0.23</v>
      </c>
      <c r="O43" s="671">
        <f>'CAM LINH'!AN62</f>
        <v>0</v>
      </c>
      <c r="P43" s="671">
        <f>'CAM LOC'!AN62</f>
        <v>0</v>
      </c>
      <c r="Q43" s="671">
        <f>'CAM MINH'!AN62</f>
        <v>0</v>
      </c>
      <c r="R43" s="671">
        <f>'CAM MY'!AN62</f>
        <v>0</v>
      </c>
      <c r="S43" s="671">
        <f>'CAM NHUONG'!AN62</f>
        <v>0.04</v>
      </c>
      <c r="T43" s="671">
        <f>'CAM QUAN'!AN62</f>
        <v>0</v>
      </c>
      <c r="U43" s="671">
        <f>'CAM QUANG'!AN62</f>
        <v>0</v>
      </c>
      <c r="V43" s="637">
        <f>'CAM SON'!AN62</f>
        <v>0</v>
      </c>
      <c r="W43" s="637">
        <f>'CAM THACH'!AN62</f>
        <v>0</v>
      </c>
      <c r="X43" s="690">
        <f>'NAM PHUC THANG'!AN62</f>
        <v>0</v>
      </c>
      <c r="Y43" s="690">
        <f>'CAM THANH'!AN62</f>
        <v>0</v>
      </c>
      <c r="Z43" s="690">
        <f>'CAM THINH'!AN62</f>
        <v>0</v>
      </c>
      <c r="AA43" s="690">
        <f>'CAM TRUNG'!AN62</f>
        <v>0</v>
      </c>
      <c r="AB43" s="690">
        <f>'CAM VINH'!AN62</f>
        <v>0</v>
      </c>
      <c r="AC43" s="690">
        <f>'YEN HOA'!AN62</f>
        <v>0</v>
      </c>
      <c r="AD43" s="690">
        <f>'XA 24'!AN62</f>
        <v>0</v>
      </c>
      <c r="AE43" s="690">
        <f>'XA 25'!AN62</f>
        <v>0</v>
      </c>
      <c r="AF43" s="690">
        <f>'XA 26'!AN62</f>
        <v>0</v>
      </c>
      <c r="AG43" s="690">
        <f>'XA 27'!AN62</f>
        <v>0</v>
      </c>
      <c r="AH43" s="690">
        <f>'XA 28'!AN62</f>
        <v>0</v>
      </c>
      <c r="AI43" s="690">
        <f>'XA 29'!AM62</f>
        <v>0</v>
      </c>
      <c r="AJ43" s="690">
        <f>'XA 30 '!AN62</f>
        <v>0</v>
      </c>
    </row>
    <row r="44" spans="1:36" s="51" customFormat="1" ht="18.899999999999999" customHeight="1" x14ac:dyDescent="0.3">
      <c r="A44" s="634" t="s">
        <v>260</v>
      </c>
      <c r="B44" s="628" t="s">
        <v>83</v>
      </c>
      <c r="C44" s="634" t="s">
        <v>73</v>
      </c>
      <c r="D44" s="682">
        <f>'Bieu 12-CC HUYEN'!AO62</f>
        <v>0</v>
      </c>
      <c r="E44" s="693">
        <f>'TT CAM XUYEN'!AO62</f>
        <v>0</v>
      </c>
      <c r="F44" s="693">
        <f>'TT THIEN CAM'!AO62</f>
        <v>0</v>
      </c>
      <c r="G44" s="683">
        <f>'CAM BINH'!AO62</f>
        <v>0</v>
      </c>
      <c r="H44" s="683">
        <f>'CAM DUONG'!AO62</f>
        <v>0</v>
      </c>
      <c r="I44" s="683"/>
      <c r="J44" s="683">
        <f>'CAM DUE'!AO62</f>
        <v>0</v>
      </c>
      <c r="K44" s="683">
        <f>'CAM HA'!AO62</f>
        <v>0</v>
      </c>
      <c r="L44" s="683">
        <f>'CAM HUNG'!AO62</f>
        <v>0</v>
      </c>
      <c r="M44" s="683"/>
      <c r="N44" s="683">
        <f>'CAM LAC'!AO62</f>
        <v>0</v>
      </c>
      <c r="O44" s="683">
        <f>'CAM LINH'!AO62</f>
        <v>0</v>
      </c>
      <c r="P44" s="683">
        <f>'CAM LOC'!AO62</f>
        <v>0</v>
      </c>
      <c r="Q44" s="683">
        <f>'CAM MINH'!AO62</f>
        <v>0</v>
      </c>
      <c r="R44" s="683">
        <f>'CAM MY'!AO62</f>
        <v>0</v>
      </c>
      <c r="S44" s="683">
        <f>'CAM NHUONG'!AO62</f>
        <v>0</v>
      </c>
      <c r="T44" s="683">
        <f>'CAM QUAN'!AO62</f>
        <v>0</v>
      </c>
      <c r="U44" s="683">
        <f>'CAM QUANG'!AO62</f>
        <v>0</v>
      </c>
      <c r="V44" s="684">
        <f>'CAM SON'!AO62</f>
        <v>0</v>
      </c>
      <c r="W44" s="684">
        <f>'CAM THACH'!AO62</f>
        <v>0</v>
      </c>
      <c r="X44" s="690">
        <f>'NAM PHUC THANG'!AO62</f>
        <v>0</v>
      </c>
      <c r="Y44" s="690">
        <f>'CAM THANH'!AO62</f>
        <v>0</v>
      </c>
      <c r="Z44" s="690">
        <f>'CAM THINH'!AO62</f>
        <v>0</v>
      </c>
      <c r="AA44" s="690">
        <f>'CAM TRUNG'!AO62</f>
        <v>0</v>
      </c>
      <c r="AB44" s="690">
        <f>'CAM VINH'!AO62</f>
        <v>0</v>
      </c>
      <c r="AC44" s="690">
        <f>'YEN HOA'!AO62</f>
        <v>0</v>
      </c>
      <c r="AD44" s="690">
        <f>'XA 24'!AO62</f>
        <v>0</v>
      </c>
      <c r="AE44" s="690">
        <f>'XA 25'!AO62</f>
        <v>0</v>
      </c>
      <c r="AF44" s="690">
        <f>'XA 26'!AO62</f>
        <v>0</v>
      </c>
      <c r="AG44" s="690">
        <f>'XA 27'!AO62</f>
        <v>0</v>
      </c>
      <c r="AH44" s="690">
        <f>'XA 28'!AO62</f>
        <v>0</v>
      </c>
      <c r="AI44" s="690">
        <f>'XA 29'!AN62</f>
        <v>0</v>
      </c>
      <c r="AJ44" s="690">
        <f>'XA 30 '!AO62</f>
        <v>0</v>
      </c>
    </row>
    <row r="45" spans="1:36" s="51" customFormat="1" ht="18.899999999999999" customHeight="1" x14ac:dyDescent="0.3">
      <c r="A45" s="634" t="s">
        <v>260</v>
      </c>
      <c r="B45" s="628" t="s">
        <v>93</v>
      </c>
      <c r="C45" s="634" t="s">
        <v>97</v>
      </c>
      <c r="D45" s="682">
        <f>'Bieu 12-CC HUYEN'!AP62</f>
        <v>0</v>
      </c>
      <c r="E45" s="693">
        <f>'TT CAM XUYEN'!AP62</f>
        <v>0</v>
      </c>
      <c r="F45" s="693">
        <f>'TT THIEN CAM'!AP62</f>
        <v>0</v>
      </c>
      <c r="G45" s="683">
        <f>'CAM BINH'!AP62</f>
        <v>0</v>
      </c>
      <c r="H45" s="683">
        <f>'CAM DUONG'!AP62</f>
        <v>0</v>
      </c>
      <c r="I45" s="683"/>
      <c r="J45" s="683">
        <f>'CAM DUE'!AP62</f>
        <v>0</v>
      </c>
      <c r="K45" s="683">
        <f>'CAM HA'!AP62</f>
        <v>0</v>
      </c>
      <c r="L45" s="683">
        <f>'CAM HUNG'!AP62</f>
        <v>0</v>
      </c>
      <c r="M45" s="683"/>
      <c r="N45" s="683">
        <f>'CAM LAC'!AP62</f>
        <v>0</v>
      </c>
      <c r="O45" s="683">
        <f>'CAM LINH'!AP62</f>
        <v>0</v>
      </c>
      <c r="P45" s="683">
        <f>'CAM LOC'!AP62</f>
        <v>0</v>
      </c>
      <c r="Q45" s="683">
        <f>'CAM MINH'!AP62</f>
        <v>0</v>
      </c>
      <c r="R45" s="683">
        <f>'CAM MY'!AP62</f>
        <v>0</v>
      </c>
      <c r="S45" s="683">
        <f>'CAM NHUONG'!AP62</f>
        <v>0</v>
      </c>
      <c r="T45" s="683">
        <f>'CAM QUAN'!AP62</f>
        <v>0</v>
      </c>
      <c r="U45" s="683">
        <f>'CAM QUANG'!AP62</f>
        <v>0</v>
      </c>
      <c r="V45" s="684">
        <f>'CAM SON'!AP62</f>
        <v>0</v>
      </c>
      <c r="W45" s="684">
        <f>'CAM THACH'!AP62</f>
        <v>0</v>
      </c>
      <c r="X45" s="690">
        <f>'NAM PHUC THANG'!AP62</f>
        <v>0</v>
      </c>
      <c r="Y45" s="690">
        <f>'CAM THANH'!AP62</f>
        <v>0</v>
      </c>
      <c r="Z45" s="690">
        <f>'CAM THINH'!AP62</f>
        <v>0</v>
      </c>
      <c r="AA45" s="690">
        <f>'CAM TRUNG'!AP62</f>
        <v>0</v>
      </c>
      <c r="AB45" s="690">
        <f>'CAM VINH'!AP62</f>
        <v>0</v>
      </c>
      <c r="AC45" s="690">
        <f>'YEN HOA'!AP62</f>
        <v>0</v>
      </c>
      <c r="AD45" s="690">
        <f>'XA 24'!AP62</f>
        <v>0</v>
      </c>
      <c r="AE45" s="690">
        <f>'XA 25'!AP62</f>
        <v>0</v>
      </c>
      <c r="AF45" s="690">
        <f>'XA 26'!AP62</f>
        <v>0</v>
      </c>
      <c r="AG45" s="690">
        <f>'XA 27'!AP62</f>
        <v>0</v>
      </c>
      <c r="AH45" s="690">
        <f>'XA 28'!AP62</f>
        <v>0</v>
      </c>
      <c r="AI45" s="690">
        <f>'XA 29'!AO62</f>
        <v>0</v>
      </c>
      <c r="AJ45" s="690">
        <f>'XA 30 '!AP62</f>
        <v>0</v>
      </c>
    </row>
    <row r="46" spans="1:36" ht="32.25" customHeight="1" x14ac:dyDescent="0.3">
      <c r="A46" s="634" t="s">
        <v>260</v>
      </c>
      <c r="B46" s="628" t="s">
        <v>251</v>
      </c>
      <c r="C46" s="634" t="s">
        <v>43</v>
      </c>
      <c r="D46" s="677">
        <f>'Bieu 12-CC HUYEN'!AQ62</f>
        <v>23.48</v>
      </c>
      <c r="E46" s="693">
        <f>'TT CAM XUYEN'!AQ62</f>
        <v>0</v>
      </c>
      <c r="F46" s="693">
        <f>'TT THIEN CAM'!AQ62</f>
        <v>4.55</v>
      </c>
      <c r="G46" s="671">
        <f>'CAM BINH'!AQ62</f>
        <v>0</v>
      </c>
      <c r="H46" s="671">
        <f>'CAM DUONG'!AQ62</f>
        <v>0</v>
      </c>
      <c r="I46" s="671"/>
      <c r="J46" s="671">
        <f>'CAM DUE'!AQ62</f>
        <v>0</v>
      </c>
      <c r="K46" s="671">
        <f>'CAM HA'!AQ62</f>
        <v>0.37</v>
      </c>
      <c r="L46" s="671">
        <f>'CAM HUNG'!AQ62</f>
        <v>7.11</v>
      </c>
      <c r="M46" s="671"/>
      <c r="N46" s="671">
        <f>'CAM LAC'!AQ62</f>
        <v>0</v>
      </c>
      <c r="O46" s="671">
        <f>'CAM LINH'!AQ62</f>
        <v>0</v>
      </c>
      <c r="P46" s="671">
        <f>'CAM LOC'!AQ62</f>
        <v>0</v>
      </c>
      <c r="Q46" s="671">
        <f>'CAM MINH'!AQ62</f>
        <v>0</v>
      </c>
      <c r="R46" s="671">
        <f>'CAM MY'!AQ62</f>
        <v>0</v>
      </c>
      <c r="S46" s="671">
        <f>'CAM NHUONG'!AQ62</f>
        <v>0</v>
      </c>
      <c r="T46" s="671">
        <f>'CAM QUAN'!AQ62</f>
        <v>0</v>
      </c>
      <c r="U46" s="671">
        <f>'CAM QUANG'!AQ62</f>
        <v>0</v>
      </c>
      <c r="V46" s="637">
        <f>'CAM SON'!AQ62</f>
        <v>0</v>
      </c>
      <c r="W46" s="637">
        <f>'CAM THACH'!AQ62</f>
        <v>0</v>
      </c>
      <c r="X46" s="690">
        <f>'NAM PHUC THANG'!AQ62</f>
        <v>11</v>
      </c>
      <c r="Y46" s="690">
        <f>'CAM THANH'!AQ62</f>
        <v>0</v>
      </c>
      <c r="Z46" s="690">
        <f>'CAM THINH'!AQ62</f>
        <v>0</v>
      </c>
      <c r="AA46" s="690">
        <f>'CAM TRUNG'!AQ62</f>
        <v>0.45</v>
      </c>
      <c r="AB46" s="690">
        <f>'CAM VINH'!AQ62</f>
        <v>0</v>
      </c>
      <c r="AC46" s="690">
        <f>'YEN HOA'!AQ62</f>
        <v>0</v>
      </c>
      <c r="AD46" s="690">
        <f>'XA 24'!AQ62</f>
        <v>0</v>
      </c>
      <c r="AE46" s="690">
        <f>'XA 25'!AQ62</f>
        <v>0</v>
      </c>
      <c r="AF46" s="690">
        <f>'XA 26'!AQ62</f>
        <v>0</v>
      </c>
      <c r="AG46" s="690">
        <f>'XA 27'!AQ62</f>
        <v>0</v>
      </c>
      <c r="AH46" s="690">
        <f>'XA 28'!AQ62</f>
        <v>0</v>
      </c>
      <c r="AI46" s="690">
        <f>'XA 29'!AP62</f>
        <v>0</v>
      </c>
      <c r="AJ46" s="690">
        <f>'XA 30 '!AQ62</f>
        <v>0</v>
      </c>
    </row>
    <row r="47" spans="1:36" ht="18.899999999999999" customHeight="1" x14ac:dyDescent="0.3">
      <c r="A47" s="634" t="s">
        <v>260</v>
      </c>
      <c r="B47" s="628" t="s">
        <v>252</v>
      </c>
      <c r="C47" s="634" t="s">
        <v>253</v>
      </c>
      <c r="D47" s="677">
        <f>'Bieu 12-CC HUYEN'!AR62</f>
        <v>0</v>
      </c>
      <c r="E47" s="693">
        <f>'TT CAM XUYEN'!AR62</f>
        <v>0</v>
      </c>
      <c r="F47" s="693">
        <f>'TT THIEN CAM'!AR62</f>
        <v>0</v>
      </c>
      <c r="G47" s="671">
        <f>'CAM BINH'!AR62</f>
        <v>0</v>
      </c>
      <c r="H47" s="671">
        <f>'CAM DUONG'!AR62</f>
        <v>0</v>
      </c>
      <c r="I47" s="671"/>
      <c r="J47" s="671">
        <f>'CAM DUE'!AR62</f>
        <v>0</v>
      </c>
      <c r="K47" s="671">
        <f>'CAM HA'!AR62</f>
        <v>0</v>
      </c>
      <c r="L47" s="671">
        <f>'CAM HUNG'!AR62</f>
        <v>0</v>
      </c>
      <c r="M47" s="671"/>
      <c r="N47" s="671">
        <f>'CAM LAC'!AR62</f>
        <v>0</v>
      </c>
      <c r="O47" s="671">
        <f>'CAM LINH'!AR62</f>
        <v>0</v>
      </c>
      <c r="P47" s="671">
        <f>'CAM LOC'!AR62</f>
        <v>0</v>
      </c>
      <c r="Q47" s="671">
        <f>'CAM MINH'!AR62</f>
        <v>0</v>
      </c>
      <c r="R47" s="671">
        <f>'CAM MY'!AR62</f>
        <v>0</v>
      </c>
      <c r="S47" s="671">
        <f>'CAM NHUONG'!AR62</f>
        <v>0</v>
      </c>
      <c r="T47" s="671">
        <f>'CAM QUAN'!AR62</f>
        <v>0</v>
      </c>
      <c r="U47" s="671">
        <f>'CAM QUANG'!AR62</f>
        <v>0</v>
      </c>
      <c r="V47" s="637">
        <f>'CAM SON'!AR62</f>
        <v>0</v>
      </c>
      <c r="W47" s="637">
        <f>'CAM THACH'!AR62</f>
        <v>0</v>
      </c>
      <c r="X47" s="690">
        <f>'NAM PHUC THANG'!AR62</f>
        <v>0</v>
      </c>
      <c r="Y47" s="690">
        <f>'CAM THANH'!AR62</f>
        <v>0</v>
      </c>
      <c r="Z47" s="690">
        <f>'CAM THINH'!AR62</f>
        <v>0</v>
      </c>
      <c r="AA47" s="690">
        <f>'CAM TRUNG'!AR62</f>
        <v>0</v>
      </c>
      <c r="AB47" s="690">
        <f>'CAM VINH'!AR62</f>
        <v>0</v>
      </c>
      <c r="AC47" s="690">
        <f>'YEN HOA'!AR62</f>
        <v>0</v>
      </c>
      <c r="AD47" s="690">
        <f>'XA 24'!AR62</f>
        <v>0</v>
      </c>
      <c r="AE47" s="690">
        <f>'XA 25'!AR62</f>
        <v>0</v>
      </c>
      <c r="AF47" s="690">
        <f>'XA 26'!AR62</f>
        <v>0</v>
      </c>
      <c r="AG47" s="690">
        <f>'XA 27'!AR62</f>
        <v>0</v>
      </c>
      <c r="AH47" s="690">
        <f>'XA 28'!AR62</f>
        <v>0</v>
      </c>
      <c r="AI47" s="690">
        <f>'XA 29'!AQ62</f>
        <v>0</v>
      </c>
      <c r="AJ47" s="690">
        <f>'XA 30 '!AR62</f>
        <v>0</v>
      </c>
    </row>
    <row r="48" spans="1:36" ht="18.899999999999999" customHeight="1" x14ac:dyDescent="0.3">
      <c r="A48" s="634" t="s">
        <v>260</v>
      </c>
      <c r="B48" s="628" t="s">
        <v>254</v>
      </c>
      <c r="C48" s="634" t="s">
        <v>255</v>
      </c>
      <c r="D48" s="677">
        <f>'Bieu 12-CC HUYEN'!AS62</f>
        <v>0</v>
      </c>
      <c r="E48" s="693">
        <f>'TT CAM XUYEN'!AS62</f>
        <v>0</v>
      </c>
      <c r="F48" s="693">
        <f>'TT THIEN CAM'!AS62</f>
        <v>0</v>
      </c>
      <c r="G48" s="671">
        <f>'CAM BINH'!AS62</f>
        <v>0</v>
      </c>
      <c r="H48" s="671">
        <f>'CAM DUONG'!AS62</f>
        <v>0</v>
      </c>
      <c r="I48" s="671"/>
      <c r="J48" s="671">
        <f>'CAM DUE'!AS62</f>
        <v>0</v>
      </c>
      <c r="K48" s="671">
        <f>'CAM HA'!AS62</f>
        <v>0</v>
      </c>
      <c r="L48" s="671">
        <f>'CAM HUNG'!AS62</f>
        <v>0</v>
      </c>
      <c r="M48" s="671"/>
      <c r="N48" s="671">
        <f>'CAM LAC'!AS62</f>
        <v>0</v>
      </c>
      <c r="O48" s="671">
        <f>'CAM LINH'!AS62</f>
        <v>0</v>
      </c>
      <c r="P48" s="671">
        <f>'CAM LOC'!AS62</f>
        <v>0</v>
      </c>
      <c r="Q48" s="671">
        <f>'CAM MINH'!AS62</f>
        <v>0</v>
      </c>
      <c r="R48" s="671">
        <f>'CAM MY'!AS62</f>
        <v>0</v>
      </c>
      <c r="S48" s="671">
        <f>'CAM NHUONG'!AS62</f>
        <v>0</v>
      </c>
      <c r="T48" s="671">
        <f>'CAM QUAN'!AS62</f>
        <v>0</v>
      </c>
      <c r="U48" s="671">
        <f>'CAM QUANG'!AS62</f>
        <v>0</v>
      </c>
      <c r="V48" s="637">
        <f>'CAM SON'!AS62</f>
        <v>0</v>
      </c>
      <c r="W48" s="637">
        <f>'CAM THACH'!AS62</f>
        <v>0</v>
      </c>
      <c r="X48" s="690">
        <f>'NAM PHUC THANG'!AS62</f>
        <v>0</v>
      </c>
      <c r="Y48" s="690">
        <f>'CAM THANH'!AS62</f>
        <v>0</v>
      </c>
      <c r="Z48" s="690">
        <f>'CAM THINH'!AS62</f>
        <v>0</v>
      </c>
      <c r="AA48" s="690">
        <f>'CAM TRUNG'!AS62</f>
        <v>0</v>
      </c>
      <c r="AB48" s="690">
        <f>'CAM VINH'!AS62</f>
        <v>0</v>
      </c>
      <c r="AC48" s="690">
        <f>'YEN HOA'!AS62</f>
        <v>0</v>
      </c>
      <c r="AD48" s="690">
        <f>'XA 24'!AS62</f>
        <v>0</v>
      </c>
      <c r="AE48" s="690">
        <f>'XA 25'!AS62</f>
        <v>0</v>
      </c>
      <c r="AF48" s="690">
        <f>'XA 26'!AS62</f>
        <v>0</v>
      </c>
      <c r="AG48" s="690">
        <f>'XA 27'!AS62</f>
        <v>0</v>
      </c>
      <c r="AH48" s="690">
        <f>'XA 28'!AS62</f>
        <v>0</v>
      </c>
      <c r="AI48" s="690">
        <f>'XA 29'!AS62</f>
        <v>0</v>
      </c>
      <c r="AJ48" s="690">
        <f>'XA 30 '!AS62</f>
        <v>0</v>
      </c>
    </row>
    <row r="49" spans="1:36" ht="18.899999999999999" customHeight="1" x14ac:dyDescent="0.3">
      <c r="A49" s="634" t="s">
        <v>260</v>
      </c>
      <c r="B49" s="628" t="s">
        <v>256</v>
      </c>
      <c r="C49" s="634" t="s">
        <v>257</v>
      </c>
      <c r="D49" s="677">
        <f>'Bieu 12-CC HUYEN'!AT62</f>
        <v>0.5</v>
      </c>
      <c r="E49" s="693">
        <f>'TT CAM XUYEN'!AT62</f>
        <v>0</v>
      </c>
      <c r="F49" s="693">
        <f>'TT THIEN CAM'!AT62</f>
        <v>0</v>
      </c>
      <c r="G49" s="671">
        <f>'CAM BINH'!AT62</f>
        <v>0</v>
      </c>
      <c r="H49" s="671">
        <f>'CAM DUONG'!AT62</f>
        <v>0</v>
      </c>
      <c r="I49" s="671"/>
      <c r="J49" s="671">
        <f>'CAM DUE'!AT62</f>
        <v>0</v>
      </c>
      <c r="K49" s="671">
        <f>'CAM HA'!AT62</f>
        <v>0</v>
      </c>
      <c r="L49" s="671">
        <f>'CAM HUNG'!AT62</f>
        <v>0</v>
      </c>
      <c r="M49" s="671"/>
      <c r="N49" s="671">
        <f>'CAM LAC'!AT62</f>
        <v>0</v>
      </c>
      <c r="O49" s="671">
        <f>'CAM LINH'!AT62</f>
        <v>0</v>
      </c>
      <c r="P49" s="671">
        <f>'CAM LOC'!AT62</f>
        <v>0</v>
      </c>
      <c r="Q49" s="671">
        <f>'CAM MINH'!AT62</f>
        <v>0</v>
      </c>
      <c r="R49" s="671">
        <f>'CAM MY'!AT62</f>
        <v>0</v>
      </c>
      <c r="S49" s="671">
        <f>'CAM NHUONG'!AT62</f>
        <v>0</v>
      </c>
      <c r="T49" s="671">
        <f>'CAM QUAN'!AT62</f>
        <v>0</v>
      </c>
      <c r="U49" s="671">
        <f>'CAM QUANG'!AT62</f>
        <v>0</v>
      </c>
      <c r="V49" s="637">
        <f>'CAM SON'!AT62</f>
        <v>0</v>
      </c>
      <c r="W49" s="637">
        <f>'CAM THACH'!AT62</f>
        <v>0</v>
      </c>
      <c r="X49" s="690">
        <f>'NAM PHUC THANG'!AT62</f>
        <v>0</v>
      </c>
      <c r="Y49" s="690">
        <f>'CAM THANH'!AT62</f>
        <v>0</v>
      </c>
      <c r="Z49" s="690">
        <f>'CAM THINH'!AT62</f>
        <v>0.5</v>
      </c>
      <c r="AA49" s="690">
        <f>'CAM TRUNG'!AT62</f>
        <v>0</v>
      </c>
      <c r="AB49" s="690">
        <f>'CAM VINH'!AT62</f>
        <v>0</v>
      </c>
      <c r="AC49" s="690">
        <f>'YEN HOA'!AT62</f>
        <v>0</v>
      </c>
      <c r="AD49" s="690">
        <f>'XA 24'!AT62</f>
        <v>0</v>
      </c>
      <c r="AE49" s="690">
        <f>'XA 25'!AT62</f>
        <v>0</v>
      </c>
      <c r="AF49" s="690">
        <f>'XA 26'!AT62</f>
        <v>0</v>
      </c>
      <c r="AG49" s="690">
        <f>'XA 27'!AT62</f>
        <v>0</v>
      </c>
      <c r="AH49" s="690">
        <f>'XA 28'!AT62</f>
        <v>0</v>
      </c>
      <c r="AI49" s="690">
        <f>'XA 29'!AT62</f>
        <v>0</v>
      </c>
      <c r="AJ49" s="690">
        <f>'XA 30 '!AT62</f>
        <v>0</v>
      </c>
    </row>
    <row r="50" spans="1:36" ht="18.899999999999999" customHeight="1" x14ac:dyDescent="0.3">
      <c r="A50" s="818" t="s">
        <v>128</v>
      </c>
      <c r="B50" s="628" t="s">
        <v>119</v>
      </c>
      <c r="C50" s="634" t="s">
        <v>123</v>
      </c>
      <c r="D50" s="677">
        <f>'Bieu 12-CC HUYEN'!AU62</f>
        <v>0</v>
      </c>
      <c r="E50" s="693">
        <f>'TT CAM XUYEN'!AU62</f>
        <v>0</v>
      </c>
      <c r="F50" s="693">
        <f>'TT THIEN CAM'!AU62</f>
        <v>0</v>
      </c>
      <c r="G50" s="671">
        <f>'CAM BINH'!AU62</f>
        <v>0</v>
      </c>
      <c r="H50" s="671">
        <f>'CAM DUONG'!AU62</f>
        <v>0</v>
      </c>
      <c r="I50" s="671"/>
      <c r="J50" s="671">
        <f>'CAM DUE'!AU62</f>
        <v>0</v>
      </c>
      <c r="K50" s="671">
        <f>'CAM HA'!AU62</f>
        <v>0</v>
      </c>
      <c r="L50" s="671">
        <f>'CAM HUNG'!AU62</f>
        <v>0</v>
      </c>
      <c r="M50" s="671"/>
      <c r="N50" s="671">
        <f>'CAM LAC'!AU62</f>
        <v>0</v>
      </c>
      <c r="O50" s="671">
        <f>'CAM LINH'!AU62</f>
        <v>0</v>
      </c>
      <c r="P50" s="671">
        <f>'CAM LOC'!AU62</f>
        <v>0</v>
      </c>
      <c r="Q50" s="671">
        <f>'CAM MINH'!AU62</f>
        <v>0</v>
      </c>
      <c r="R50" s="671">
        <f>'CAM MY'!AU62</f>
        <v>0</v>
      </c>
      <c r="S50" s="671">
        <f>'CAM NHUONG'!AU62</f>
        <v>0</v>
      </c>
      <c r="T50" s="671">
        <f>'CAM QUAN'!AU62</f>
        <v>0</v>
      </c>
      <c r="U50" s="671">
        <f>'CAM QUANG'!AU62</f>
        <v>0</v>
      </c>
      <c r="V50" s="637">
        <f>'CAM SON'!AU62</f>
        <v>0</v>
      </c>
      <c r="W50" s="637">
        <f>'CAM THACH'!AU62</f>
        <v>0</v>
      </c>
      <c r="X50" s="690">
        <f>'NAM PHUC THANG'!AU62</f>
        <v>0</v>
      </c>
      <c r="Y50" s="690">
        <f>'CAM THANH'!AU62</f>
        <v>0</v>
      </c>
      <c r="Z50" s="690">
        <f>'CAM THINH'!AU62</f>
        <v>0</v>
      </c>
      <c r="AA50" s="690">
        <f>'CAM TRUNG'!AU62</f>
        <v>0</v>
      </c>
      <c r="AB50" s="690">
        <f>'CAM VINH'!AU62</f>
        <v>0</v>
      </c>
      <c r="AC50" s="690">
        <f>'YEN HOA'!AU62</f>
        <v>0</v>
      </c>
      <c r="AD50" s="690">
        <f>'XA 24'!AU62</f>
        <v>0</v>
      </c>
      <c r="AE50" s="690">
        <f>'XA 25'!AU62</f>
        <v>0</v>
      </c>
      <c r="AF50" s="690">
        <f>'XA 26'!AU62</f>
        <v>0</v>
      </c>
      <c r="AG50" s="690">
        <f>'XA 27'!AU62</f>
        <v>0</v>
      </c>
      <c r="AH50" s="690">
        <f>'XA 28'!AU62</f>
        <v>0</v>
      </c>
      <c r="AI50" s="690">
        <f>'XA 29'!AU62</f>
        <v>0</v>
      </c>
      <c r="AJ50" s="690">
        <f>'XA 30 '!AU62</f>
        <v>0</v>
      </c>
    </row>
    <row r="51" spans="1:36" ht="18.899999999999999" customHeight="1" x14ac:dyDescent="0.3">
      <c r="A51" s="818" t="s">
        <v>166</v>
      </c>
      <c r="B51" s="628" t="s">
        <v>148</v>
      </c>
      <c r="C51" s="634" t="s">
        <v>146</v>
      </c>
      <c r="D51" s="677">
        <f>'Bieu 12-CC HUYEN'!AV62</f>
        <v>1.1800000000000002</v>
      </c>
      <c r="E51" s="693">
        <f>'TT CAM XUYEN'!AV62</f>
        <v>0</v>
      </c>
      <c r="F51" s="693">
        <f>'TT THIEN CAM'!AV62</f>
        <v>0.5</v>
      </c>
      <c r="G51" s="671">
        <f>'CAM BINH'!AV62</f>
        <v>0</v>
      </c>
      <c r="H51" s="671">
        <f>'CAM DUONG'!AV62</f>
        <v>0.17</v>
      </c>
      <c r="I51" s="671"/>
      <c r="J51" s="671">
        <f>'CAM DUE'!AV62</f>
        <v>0</v>
      </c>
      <c r="K51" s="671">
        <f>'CAM HA'!AV62</f>
        <v>0</v>
      </c>
      <c r="L51" s="671">
        <f>'CAM HUNG'!AV62</f>
        <v>0</v>
      </c>
      <c r="M51" s="671"/>
      <c r="N51" s="671">
        <f>'CAM LAC'!AV62</f>
        <v>0</v>
      </c>
      <c r="O51" s="671">
        <f>'CAM LINH'!AV62</f>
        <v>0</v>
      </c>
      <c r="P51" s="671">
        <f>'CAM LOC'!AV62</f>
        <v>0</v>
      </c>
      <c r="Q51" s="671">
        <f>'CAM MINH'!AV62</f>
        <v>0</v>
      </c>
      <c r="R51" s="671">
        <f>'CAM MY'!AV62</f>
        <v>0</v>
      </c>
      <c r="S51" s="671">
        <f>'CAM NHUONG'!AV62</f>
        <v>0.51</v>
      </c>
      <c r="T51" s="671">
        <f>'CAM QUAN'!AV62</f>
        <v>0</v>
      </c>
      <c r="U51" s="671">
        <f>'CAM QUANG'!AV62</f>
        <v>0</v>
      </c>
      <c r="V51" s="637">
        <f>'CAM SON'!AV62</f>
        <v>0</v>
      </c>
      <c r="W51" s="637">
        <f>'CAM THACH'!AV62</f>
        <v>0</v>
      </c>
      <c r="X51" s="690">
        <f>'NAM PHUC THANG'!AV62</f>
        <v>0</v>
      </c>
      <c r="Y51" s="690">
        <f>'CAM THANH'!AV62</f>
        <v>0</v>
      </c>
      <c r="Z51" s="690">
        <f>'CAM THINH'!AV62</f>
        <v>0</v>
      </c>
      <c r="AA51" s="690">
        <f>'CAM TRUNG'!AV62</f>
        <v>0</v>
      </c>
      <c r="AB51" s="690">
        <f>'CAM VINH'!AV62</f>
        <v>0</v>
      </c>
      <c r="AC51" s="690">
        <f>'YEN HOA'!AV62</f>
        <v>0</v>
      </c>
      <c r="AD51" s="690">
        <f>'XA 24'!AV62</f>
        <v>0</v>
      </c>
      <c r="AE51" s="690">
        <f>'XA 25'!AV62</f>
        <v>0</v>
      </c>
      <c r="AF51" s="690">
        <f>'XA 26'!AV62</f>
        <v>0</v>
      </c>
      <c r="AG51" s="690">
        <f>'XA 27'!AV62</f>
        <v>0</v>
      </c>
      <c r="AH51" s="690">
        <f>'XA 28'!AV62</f>
        <v>0</v>
      </c>
      <c r="AI51" s="690">
        <f>'XA 29'!AV62</f>
        <v>0</v>
      </c>
      <c r="AJ51" s="690">
        <f>'XA 30 '!AV62</f>
        <v>0</v>
      </c>
    </row>
    <row r="52" spans="1:36" ht="18.899999999999999" customHeight="1" x14ac:dyDescent="0.3">
      <c r="A52" s="818" t="s">
        <v>167</v>
      </c>
      <c r="B52" s="628" t="s">
        <v>149</v>
      </c>
      <c r="C52" s="634" t="s">
        <v>147</v>
      </c>
      <c r="D52" s="677">
        <f>'Bieu 12-CC HUYEN'!AW62</f>
        <v>1.33</v>
      </c>
      <c r="E52" s="693">
        <f>'TT CAM XUYEN'!AW62</f>
        <v>0</v>
      </c>
      <c r="F52" s="693">
        <f>'TT THIEN CAM'!AW62</f>
        <v>0.6</v>
      </c>
      <c r="G52" s="671">
        <f>'CAM BINH'!AW62</f>
        <v>0</v>
      </c>
      <c r="H52" s="671">
        <f>'CAM DUONG'!AW62</f>
        <v>0.25</v>
      </c>
      <c r="I52" s="671"/>
      <c r="J52" s="671">
        <f>'CAM DUE'!AW62</f>
        <v>0</v>
      </c>
      <c r="K52" s="671">
        <f>'CAM HA'!AW62</f>
        <v>0</v>
      </c>
      <c r="L52" s="671">
        <f>'CAM HUNG'!AW62</f>
        <v>0</v>
      </c>
      <c r="M52" s="671"/>
      <c r="N52" s="671">
        <f>'CAM LAC'!AW62</f>
        <v>0</v>
      </c>
      <c r="O52" s="671">
        <f>'CAM LINH'!AW62</f>
        <v>0</v>
      </c>
      <c r="P52" s="671">
        <f>'CAM LOC'!AW62</f>
        <v>0</v>
      </c>
      <c r="Q52" s="671">
        <f>'CAM MINH'!AW62</f>
        <v>0</v>
      </c>
      <c r="R52" s="671">
        <f>'CAM MY'!AW62</f>
        <v>0</v>
      </c>
      <c r="S52" s="671">
        <f>'CAM NHUONG'!AW62</f>
        <v>0.18</v>
      </c>
      <c r="T52" s="671">
        <f>'CAM QUAN'!AW62</f>
        <v>0</v>
      </c>
      <c r="U52" s="671">
        <f>'CAM QUANG'!AW62</f>
        <v>0</v>
      </c>
      <c r="V52" s="637">
        <f>'CAM SON'!AW62</f>
        <v>0</v>
      </c>
      <c r="W52" s="637">
        <f>'CAM THACH'!AW62</f>
        <v>0.3</v>
      </c>
      <c r="X52" s="690">
        <f>'NAM PHUC THANG'!AW62</f>
        <v>0</v>
      </c>
      <c r="Y52" s="690">
        <f>'CAM THANH'!AW62</f>
        <v>0</v>
      </c>
      <c r="Z52" s="690">
        <f>'CAM THINH'!AW62</f>
        <v>0</v>
      </c>
      <c r="AA52" s="690">
        <f>'CAM TRUNG'!AW62</f>
        <v>0</v>
      </c>
      <c r="AB52" s="690">
        <f>'CAM VINH'!AW62</f>
        <v>0</v>
      </c>
      <c r="AC52" s="690">
        <f>'YEN HOA'!AW62</f>
        <v>0</v>
      </c>
      <c r="AD52" s="690">
        <f>'XA 24'!AW62</f>
        <v>0</v>
      </c>
      <c r="AE52" s="690">
        <f>'XA 25'!AW62</f>
        <v>0</v>
      </c>
      <c r="AF52" s="690">
        <f>'XA 26'!AW62</f>
        <v>0</v>
      </c>
      <c r="AG52" s="690">
        <f>'XA 27'!AW62</f>
        <v>0</v>
      </c>
      <c r="AH52" s="690">
        <f>'XA 28'!AW62</f>
        <v>0</v>
      </c>
      <c r="AI52" s="690">
        <f>'XA 29'!AW62</f>
        <v>0</v>
      </c>
      <c r="AJ52" s="690">
        <f>'XA 30 '!AW62</f>
        <v>0</v>
      </c>
    </row>
    <row r="53" spans="1:36" ht="18.899999999999999" customHeight="1" x14ac:dyDescent="0.3">
      <c r="A53" s="818" t="s">
        <v>168</v>
      </c>
      <c r="B53" s="628" t="s">
        <v>90</v>
      </c>
      <c r="C53" s="634" t="s">
        <v>94</v>
      </c>
      <c r="D53" s="677">
        <f>'Bieu 12-CC HUYEN'!AX62</f>
        <v>56.48</v>
      </c>
      <c r="E53" s="693">
        <f>'TT CAM XUYEN'!AX62</f>
        <v>0</v>
      </c>
      <c r="F53" s="693">
        <f>'TT THIEN CAM'!AX62</f>
        <v>0</v>
      </c>
      <c r="G53" s="671">
        <f>'CAM BINH'!AX62</f>
        <v>0.91</v>
      </c>
      <c r="H53" s="671">
        <f>'CAM DUONG'!AX62</f>
        <v>34.380000000000003</v>
      </c>
      <c r="I53" s="671"/>
      <c r="J53" s="671">
        <f>'CAM DUE'!AX62</f>
        <v>2.2400000000000002</v>
      </c>
      <c r="K53" s="671">
        <f>'CAM HA'!AX62</f>
        <v>0.05</v>
      </c>
      <c r="L53" s="671">
        <f>'CAM HUNG'!AX62</f>
        <v>0.42</v>
      </c>
      <c r="M53" s="671"/>
      <c r="N53" s="671">
        <f>'CAM LAC'!AX62</f>
        <v>0.17</v>
      </c>
      <c r="O53" s="671">
        <f>'CAM LINH'!AX62</f>
        <v>0.04</v>
      </c>
      <c r="P53" s="671">
        <f>'CAM LOC'!AX62</f>
        <v>0.56000000000000005</v>
      </c>
      <c r="Q53" s="671">
        <f>'CAM MINH'!AX62</f>
        <v>0.1</v>
      </c>
      <c r="R53" s="671">
        <f>'CAM MY'!AX62</f>
        <v>7.0000000000000007E-2</v>
      </c>
      <c r="S53" s="671">
        <f>'CAM NHUONG'!AX62</f>
        <v>1.75</v>
      </c>
      <c r="T53" s="671">
        <f>'CAM QUAN'!AX62</f>
        <v>1.89</v>
      </c>
      <c r="U53" s="671">
        <f>'CAM QUANG'!AX62</f>
        <v>1.57</v>
      </c>
      <c r="V53" s="637">
        <f>'CAM SON'!AX62</f>
        <v>0.03</v>
      </c>
      <c r="W53" s="637">
        <f>'CAM THACH'!AX62</f>
        <v>2.79</v>
      </c>
      <c r="X53" s="690">
        <f>'NAM PHUC THANG'!AX62</f>
        <v>2.08</v>
      </c>
      <c r="Y53" s="690">
        <f>'CAM THANH'!AX62</f>
        <v>1.4</v>
      </c>
      <c r="Z53" s="690">
        <f>'CAM THINH'!AX62</f>
        <v>1.77</v>
      </c>
      <c r="AA53" s="690">
        <f>'CAM TRUNG'!AX62</f>
        <v>0.16</v>
      </c>
      <c r="AB53" s="690">
        <f>'CAM VINH'!AX62</f>
        <v>2.5499999999999998</v>
      </c>
      <c r="AC53" s="690">
        <f>'YEN HOA'!AX62</f>
        <v>1.55</v>
      </c>
      <c r="AD53" s="690">
        <f>'XA 24'!AX62</f>
        <v>0</v>
      </c>
      <c r="AE53" s="690">
        <f>'XA 25'!AX62</f>
        <v>0</v>
      </c>
      <c r="AF53" s="690">
        <f>'XA 26'!AX62</f>
        <v>0</v>
      </c>
      <c r="AG53" s="690">
        <f>'XA 27'!AX62</f>
        <v>0</v>
      </c>
      <c r="AH53" s="690">
        <f>'XA 28'!AX62</f>
        <v>0</v>
      </c>
      <c r="AI53" s="690">
        <f>'XA 29'!AX62</f>
        <v>0</v>
      </c>
      <c r="AJ53" s="690">
        <f>'XA 30 '!AX62</f>
        <v>0</v>
      </c>
    </row>
    <row r="54" spans="1:36" s="50" customFormat="1" ht="18.899999999999999" customHeight="1" x14ac:dyDescent="0.3">
      <c r="A54" s="818" t="s">
        <v>169</v>
      </c>
      <c r="B54" s="628" t="s">
        <v>91</v>
      </c>
      <c r="C54" s="634" t="s">
        <v>95</v>
      </c>
      <c r="D54" s="677">
        <f>'Bieu 12-CC HUYEN'!AY62</f>
        <v>31.12</v>
      </c>
      <c r="E54" s="671">
        <f>'TT CAM XUYEN'!AY62</f>
        <v>5.27</v>
      </c>
      <c r="F54" s="671">
        <f>'TT THIEN CAM'!AY62</f>
        <v>25.85</v>
      </c>
      <c r="G54" s="671">
        <f>'CAM BINH'!AY62</f>
        <v>0</v>
      </c>
      <c r="H54" s="671">
        <f>'CAM DUONG'!AY62</f>
        <v>0</v>
      </c>
      <c r="I54" s="671"/>
      <c r="J54" s="671">
        <f>'CAM DUE'!AY62</f>
        <v>0</v>
      </c>
      <c r="K54" s="671">
        <f>'CAM HA'!AY62</f>
        <v>0</v>
      </c>
      <c r="L54" s="671">
        <f>'CAM HUNG'!AY62</f>
        <v>0</v>
      </c>
      <c r="M54" s="671"/>
      <c r="N54" s="671">
        <f>'CAM LAC'!AY62</f>
        <v>0</v>
      </c>
      <c r="O54" s="671">
        <f>'CAM LINH'!AY62</f>
        <v>0</v>
      </c>
      <c r="P54" s="671">
        <f>'CAM LOC'!AY62</f>
        <v>0</v>
      </c>
      <c r="Q54" s="671">
        <f>'CAM MINH'!AY62</f>
        <v>0</v>
      </c>
      <c r="R54" s="671">
        <f>'CAM MY'!AY62</f>
        <v>0</v>
      </c>
      <c r="S54" s="671">
        <f>'CAM NHUONG'!AY62</f>
        <v>0</v>
      </c>
      <c r="T54" s="671">
        <f>'CAM QUAN'!AY62</f>
        <v>0</v>
      </c>
      <c r="U54" s="671">
        <f>'CAM QUANG'!AY62</f>
        <v>0</v>
      </c>
      <c r="V54" s="637">
        <f>'CAM SON'!AY62</f>
        <v>0</v>
      </c>
      <c r="W54" s="637">
        <f>'CAM THACH'!AY62</f>
        <v>0</v>
      </c>
      <c r="X54" s="690">
        <f>'NAM PHUC THANG'!AY62</f>
        <v>0</v>
      </c>
      <c r="Y54" s="690">
        <f>'CAM THANH'!AY62</f>
        <v>0</v>
      </c>
      <c r="Z54" s="690">
        <f>'CAM THINH'!AY62</f>
        <v>0</v>
      </c>
      <c r="AA54" s="690">
        <f>'CAM TRUNG'!AY62</f>
        <v>0</v>
      </c>
      <c r="AB54" s="690">
        <f>'CAM VINH'!AY62</f>
        <v>0</v>
      </c>
      <c r="AC54" s="690">
        <f>'YEN HOA'!AY62</f>
        <v>0</v>
      </c>
      <c r="AD54" s="690">
        <f>'XA 24'!AY62</f>
        <v>0</v>
      </c>
      <c r="AE54" s="690">
        <f>'XA 25'!AY62</f>
        <v>0</v>
      </c>
      <c r="AF54" s="690">
        <f>'XA 26'!AY62</f>
        <v>0</v>
      </c>
      <c r="AG54" s="690">
        <f>'XA 27'!AY62</f>
        <v>0</v>
      </c>
      <c r="AH54" s="690">
        <f>'XA 28'!AY62</f>
        <v>0</v>
      </c>
      <c r="AI54" s="690">
        <f>'XA 29'!AY62</f>
        <v>0</v>
      </c>
      <c r="AJ54" s="690">
        <f>'XA 30 '!AY62</f>
        <v>0</v>
      </c>
    </row>
    <row r="55" spans="1:36" ht="18.899999999999999" customHeight="1" x14ac:dyDescent="0.3">
      <c r="A55" s="818" t="s">
        <v>170</v>
      </c>
      <c r="B55" s="628" t="s">
        <v>92</v>
      </c>
      <c r="C55" s="634" t="s">
        <v>99</v>
      </c>
      <c r="D55" s="677">
        <f>'Bieu 12-CC HUYEN'!AZ62</f>
        <v>5.04</v>
      </c>
      <c r="E55" s="693">
        <f>'TT CAM XUYEN'!AZ62</f>
        <v>0.04</v>
      </c>
      <c r="F55" s="693">
        <f>'TT THIEN CAM'!AZ62</f>
        <v>5</v>
      </c>
      <c r="G55" s="671">
        <f>'CAM BINH'!AZ62</f>
        <v>0</v>
      </c>
      <c r="H55" s="671">
        <f>'CAM DUONG'!AZ62</f>
        <v>0</v>
      </c>
      <c r="I55" s="671"/>
      <c r="J55" s="671">
        <f>'CAM DUE'!AZ62</f>
        <v>0</v>
      </c>
      <c r="K55" s="671">
        <f>'CAM HA'!AZ62</f>
        <v>0</v>
      </c>
      <c r="L55" s="671">
        <f>'CAM HUNG'!AZ62</f>
        <v>0</v>
      </c>
      <c r="M55" s="671"/>
      <c r="N55" s="671">
        <f>'CAM LAC'!AZ62</f>
        <v>0</v>
      </c>
      <c r="O55" s="671">
        <f>'CAM LINH'!AZ62</f>
        <v>0</v>
      </c>
      <c r="P55" s="671">
        <f>'CAM LOC'!AZ62</f>
        <v>0</v>
      </c>
      <c r="Q55" s="671">
        <f>'CAM MINH'!AZ62</f>
        <v>0</v>
      </c>
      <c r="R55" s="671">
        <f>'CAM MY'!AZ62</f>
        <v>0</v>
      </c>
      <c r="S55" s="671">
        <f>'CAM NHUONG'!AZ62</f>
        <v>0</v>
      </c>
      <c r="T55" s="671">
        <f>'CAM QUAN'!AZ62</f>
        <v>0</v>
      </c>
      <c r="U55" s="671">
        <f>'CAM QUANG'!AZ62</f>
        <v>0</v>
      </c>
      <c r="V55" s="637">
        <f>'CAM SON'!AZ62</f>
        <v>0</v>
      </c>
      <c r="W55" s="637">
        <f>'CAM THACH'!AZ62</f>
        <v>0</v>
      </c>
      <c r="X55" s="690">
        <f>'NAM PHUC THANG'!AZ62</f>
        <v>0</v>
      </c>
      <c r="Y55" s="690">
        <f>'CAM THANH'!AZ62</f>
        <v>0</v>
      </c>
      <c r="Z55" s="690">
        <f>'CAM THINH'!AZ62</f>
        <v>0</v>
      </c>
      <c r="AA55" s="690">
        <f>'CAM TRUNG'!AZ62</f>
        <v>0</v>
      </c>
      <c r="AB55" s="690">
        <f>'CAM VINH'!AZ62</f>
        <v>0</v>
      </c>
      <c r="AC55" s="690">
        <f>'YEN HOA'!AZ62</f>
        <v>0</v>
      </c>
      <c r="AD55" s="690">
        <f>'XA 24'!AZ62</f>
        <v>0</v>
      </c>
      <c r="AE55" s="690">
        <f>'XA 25'!AZ62</f>
        <v>0</v>
      </c>
      <c r="AF55" s="690">
        <f>'XA 26'!AZ62</f>
        <v>0</v>
      </c>
      <c r="AG55" s="690">
        <f>'XA 27'!AZ62</f>
        <v>0</v>
      </c>
      <c r="AH55" s="690">
        <f>'XA 28'!AZ62</f>
        <v>0</v>
      </c>
      <c r="AI55" s="690">
        <f>'XA 29'!AZ62</f>
        <v>0</v>
      </c>
      <c r="AJ55" s="690">
        <f>'XA 30 '!AZ62</f>
        <v>0</v>
      </c>
    </row>
    <row r="56" spans="1:36" ht="18.899999999999999" customHeight="1" x14ac:dyDescent="0.3">
      <c r="A56" s="818" t="s">
        <v>171</v>
      </c>
      <c r="B56" s="628" t="s">
        <v>116</v>
      </c>
      <c r="C56" s="634" t="s">
        <v>96</v>
      </c>
      <c r="D56" s="677">
        <f>'Bieu 12-CC HUYEN'!BA62</f>
        <v>0.01</v>
      </c>
      <c r="E56" s="693">
        <f>'TT CAM XUYEN'!BA62</f>
        <v>0</v>
      </c>
      <c r="F56" s="693">
        <f>'TT THIEN CAM'!BA62</f>
        <v>0</v>
      </c>
      <c r="G56" s="671">
        <f>'CAM BINH'!BA62</f>
        <v>0</v>
      </c>
      <c r="H56" s="671">
        <f>'CAM DUONG'!BA62</f>
        <v>0</v>
      </c>
      <c r="I56" s="671"/>
      <c r="J56" s="671">
        <f>'CAM DUE'!BA62</f>
        <v>0</v>
      </c>
      <c r="K56" s="671">
        <f>'CAM HA'!BA62</f>
        <v>0</v>
      </c>
      <c r="L56" s="671">
        <f>'CAM HUNG'!BA62</f>
        <v>0</v>
      </c>
      <c r="M56" s="671"/>
      <c r="N56" s="671">
        <f>'CAM LAC'!BA62</f>
        <v>0</v>
      </c>
      <c r="O56" s="671">
        <f>'CAM LINH'!BA62</f>
        <v>0</v>
      </c>
      <c r="P56" s="671">
        <f>'CAM LOC'!BA62</f>
        <v>0</v>
      </c>
      <c r="Q56" s="671">
        <f>'CAM MINH'!BA62</f>
        <v>0</v>
      </c>
      <c r="R56" s="671">
        <f>'CAM MY'!BA62</f>
        <v>0</v>
      </c>
      <c r="S56" s="671">
        <f>'CAM NHUONG'!BA62</f>
        <v>0.01</v>
      </c>
      <c r="T56" s="671">
        <f>'CAM QUAN'!BA62</f>
        <v>0</v>
      </c>
      <c r="U56" s="671">
        <f>'CAM QUANG'!BA62</f>
        <v>0</v>
      </c>
      <c r="V56" s="637">
        <f>'CAM SON'!BA62</f>
        <v>0</v>
      </c>
      <c r="W56" s="637">
        <f>'CAM THACH'!BA62</f>
        <v>0</v>
      </c>
      <c r="X56" s="690">
        <f>'NAM PHUC THANG'!BA62</f>
        <v>0</v>
      </c>
      <c r="Y56" s="690">
        <f>'CAM THANH'!BA62</f>
        <v>0</v>
      </c>
      <c r="Z56" s="690">
        <f>'CAM THINH'!BA62</f>
        <v>0</v>
      </c>
      <c r="AA56" s="690">
        <f>'CAM TRUNG'!BA62</f>
        <v>0</v>
      </c>
      <c r="AB56" s="690">
        <f>'CAM VINH'!BA62</f>
        <v>0</v>
      </c>
      <c r="AC56" s="690">
        <f>'YEN HOA'!BA62</f>
        <v>0</v>
      </c>
      <c r="AD56" s="690">
        <f>'XA 24'!BA62</f>
        <v>0</v>
      </c>
      <c r="AE56" s="690">
        <f>'XA 25'!BA62</f>
        <v>0</v>
      </c>
      <c r="AF56" s="690">
        <f>'XA 26'!BA62</f>
        <v>0</v>
      </c>
      <c r="AG56" s="690">
        <f>'XA 27'!BA62</f>
        <v>0</v>
      </c>
      <c r="AH56" s="690">
        <f>'XA 28'!BA62</f>
        <v>0</v>
      </c>
      <c r="AI56" s="690">
        <f>'XA 29'!BA62</f>
        <v>0</v>
      </c>
      <c r="AJ56" s="690">
        <f>'XA 30 '!BA62</f>
        <v>0</v>
      </c>
    </row>
    <row r="57" spans="1:36" ht="18.899999999999999" customHeight="1" x14ac:dyDescent="0.3">
      <c r="A57" s="818" t="s">
        <v>172</v>
      </c>
      <c r="B57" s="628" t="s">
        <v>120</v>
      </c>
      <c r="C57" s="634" t="s">
        <v>117</v>
      </c>
      <c r="D57" s="677">
        <f>'Bieu 12-CC HUYEN'!BB62</f>
        <v>0</v>
      </c>
      <c r="E57" s="693">
        <f>'TT CAM XUYEN'!BB62</f>
        <v>0</v>
      </c>
      <c r="F57" s="693">
        <f>'TT THIEN CAM'!BB62</f>
        <v>0</v>
      </c>
      <c r="G57" s="671">
        <f>'CAM BINH'!BB62</f>
        <v>0</v>
      </c>
      <c r="H57" s="671">
        <f>'CAM DUONG'!BB62</f>
        <v>0</v>
      </c>
      <c r="I57" s="671"/>
      <c r="J57" s="671">
        <f>'CAM DUE'!BB62</f>
        <v>0</v>
      </c>
      <c r="K57" s="671">
        <f>'CAM HA'!BB62</f>
        <v>0</v>
      </c>
      <c r="L57" s="671">
        <f>'CAM HUNG'!BB62</f>
        <v>0</v>
      </c>
      <c r="M57" s="671"/>
      <c r="N57" s="671">
        <f>'CAM LAC'!BB62</f>
        <v>0</v>
      </c>
      <c r="O57" s="671">
        <f>'CAM LINH'!BB62</f>
        <v>0</v>
      </c>
      <c r="P57" s="671">
        <f>'CAM LOC'!BB62</f>
        <v>0</v>
      </c>
      <c r="Q57" s="671">
        <f>'CAM MINH'!BB62</f>
        <v>0</v>
      </c>
      <c r="R57" s="671">
        <f>'CAM MY'!BB62</f>
        <v>0</v>
      </c>
      <c r="S57" s="671">
        <f>'CAM NHUONG'!BB62</f>
        <v>0</v>
      </c>
      <c r="T57" s="671">
        <f>'CAM QUAN'!BB62</f>
        <v>0</v>
      </c>
      <c r="U57" s="671">
        <f>'CAM QUANG'!BB62</f>
        <v>0</v>
      </c>
      <c r="V57" s="637">
        <f>'CAM SON'!BB62</f>
        <v>0</v>
      </c>
      <c r="W57" s="637">
        <f>'CAM THACH'!BB62</f>
        <v>0</v>
      </c>
      <c r="X57" s="690">
        <f>'NAM PHUC THANG'!BB62</f>
        <v>0</v>
      </c>
      <c r="Y57" s="690">
        <f>'CAM THANH'!BB62</f>
        <v>0</v>
      </c>
      <c r="Z57" s="690">
        <f>'CAM THINH'!BB62</f>
        <v>0</v>
      </c>
      <c r="AA57" s="690">
        <f>'CAM TRUNG'!BB62</f>
        <v>0</v>
      </c>
      <c r="AB57" s="690">
        <f>'CAM VINH'!BB62</f>
        <v>0</v>
      </c>
      <c r="AC57" s="690">
        <f>'YEN HOA'!BB62</f>
        <v>0</v>
      </c>
      <c r="AD57" s="690">
        <f>'XA 24'!BB62</f>
        <v>0</v>
      </c>
      <c r="AE57" s="690">
        <f>'XA 25'!BB62</f>
        <v>0</v>
      </c>
      <c r="AF57" s="690">
        <f>'XA 26'!BB62</f>
        <v>0</v>
      </c>
      <c r="AG57" s="690">
        <f>'XA 27'!BB62</f>
        <v>0</v>
      </c>
      <c r="AH57" s="690">
        <f>'XA 28'!BB62</f>
        <v>0</v>
      </c>
      <c r="AI57" s="690">
        <f>'XA 29'!BB62</f>
        <v>0</v>
      </c>
      <c r="AJ57" s="690">
        <f>'XA 30 '!BB62</f>
        <v>0</v>
      </c>
    </row>
    <row r="58" spans="1:36" ht="18.899999999999999" customHeight="1" x14ac:dyDescent="0.3">
      <c r="A58" s="818" t="s">
        <v>173</v>
      </c>
      <c r="B58" s="628" t="s">
        <v>258</v>
      </c>
      <c r="C58" s="634" t="s">
        <v>103</v>
      </c>
      <c r="D58" s="677">
        <f>'Bieu 12-CC HUYEN'!BC62</f>
        <v>0.4</v>
      </c>
      <c r="E58" s="693">
        <f>'TT CAM XUYEN'!BC62</f>
        <v>0</v>
      </c>
      <c r="F58" s="693">
        <f>'TT THIEN CAM'!BC62</f>
        <v>0</v>
      </c>
      <c r="G58" s="671">
        <f>'CAM BINH'!BC62</f>
        <v>0</v>
      </c>
      <c r="H58" s="671">
        <f>'CAM DUONG'!BC62</f>
        <v>0</v>
      </c>
      <c r="I58" s="671"/>
      <c r="J58" s="671">
        <f>'CAM DUE'!BC62</f>
        <v>0</v>
      </c>
      <c r="K58" s="671">
        <f>'CAM HA'!BC62</f>
        <v>0</v>
      </c>
      <c r="L58" s="671">
        <f>'CAM HUNG'!BC62</f>
        <v>0</v>
      </c>
      <c r="M58" s="671"/>
      <c r="N58" s="671">
        <f>'CAM LAC'!BC62</f>
        <v>0</v>
      </c>
      <c r="O58" s="671">
        <f>'CAM LINH'!BC62</f>
        <v>0</v>
      </c>
      <c r="P58" s="671">
        <f>'CAM LOC'!BC62</f>
        <v>0</v>
      </c>
      <c r="Q58" s="671">
        <f>'CAM MINH'!BC62</f>
        <v>0</v>
      </c>
      <c r="R58" s="671">
        <f>'CAM MY'!BC62</f>
        <v>0</v>
      </c>
      <c r="S58" s="671">
        <f>'CAM NHUONG'!BC62</f>
        <v>0</v>
      </c>
      <c r="T58" s="671">
        <f>'CAM QUAN'!BC62</f>
        <v>0.4</v>
      </c>
      <c r="U58" s="671">
        <f>'CAM QUANG'!BC62</f>
        <v>0</v>
      </c>
      <c r="V58" s="637">
        <f>'CAM SON'!BC62</f>
        <v>0</v>
      </c>
      <c r="W58" s="637">
        <f>'CAM THACH'!BC62</f>
        <v>0</v>
      </c>
      <c r="X58" s="690">
        <f>'NAM PHUC THANG'!BC62</f>
        <v>0</v>
      </c>
      <c r="Y58" s="690">
        <f>'CAM THANH'!BC62</f>
        <v>0</v>
      </c>
      <c r="Z58" s="690">
        <f>'CAM THINH'!BC62</f>
        <v>0</v>
      </c>
      <c r="AA58" s="690">
        <f>'CAM TRUNG'!BC62</f>
        <v>0</v>
      </c>
      <c r="AB58" s="690">
        <f>'CAM VINH'!BC62</f>
        <v>0</v>
      </c>
      <c r="AC58" s="690">
        <f>'YEN HOA'!BC62</f>
        <v>0</v>
      </c>
      <c r="AD58" s="690">
        <f>'XA 24'!BC62</f>
        <v>0</v>
      </c>
      <c r="AE58" s="690">
        <f>'XA 25'!BC62</f>
        <v>0</v>
      </c>
      <c r="AF58" s="690">
        <f>'XA 26'!BC62</f>
        <v>0</v>
      </c>
      <c r="AG58" s="690">
        <f>'XA 27'!BC62</f>
        <v>0</v>
      </c>
      <c r="AH58" s="690">
        <f>'XA 28'!BC62</f>
        <v>0</v>
      </c>
      <c r="AI58" s="690">
        <f>'XA 29'!BC62</f>
        <v>0</v>
      </c>
      <c r="AJ58" s="690">
        <f>'XA 30 '!BC62</f>
        <v>0</v>
      </c>
    </row>
    <row r="59" spans="1:36" ht="18.899999999999999" customHeight="1" x14ac:dyDescent="0.3">
      <c r="A59" s="818" t="s">
        <v>174</v>
      </c>
      <c r="B59" s="628" t="s">
        <v>151</v>
      </c>
      <c r="C59" s="634" t="s">
        <v>152</v>
      </c>
      <c r="D59" s="677">
        <f>'Bieu 12-CC HUYEN'!BD62</f>
        <v>0</v>
      </c>
      <c r="E59" s="693">
        <f>'TT CAM XUYEN'!BD62</f>
        <v>0</v>
      </c>
      <c r="F59" s="693">
        <f>'TT THIEN CAM'!BD62</f>
        <v>0</v>
      </c>
      <c r="G59" s="671">
        <f>'CAM BINH'!BD62</f>
        <v>0</v>
      </c>
      <c r="H59" s="671">
        <f>'CAM DUONG'!BD62</f>
        <v>0</v>
      </c>
      <c r="I59" s="671"/>
      <c r="J59" s="671">
        <f>'CAM DUE'!BD62</f>
        <v>0</v>
      </c>
      <c r="K59" s="671">
        <f>'CAM HA'!BD62</f>
        <v>0</v>
      </c>
      <c r="L59" s="671">
        <f>'CAM HUNG'!BD62</f>
        <v>0</v>
      </c>
      <c r="M59" s="671"/>
      <c r="N59" s="671">
        <f>'CAM LAC'!BD62</f>
        <v>0</v>
      </c>
      <c r="O59" s="671">
        <f>'CAM LINH'!BD62</f>
        <v>0</v>
      </c>
      <c r="P59" s="671">
        <f>'CAM LOC'!BD62</f>
        <v>0</v>
      </c>
      <c r="Q59" s="671">
        <f>'CAM MINH'!BD62</f>
        <v>0</v>
      </c>
      <c r="R59" s="671">
        <f>'CAM MY'!BD62</f>
        <v>0</v>
      </c>
      <c r="S59" s="671">
        <f>'CAM NHUONG'!BD62</f>
        <v>0</v>
      </c>
      <c r="T59" s="671">
        <f>'CAM QUAN'!BD62</f>
        <v>0</v>
      </c>
      <c r="U59" s="671">
        <f>'CAM QUANG'!BD62</f>
        <v>0</v>
      </c>
      <c r="V59" s="637">
        <f>'CAM SON'!BD62</f>
        <v>0</v>
      </c>
      <c r="W59" s="637">
        <f>'CAM THACH'!BD62</f>
        <v>0</v>
      </c>
      <c r="X59" s="690">
        <f>'NAM PHUC THANG'!BD62</f>
        <v>0</v>
      </c>
      <c r="Y59" s="690">
        <f>'CAM THANH'!BD62</f>
        <v>0</v>
      </c>
      <c r="Z59" s="690">
        <f>'CAM THINH'!BD62</f>
        <v>0</v>
      </c>
      <c r="AA59" s="690">
        <f>'CAM TRUNG'!BD62</f>
        <v>0</v>
      </c>
      <c r="AB59" s="690">
        <f>'CAM VINH'!BD62</f>
        <v>0</v>
      </c>
      <c r="AC59" s="690">
        <f>'YEN HOA'!BD62</f>
        <v>0</v>
      </c>
      <c r="AD59" s="690">
        <f>'XA 24'!BD62</f>
        <v>0</v>
      </c>
      <c r="AE59" s="690">
        <f>'XA 25'!BD62</f>
        <v>0</v>
      </c>
      <c r="AF59" s="690">
        <f>'XA 26'!BD62</f>
        <v>0</v>
      </c>
      <c r="AG59" s="690">
        <f>'XA 27'!BD62</f>
        <v>0</v>
      </c>
      <c r="AH59" s="690">
        <f>'XA 28'!BD62</f>
        <v>0</v>
      </c>
      <c r="AI59" s="690">
        <f>'XA 29'!BD62</f>
        <v>0</v>
      </c>
      <c r="AJ59" s="690">
        <f>'XA 30 '!BD62</f>
        <v>0</v>
      </c>
    </row>
    <row r="60" spans="1:36" ht="18.899999999999999" customHeight="1" x14ac:dyDescent="0.3">
      <c r="A60" s="818" t="s">
        <v>176</v>
      </c>
      <c r="B60" s="628" t="s">
        <v>150</v>
      </c>
      <c r="C60" s="634" t="s">
        <v>153</v>
      </c>
      <c r="D60" s="677">
        <f>'Bieu 12-CC HUYEN'!BE62</f>
        <v>0</v>
      </c>
      <c r="E60" s="693">
        <f>'TT CAM XUYEN'!BE62</f>
        <v>0</v>
      </c>
      <c r="F60" s="693">
        <f>'TT THIEN CAM'!BE62</f>
        <v>0</v>
      </c>
      <c r="G60" s="671">
        <f>'CAM BINH'!BE62</f>
        <v>0</v>
      </c>
      <c r="H60" s="671">
        <f>'CAM DUONG'!BE62</f>
        <v>0</v>
      </c>
      <c r="I60" s="671"/>
      <c r="J60" s="671">
        <f>'CAM DUE'!BE62</f>
        <v>0</v>
      </c>
      <c r="K60" s="671">
        <f>'CAM HA'!BE62</f>
        <v>0</v>
      </c>
      <c r="L60" s="671">
        <f>'CAM HUNG'!BE62</f>
        <v>0</v>
      </c>
      <c r="M60" s="671"/>
      <c r="N60" s="671">
        <f>'CAM LAC'!BE62</f>
        <v>0</v>
      </c>
      <c r="O60" s="671">
        <f>'CAM LINH'!BE62</f>
        <v>0</v>
      </c>
      <c r="P60" s="671">
        <f>'CAM LOC'!BE62</f>
        <v>0</v>
      </c>
      <c r="Q60" s="671">
        <f>'CAM MINH'!BE62</f>
        <v>0</v>
      </c>
      <c r="R60" s="671">
        <f>'CAM MY'!BE62</f>
        <v>0</v>
      </c>
      <c r="S60" s="671">
        <f>'CAM NHUONG'!BE62</f>
        <v>0</v>
      </c>
      <c r="T60" s="671">
        <f>'CAM QUAN'!BE62</f>
        <v>0</v>
      </c>
      <c r="U60" s="671">
        <f>'CAM QUANG'!BE62</f>
        <v>0</v>
      </c>
      <c r="V60" s="637">
        <f>'CAM SON'!BE62</f>
        <v>0</v>
      </c>
      <c r="W60" s="637">
        <f>'CAM THACH'!BE62</f>
        <v>0</v>
      </c>
      <c r="X60" s="690">
        <f>'NAM PHUC THANG'!BE62</f>
        <v>0</v>
      </c>
      <c r="Y60" s="690">
        <f>'CAM THANH'!BE62</f>
        <v>0</v>
      </c>
      <c r="Z60" s="690">
        <f>'CAM THINH'!BE62</f>
        <v>0</v>
      </c>
      <c r="AA60" s="690">
        <f>'CAM TRUNG'!BE62</f>
        <v>0</v>
      </c>
      <c r="AB60" s="690">
        <f>'CAM VINH'!BE62</f>
        <v>0</v>
      </c>
      <c r="AC60" s="690">
        <f>'YEN HOA'!BE62</f>
        <v>0</v>
      </c>
      <c r="AD60" s="690">
        <f>'XA 24'!BE62</f>
        <v>0</v>
      </c>
      <c r="AE60" s="690">
        <f>'XA 25'!BE62</f>
        <v>0</v>
      </c>
      <c r="AF60" s="690">
        <f>'XA 26'!BE62</f>
        <v>0</v>
      </c>
      <c r="AG60" s="690">
        <f>'XA 27'!BE62</f>
        <v>0</v>
      </c>
      <c r="AH60" s="690">
        <f>'XA 28'!BE62</f>
        <v>0</v>
      </c>
      <c r="AI60" s="690">
        <f>'XA 29'!BE62</f>
        <v>0</v>
      </c>
      <c r="AJ60" s="690">
        <f>'XA 30 '!BE62</f>
        <v>0</v>
      </c>
    </row>
    <row r="61" spans="1:36" ht="18.899999999999999" customHeight="1" x14ac:dyDescent="0.3">
      <c r="A61" s="818" t="s">
        <v>177</v>
      </c>
      <c r="B61" s="628" t="s">
        <v>77</v>
      </c>
      <c r="C61" s="634" t="s">
        <v>78</v>
      </c>
      <c r="D61" s="677">
        <f>'Bieu 12-CC HUYEN'!BF62</f>
        <v>0</v>
      </c>
      <c r="E61" s="693">
        <f>'TT CAM XUYEN'!BF62</f>
        <v>0</v>
      </c>
      <c r="F61" s="693">
        <f>'TT THIEN CAM'!BF62</f>
        <v>0</v>
      </c>
      <c r="G61" s="671">
        <f>'CAM BINH'!BF62</f>
        <v>0</v>
      </c>
      <c r="H61" s="671">
        <f>'CAM DUONG'!BF62</f>
        <v>0</v>
      </c>
      <c r="I61" s="671"/>
      <c r="J61" s="671">
        <f>'CAM DUE'!BF62</f>
        <v>0</v>
      </c>
      <c r="K61" s="671">
        <f>'CAM HA'!BF62</f>
        <v>0</v>
      </c>
      <c r="L61" s="671">
        <f>'CAM HUNG'!BF62</f>
        <v>0</v>
      </c>
      <c r="M61" s="671"/>
      <c r="N61" s="671">
        <f>'CAM LAC'!BF62</f>
        <v>0</v>
      </c>
      <c r="O61" s="671">
        <f>'CAM LINH'!BF62</f>
        <v>0</v>
      </c>
      <c r="P61" s="671">
        <f>'CAM LOC'!BF62</f>
        <v>0</v>
      </c>
      <c r="Q61" s="671">
        <f>'CAM MINH'!BF62</f>
        <v>0</v>
      </c>
      <c r="R61" s="671">
        <f>'CAM MY'!BF62</f>
        <v>0</v>
      </c>
      <c r="S61" s="671">
        <f>'CAM NHUONG'!BF62</f>
        <v>0</v>
      </c>
      <c r="T61" s="671">
        <f>'CAM QUAN'!BF62</f>
        <v>0</v>
      </c>
      <c r="U61" s="671">
        <f>'CAM QUANG'!BF62</f>
        <v>0</v>
      </c>
      <c r="V61" s="637">
        <f>'CAM SON'!BF62</f>
        <v>0</v>
      </c>
      <c r="W61" s="637">
        <f>'CAM THACH'!BF62</f>
        <v>0</v>
      </c>
      <c r="X61" s="690">
        <f>'NAM PHUC THANG'!BF62</f>
        <v>0</v>
      </c>
      <c r="Y61" s="690">
        <f>'CAM THANH'!BF62</f>
        <v>0</v>
      </c>
      <c r="Z61" s="690">
        <f>'CAM THINH'!BF62</f>
        <v>0</v>
      </c>
      <c r="AA61" s="690">
        <f>'CAM TRUNG'!BF62</f>
        <v>0</v>
      </c>
      <c r="AB61" s="690">
        <f>'CAM VINH'!BF62</f>
        <v>0</v>
      </c>
      <c r="AC61" s="690">
        <f>'YEN HOA'!BF62</f>
        <v>0</v>
      </c>
      <c r="AD61" s="690">
        <f>'XA 24'!BF62</f>
        <v>0</v>
      </c>
      <c r="AE61" s="690">
        <f>'XA 25'!BF62</f>
        <v>0</v>
      </c>
      <c r="AF61" s="690">
        <f>'XA 26'!BF62</f>
        <v>0</v>
      </c>
      <c r="AG61" s="690">
        <f>'XA 27'!BF62</f>
        <v>0</v>
      </c>
      <c r="AH61" s="690">
        <f>'XA 28'!BF62</f>
        <v>0</v>
      </c>
      <c r="AI61" s="690">
        <f>'XA 29'!BF62</f>
        <v>0</v>
      </c>
      <c r="AJ61" s="690">
        <f>'XA 30 '!BF62</f>
        <v>0</v>
      </c>
    </row>
  </sheetData>
  <mergeCells count="8">
    <mergeCell ref="A2:W2"/>
    <mergeCell ref="A3:W3"/>
    <mergeCell ref="AG4:AJ4"/>
    <mergeCell ref="A5:A6"/>
    <mergeCell ref="B5:B6"/>
    <mergeCell ref="C5:C6"/>
    <mergeCell ref="D5:D6"/>
    <mergeCell ref="E5:AJ5"/>
  </mergeCells>
  <pageMargins left="0.86614173228346458" right="0.15748031496062992" top="0.27559055118110237" bottom="0.19685039370078741" header="0.23622047244094491" footer="0.15748031496062992"/>
  <pageSetup paperSize="8" scale="82"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0"/>
  <sheetViews>
    <sheetView showZeros="0" zoomScale="85" zoomScaleNormal="85" workbookViewId="0">
      <selection activeCell="A22" sqref="A22:IV22"/>
    </sheetView>
  </sheetViews>
  <sheetFormatPr defaultColWidth="7.88671875" defaultRowHeight="13.2" x14ac:dyDescent="0.25"/>
  <cols>
    <col min="1" max="1" width="5.33203125" style="45" customWidth="1"/>
    <col min="2" max="2" width="34.44140625" style="45" customWidth="1"/>
    <col min="3" max="3" width="7.6640625" style="52" customWidth="1"/>
    <col min="4" max="4" width="11.33203125" style="52" customWidth="1"/>
    <col min="5" max="9" width="7.6640625" style="52" customWidth="1"/>
    <col min="10" max="10" width="10.33203125" style="45" customWidth="1"/>
    <col min="11" max="11" width="10.44140625" style="110" customWidth="1"/>
    <col min="12" max="12" width="11" style="110" customWidth="1"/>
    <col min="13" max="13" width="10.33203125" style="110" customWidth="1"/>
    <col min="14" max="14" width="9.88671875" style="110" customWidth="1"/>
    <col min="15" max="15" width="6.88671875" style="110" customWidth="1"/>
    <col min="16" max="16" width="10.88671875" style="110" customWidth="1"/>
    <col min="17" max="17" width="6.88671875" style="110" customWidth="1"/>
    <col min="18" max="18" width="10.109375" style="110" customWidth="1"/>
    <col min="19" max="19" width="9.33203125" style="110" customWidth="1"/>
    <col min="20" max="22" width="10.44140625" style="110" customWidth="1"/>
    <col min="23" max="23" width="8.33203125" style="110" customWidth="1"/>
    <col min="24" max="24" width="6" style="110" customWidth="1"/>
    <col min="25" max="25" width="10.5546875" style="110" customWidth="1"/>
    <col min="26" max="26" width="9.6640625" style="110" customWidth="1"/>
    <col min="27" max="27" width="7.88671875" style="110" customWidth="1"/>
    <col min="28" max="28" width="10.88671875" style="110" customWidth="1"/>
    <col min="29" max="29" width="8.33203125" style="110" customWidth="1"/>
    <col min="30" max="30" width="10" style="110" bestFit="1" customWidth="1"/>
    <col min="31" max="31" width="10" style="110" customWidth="1"/>
    <col min="32" max="32" width="9.88671875" style="110" customWidth="1"/>
    <col min="33" max="33" width="10.6640625" style="45" customWidth="1"/>
    <col min="34" max="34" width="11.33203125" style="45" customWidth="1"/>
    <col min="35" max="16384" width="7.88671875" style="45"/>
  </cols>
  <sheetData>
    <row r="1" spans="1:32" x14ac:dyDescent="0.25">
      <c r="A1" s="997" t="s">
        <v>185</v>
      </c>
      <c r="B1" s="997"/>
      <c r="C1" s="705"/>
      <c r="D1" s="705"/>
      <c r="E1" s="705"/>
      <c r="F1" s="705"/>
      <c r="G1" s="705"/>
      <c r="H1" s="705"/>
      <c r="I1" s="705"/>
      <c r="J1" s="110"/>
    </row>
    <row r="2" spans="1:32" x14ac:dyDescent="0.25">
      <c r="A2" s="998" t="s">
        <v>164</v>
      </c>
      <c r="B2" s="998"/>
      <c r="C2" s="998"/>
      <c r="D2" s="998"/>
      <c r="E2" s="998"/>
      <c r="F2" s="998"/>
      <c r="G2" s="998"/>
      <c r="H2" s="998"/>
      <c r="I2" s="998"/>
      <c r="J2" s="998"/>
      <c r="K2" s="998"/>
      <c r="L2" s="998"/>
      <c r="M2" s="998"/>
      <c r="N2" s="998"/>
      <c r="O2" s="998"/>
      <c r="P2" s="998"/>
      <c r="Q2" s="998"/>
      <c r="R2" s="998"/>
      <c r="S2" s="998"/>
      <c r="T2" s="998"/>
      <c r="U2" s="998"/>
      <c r="V2" s="998"/>
      <c r="W2" s="998"/>
      <c r="X2" s="998"/>
      <c r="Y2" s="998"/>
      <c r="Z2" s="998"/>
      <c r="AA2" s="998"/>
      <c r="AB2" s="998"/>
      <c r="AC2" s="998"/>
    </row>
    <row r="3" spans="1:32" x14ac:dyDescent="0.25">
      <c r="A3" s="999" t="s">
        <v>1015</v>
      </c>
      <c r="B3" s="999"/>
      <c r="C3" s="999"/>
      <c r="D3" s="999"/>
      <c r="E3" s="999"/>
      <c r="F3" s="999"/>
      <c r="G3" s="999"/>
      <c r="H3" s="999"/>
      <c r="I3" s="999"/>
      <c r="J3" s="999"/>
      <c r="K3" s="999"/>
      <c r="L3" s="999"/>
      <c r="M3" s="999"/>
      <c r="N3" s="999"/>
      <c r="O3" s="999"/>
      <c r="P3" s="999"/>
      <c r="Q3" s="999"/>
      <c r="R3" s="999"/>
      <c r="S3" s="999"/>
      <c r="T3" s="999"/>
      <c r="U3" s="999"/>
      <c r="V3" s="999"/>
      <c r="W3" s="999"/>
      <c r="X3" s="999"/>
      <c r="Y3" s="999"/>
      <c r="Z3" s="999"/>
      <c r="AA3" s="999"/>
      <c r="AB3" s="999"/>
      <c r="AC3" s="999"/>
    </row>
    <row r="4" spans="1:32" s="50" customFormat="1" ht="85.5" customHeight="1" x14ac:dyDescent="0.25">
      <c r="A4" s="994" t="s">
        <v>16</v>
      </c>
      <c r="B4" s="994" t="s">
        <v>0</v>
      </c>
      <c r="C4" s="994" t="s">
        <v>20</v>
      </c>
      <c r="D4" s="995" t="s">
        <v>264</v>
      </c>
      <c r="E4" s="996"/>
      <c r="F4" s="995" t="s">
        <v>265</v>
      </c>
      <c r="G4" s="996"/>
      <c r="H4" s="995" t="s">
        <v>266</v>
      </c>
      <c r="I4" s="996"/>
      <c r="J4" s="994" t="s">
        <v>937</v>
      </c>
      <c r="K4" s="994"/>
      <c r="L4" s="994" t="s">
        <v>938</v>
      </c>
      <c r="M4" s="994"/>
      <c r="N4" s="994" t="s">
        <v>101</v>
      </c>
      <c r="O4" s="994"/>
      <c r="P4" s="995" t="s">
        <v>269</v>
      </c>
      <c r="Q4" s="996"/>
      <c r="R4" s="994" t="s">
        <v>270</v>
      </c>
      <c r="S4" s="994"/>
      <c r="T4" s="994" t="s">
        <v>271</v>
      </c>
      <c r="U4" s="994"/>
      <c r="V4" s="994" t="s">
        <v>939</v>
      </c>
      <c r="W4" s="994"/>
      <c r="X4" s="994" t="s">
        <v>272</v>
      </c>
      <c r="Y4" s="994"/>
      <c r="Z4" s="994" t="s">
        <v>273</v>
      </c>
      <c r="AA4" s="994"/>
      <c r="AB4" s="994" t="s">
        <v>102</v>
      </c>
      <c r="AC4" s="994"/>
      <c r="AD4" s="714"/>
      <c r="AE4" s="714"/>
      <c r="AF4" s="714"/>
    </row>
    <row r="5" spans="1:32" s="50" customFormat="1" ht="39.6" x14ac:dyDescent="0.25">
      <c r="A5" s="994"/>
      <c r="B5" s="994"/>
      <c r="C5" s="994"/>
      <c r="D5" s="713" t="s">
        <v>121</v>
      </c>
      <c r="E5" s="713" t="s">
        <v>130</v>
      </c>
      <c r="F5" s="713" t="s">
        <v>121</v>
      </c>
      <c r="G5" s="713" t="s">
        <v>130</v>
      </c>
      <c r="H5" s="713" t="s">
        <v>121</v>
      </c>
      <c r="I5" s="713" t="s">
        <v>130</v>
      </c>
      <c r="J5" s="713" t="s">
        <v>121</v>
      </c>
      <c r="K5" s="713" t="s">
        <v>130</v>
      </c>
      <c r="L5" s="713" t="s">
        <v>121</v>
      </c>
      <c r="M5" s="713" t="s">
        <v>130</v>
      </c>
      <c r="N5" s="713" t="s">
        <v>121</v>
      </c>
      <c r="O5" s="713" t="s">
        <v>130</v>
      </c>
      <c r="P5" s="713"/>
      <c r="Q5" s="713"/>
      <c r="R5" s="713" t="s">
        <v>121</v>
      </c>
      <c r="S5" s="713" t="s">
        <v>130</v>
      </c>
      <c r="T5" s="713" t="s">
        <v>121</v>
      </c>
      <c r="U5" s="713" t="s">
        <v>130</v>
      </c>
      <c r="V5" s="713" t="s">
        <v>121</v>
      </c>
      <c r="W5" s="713" t="s">
        <v>130</v>
      </c>
      <c r="X5" s="713" t="s">
        <v>121</v>
      </c>
      <c r="Y5" s="713" t="s">
        <v>130</v>
      </c>
      <c r="Z5" s="713" t="s">
        <v>121</v>
      </c>
      <c r="AA5" s="713" t="s">
        <v>130</v>
      </c>
      <c r="AB5" s="713" t="s">
        <v>121</v>
      </c>
      <c r="AC5" s="713" t="s">
        <v>130</v>
      </c>
      <c r="AD5" s="714"/>
      <c r="AE5" s="714"/>
      <c r="AF5" s="714"/>
    </row>
    <row r="6" spans="1:32" ht="18" customHeight="1" x14ac:dyDescent="0.25">
      <c r="A6" s="795">
        <v>1</v>
      </c>
      <c r="B6" s="650" t="s">
        <v>31</v>
      </c>
      <c r="C6" s="651" t="s">
        <v>21</v>
      </c>
      <c r="D6" s="654"/>
      <c r="E6" s="651"/>
      <c r="F6" s="651"/>
      <c r="G6" s="651"/>
      <c r="H6" s="651"/>
      <c r="I6" s="651"/>
      <c r="J6" s="706"/>
      <c r="K6" s="707">
        <f>J6/'[1]H01-TT29'!$AN$9*100</f>
        <v>0</v>
      </c>
      <c r="L6" s="706"/>
      <c r="M6" s="706">
        <f>L6/'[1]H01-TT29'!$AN$9*100</f>
        <v>0</v>
      </c>
      <c r="N6" s="706"/>
      <c r="O6" s="706">
        <f>N6/'[1]H01-TT29'!$AN$9*100</f>
        <v>0</v>
      </c>
      <c r="P6" s="706"/>
      <c r="Q6" s="706">
        <f>P6/'[1]H01-TT29'!$AN$9*100</f>
        <v>0</v>
      </c>
      <c r="R6" s="706">
        <f>SUM(R7,R10:R17)</f>
        <v>0</v>
      </c>
      <c r="S6" s="706">
        <f>R6/'[1]H01-TT29'!$AN$9*100</f>
        <v>0</v>
      </c>
      <c r="T6" s="706">
        <f>SUM(T7,T10:T17)</f>
        <v>3350.4555</v>
      </c>
      <c r="U6" s="706">
        <f>T6/'[1]H01-TT29'!$AN$9*100</f>
        <v>16.464850603023024</v>
      </c>
      <c r="V6" s="706">
        <f>SUM(V7,V10:V17)</f>
        <v>0</v>
      </c>
      <c r="W6" s="706">
        <f>V6/'[1]H01-TT29'!$AN$9*100</f>
        <v>0</v>
      </c>
      <c r="X6" s="706">
        <f>SUM(X7,X10:X17)</f>
        <v>0</v>
      </c>
      <c r="Y6" s="706">
        <f>X6/'[1]H01-TT29'!$AN$9*100</f>
        <v>0</v>
      </c>
      <c r="Z6" s="706">
        <f>SUM(Z7,Z10:Z17)</f>
        <v>0</v>
      </c>
      <c r="AA6" s="706">
        <f>Z6/'[1]H01-TT29'!$AN$9*100</f>
        <v>0</v>
      </c>
      <c r="AB6" s="706">
        <f>SUM(AB7,AB10:AB17)</f>
        <v>0</v>
      </c>
      <c r="AC6" s="706">
        <f>AB6/'[1]H01-TT29'!$AN$9*100</f>
        <v>0</v>
      </c>
    </row>
    <row r="7" spans="1:32" ht="18" customHeight="1" x14ac:dyDescent="0.25">
      <c r="A7" s="651"/>
      <c r="B7" s="653" t="s">
        <v>38</v>
      </c>
      <c r="C7" s="651"/>
      <c r="D7" s="654"/>
      <c r="E7" s="651"/>
      <c r="F7" s="651"/>
      <c r="G7" s="651"/>
      <c r="H7" s="651"/>
      <c r="I7" s="651"/>
      <c r="J7" s="706"/>
      <c r="K7" s="708">
        <f>J7/'[1]H01-TT29'!$AN$9*100</f>
        <v>0</v>
      </c>
      <c r="L7" s="706"/>
      <c r="M7" s="709">
        <f>L7/'[1]H01-TT29'!$AN$9*100</f>
        <v>0</v>
      </c>
      <c r="N7" s="709"/>
      <c r="O7" s="709">
        <f>N7/'[1]H01-TT29'!$AN$9*100</f>
        <v>0</v>
      </c>
      <c r="P7" s="709"/>
      <c r="Q7" s="706">
        <f>P7/'[1]H01-TT29'!$AN$9*100</f>
        <v>0</v>
      </c>
      <c r="R7" s="709"/>
      <c r="S7" s="709">
        <f>R7/'[1]H01-TT29'!$AN$9*100</f>
        <v>0</v>
      </c>
      <c r="T7" s="709"/>
      <c r="U7" s="709">
        <f>T7/'[1]H01-TT29'!$AN$9*100</f>
        <v>0</v>
      </c>
      <c r="V7" s="709"/>
      <c r="W7" s="709">
        <f>V7/'[1]H01-TT29'!$AN$9*100</f>
        <v>0</v>
      </c>
      <c r="X7" s="709"/>
      <c r="Y7" s="709">
        <f>X7/'[1]H01-TT29'!$AN$9*100</f>
        <v>0</v>
      </c>
      <c r="Z7" s="709"/>
      <c r="AA7" s="709">
        <f>Z7/'[1]H01-TT29'!$AN$9*100</f>
        <v>0</v>
      </c>
      <c r="AB7" s="709"/>
      <c r="AC7" s="709">
        <f>AB7/'[1]H01-TT29'!$AN$9*100</f>
        <v>0</v>
      </c>
    </row>
    <row r="8" spans="1:32" ht="18" customHeight="1" x14ac:dyDescent="0.25">
      <c r="A8" s="651" t="s">
        <v>1</v>
      </c>
      <c r="B8" s="653" t="s">
        <v>81</v>
      </c>
      <c r="C8" s="654" t="s">
        <v>82</v>
      </c>
      <c r="D8" s="654"/>
      <c r="E8" s="654"/>
      <c r="F8" s="654"/>
      <c r="G8" s="654"/>
      <c r="H8" s="654"/>
      <c r="I8" s="654"/>
      <c r="J8" s="706"/>
      <c r="K8" s="708">
        <f>J8/'[1]H01-TT29'!$AN$9*100</f>
        <v>0</v>
      </c>
      <c r="L8" s="706"/>
      <c r="M8" s="709">
        <f>L8/'[1]H01-TT29'!$AN$9*100</f>
        <v>0</v>
      </c>
      <c r="N8" s="710"/>
      <c r="O8" s="709">
        <f>N8/'[1]H01-TT29'!$AN$9*100</f>
        <v>0</v>
      </c>
      <c r="P8" s="709"/>
      <c r="Q8" s="706">
        <f>P8/'[1]H01-TT29'!$AN$9*100</f>
        <v>0</v>
      </c>
      <c r="R8" s="710"/>
      <c r="S8" s="709">
        <f>R8/'[1]H01-TT29'!$AN$9*100</f>
        <v>0</v>
      </c>
      <c r="T8" s="710"/>
      <c r="U8" s="709">
        <f>T8/'[1]H01-TT29'!$AN$9*100</f>
        <v>0</v>
      </c>
      <c r="V8" s="710"/>
      <c r="W8" s="709">
        <f>V8/'[1]H01-TT29'!$AN$9*100</f>
        <v>0</v>
      </c>
      <c r="X8" s="710"/>
      <c r="Y8" s="709">
        <f>X8/'[1]H01-TT29'!$AN$9*100</f>
        <v>0</v>
      </c>
      <c r="Z8" s="710"/>
      <c r="AA8" s="709">
        <f>Z8/'[1]H01-TT29'!$AN$9*100</f>
        <v>0</v>
      </c>
      <c r="AB8" s="710"/>
      <c r="AC8" s="709">
        <f>AB8/'[1]H01-TT29'!$AN$9*100</f>
        <v>0</v>
      </c>
    </row>
    <row r="9" spans="1:32" ht="18" customHeight="1" x14ac:dyDescent="0.25">
      <c r="A9" s="651"/>
      <c r="B9" s="653" t="s">
        <v>79</v>
      </c>
      <c r="C9" s="654" t="s">
        <v>80</v>
      </c>
      <c r="D9" s="654"/>
      <c r="E9" s="654"/>
      <c r="F9" s="654"/>
      <c r="G9" s="654"/>
      <c r="H9" s="654"/>
      <c r="I9" s="654"/>
      <c r="J9" s="706"/>
      <c r="K9" s="708"/>
      <c r="L9" s="706"/>
      <c r="M9" s="709"/>
      <c r="N9" s="710"/>
      <c r="O9" s="709"/>
      <c r="P9" s="709"/>
      <c r="Q9" s="706">
        <f>P9/'[1]H01-TT29'!$AN$9*100</f>
        <v>0</v>
      </c>
      <c r="R9" s="710"/>
      <c r="S9" s="709"/>
      <c r="T9" s="710"/>
      <c r="U9" s="709"/>
      <c r="V9" s="710"/>
      <c r="W9" s="709"/>
      <c r="X9" s="710"/>
      <c r="Y9" s="709"/>
      <c r="Z9" s="710"/>
      <c r="AA9" s="709"/>
      <c r="AB9" s="710"/>
      <c r="AC9" s="709"/>
    </row>
    <row r="10" spans="1:32" ht="18" customHeight="1" x14ac:dyDescent="0.25">
      <c r="A10" s="651"/>
      <c r="B10" s="653" t="s">
        <v>184</v>
      </c>
      <c r="C10" s="654" t="s">
        <v>183</v>
      </c>
      <c r="D10" s="654"/>
      <c r="E10" s="654"/>
      <c r="F10" s="654"/>
      <c r="G10" s="654"/>
      <c r="H10" s="654"/>
      <c r="I10" s="654"/>
      <c r="J10" s="706"/>
      <c r="K10" s="708">
        <f>J10/'[1]H01-TT29'!$AN$9*100</f>
        <v>0</v>
      </c>
      <c r="L10" s="706"/>
      <c r="M10" s="709">
        <f>L10/'[1]H01-TT29'!$AN$9*100</f>
        <v>0</v>
      </c>
      <c r="N10" s="709"/>
      <c r="O10" s="709">
        <f>N10/'[1]H01-TT29'!$AN$9*100</f>
        <v>0</v>
      </c>
      <c r="P10" s="709"/>
      <c r="Q10" s="706">
        <f>P10/'[1]H01-TT29'!$AN$9*100</f>
        <v>0</v>
      </c>
      <c r="R10" s="709"/>
      <c r="S10" s="709">
        <f>R10/'[1]H01-TT29'!$AN$9*100</f>
        <v>0</v>
      </c>
      <c r="T10" s="709">
        <f>SUM('[1]TT duc tho:X duc long'!AT11)*15%</f>
        <v>273.93299999999999</v>
      </c>
      <c r="U10" s="709">
        <f>T10/'[1]H01-TT29'!$AN$9*100</f>
        <v>1.3461649976362635</v>
      </c>
      <c r="V10" s="709"/>
      <c r="W10" s="709">
        <f>V10/'[1]H01-TT29'!$AN$9*100</f>
        <v>0</v>
      </c>
      <c r="X10" s="709"/>
      <c r="Y10" s="709">
        <f>X10/'[1]H01-TT29'!$AN$9*100</f>
        <v>0</v>
      </c>
      <c r="Z10" s="709"/>
      <c r="AA10" s="709">
        <f>Z10/'[1]H01-TT29'!$AN$9*100</f>
        <v>0</v>
      </c>
      <c r="AB10" s="709"/>
      <c r="AC10" s="709">
        <f>AB10/'[1]H01-TT29'!$AN$9*100</f>
        <v>0</v>
      </c>
    </row>
    <row r="11" spans="1:32" ht="18" customHeight="1" x14ac:dyDescent="0.25">
      <c r="A11" s="651" t="s">
        <v>2</v>
      </c>
      <c r="B11" s="653" t="s">
        <v>105</v>
      </c>
      <c r="C11" s="654" t="s">
        <v>51</v>
      </c>
      <c r="D11" s="654"/>
      <c r="E11" s="654"/>
      <c r="F11" s="654"/>
      <c r="G11" s="654"/>
      <c r="H11" s="654"/>
      <c r="I11" s="654"/>
      <c r="J11" s="706"/>
      <c r="K11" s="708">
        <f>J11/'[1]H01-TT29'!$AN$9*100</f>
        <v>0</v>
      </c>
      <c r="L11" s="706">
        <f>'Bieu 12-CC HUYEN'!BI13</f>
        <v>999.09953399999995</v>
      </c>
      <c r="M11" s="709">
        <f>L11/'[1]H01-TT29'!$AN$9*100</f>
        <v>4.9097875094475727</v>
      </c>
      <c r="N11" s="709"/>
      <c r="O11" s="709">
        <f>N11/'[1]H01-TT29'!$AN$9*100</f>
        <v>0</v>
      </c>
      <c r="P11" s="709"/>
      <c r="Q11" s="706">
        <f>P11/'[1]H01-TT29'!$AN$9*100</f>
        <v>0</v>
      </c>
      <c r="R11" s="709"/>
      <c r="S11" s="709">
        <f>R11/'[1]H01-TT29'!$AN$9*100</f>
        <v>0</v>
      </c>
      <c r="T11" s="709">
        <f>SUM('[1]TT duc tho:X duc long'!AT12)*5%</f>
        <v>116.82249999999999</v>
      </c>
      <c r="U11" s="709">
        <f>T11/'[1]H01-TT29'!$AN$9*100</f>
        <v>0.57409060038900894</v>
      </c>
      <c r="V11" s="709"/>
      <c r="W11" s="709">
        <f>V11/'[1]H01-TT29'!$AN$9*100</f>
        <v>0</v>
      </c>
      <c r="X11" s="709"/>
      <c r="Y11" s="709">
        <f>X11/'[1]H01-TT29'!$AN$9*100</f>
        <v>0</v>
      </c>
      <c r="Z11" s="709"/>
      <c r="AA11" s="709">
        <f>Z11/'[1]H01-TT29'!$AN$9*100</f>
        <v>0</v>
      </c>
      <c r="AB11" s="709"/>
      <c r="AC11" s="709">
        <f>AB11/'[1]H01-TT29'!$AN$9*100</f>
        <v>0</v>
      </c>
    </row>
    <row r="12" spans="1:32" ht="18" customHeight="1" x14ac:dyDescent="0.25">
      <c r="A12" s="651" t="s">
        <v>3</v>
      </c>
      <c r="B12" s="653" t="s">
        <v>34</v>
      </c>
      <c r="C12" s="654" t="s">
        <v>39</v>
      </c>
      <c r="D12" s="654"/>
      <c r="E12" s="654"/>
      <c r="F12" s="654"/>
      <c r="G12" s="654"/>
      <c r="H12" s="654"/>
      <c r="I12" s="654"/>
      <c r="J12" s="706"/>
      <c r="K12" s="708">
        <f>J12/'[1]H01-TT29'!$AN$9*100</f>
        <v>0</v>
      </c>
      <c r="L12" s="706">
        <f>'Bieu 12-CC HUYEN'!BI14</f>
        <v>4301.2356939999991</v>
      </c>
      <c r="M12" s="709">
        <f>L12/'[1]H01-TT29'!$AN$9*100</f>
        <v>21.137186603463331</v>
      </c>
      <c r="N12" s="711"/>
      <c r="O12" s="709">
        <f>N12/'[1]H01-TT29'!$AN$9*100</f>
        <v>0</v>
      </c>
      <c r="P12" s="709"/>
      <c r="Q12" s="706">
        <f>P12/'[1]H01-TT29'!$AN$9*100</f>
        <v>0</v>
      </c>
      <c r="R12" s="709"/>
      <c r="S12" s="709">
        <f>R12/'[1]H01-TT29'!$AN$9*100</f>
        <v>0</v>
      </c>
      <c r="T12" s="711"/>
      <c r="U12" s="709">
        <f>T12/'[1]H01-TT29'!$AN$9*100</f>
        <v>0</v>
      </c>
      <c r="V12" s="709"/>
      <c r="W12" s="709">
        <f>V12/'[1]H01-TT29'!$AN$9*100</f>
        <v>0</v>
      </c>
      <c r="X12" s="709"/>
      <c r="Y12" s="709">
        <f>X12/'[1]H01-TT29'!$AN$9*100</f>
        <v>0</v>
      </c>
      <c r="Z12" s="709"/>
      <c r="AA12" s="709">
        <f>Z12/'[1]H01-TT29'!$AN$9*100</f>
        <v>0</v>
      </c>
      <c r="AB12" s="709"/>
      <c r="AC12" s="709">
        <f>AB12/'[1]H01-TT29'!$AN$9*100</f>
        <v>0</v>
      </c>
    </row>
    <row r="13" spans="1:32" ht="18" customHeight="1" x14ac:dyDescent="0.25">
      <c r="A13" s="651" t="s">
        <v>4</v>
      </c>
      <c r="B13" s="653" t="s">
        <v>11</v>
      </c>
      <c r="C13" s="654" t="s">
        <v>22</v>
      </c>
      <c r="D13" s="654"/>
      <c r="E13" s="654"/>
      <c r="F13" s="654"/>
      <c r="G13" s="654"/>
      <c r="H13" s="654"/>
      <c r="I13" s="654"/>
      <c r="J13" s="706"/>
      <c r="K13" s="708">
        <f>J13/'[1]H01-TT29'!$AN$9*100</f>
        <v>0</v>
      </c>
      <c r="L13" s="706">
        <f>'Bieu 12-CC HUYEN'!BI15</f>
        <v>13040.934287</v>
      </c>
      <c r="M13" s="709">
        <f>L13/'[1]H01-TT29'!$AN$9*100</f>
        <v>64.085923469001628</v>
      </c>
      <c r="N13" s="709"/>
      <c r="O13" s="709">
        <f>N13/'[1]H01-TT29'!$AN$9*100</f>
        <v>0</v>
      </c>
      <c r="P13" s="709"/>
      <c r="Q13" s="706">
        <f>P13/'[1]H01-TT29'!$AN$9*100</f>
        <v>0</v>
      </c>
      <c r="R13" s="709"/>
      <c r="S13" s="709">
        <f>R13/'[1]H01-TT29'!$AN$9*100</f>
        <v>0</v>
      </c>
      <c r="T13" s="711"/>
      <c r="U13" s="709">
        <f>T13/'[1]H01-TT29'!$AN$9*100</f>
        <v>0</v>
      </c>
      <c r="V13" s="709"/>
      <c r="W13" s="709">
        <f>V13/'[1]H01-TT29'!$AN$9*100</f>
        <v>0</v>
      </c>
      <c r="X13" s="709"/>
      <c r="Y13" s="709">
        <f>X13/'[1]H01-TT29'!$AN$9*100</f>
        <v>0</v>
      </c>
      <c r="Z13" s="709"/>
      <c r="AA13" s="709">
        <f>Z13/'[1]H01-TT29'!$AN$9*100</f>
        <v>0</v>
      </c>
      <c r="AB13" s="709"/>
      <c r="AC13" s="709">
        <f>AB13/'[1]H01-TT29'!$AN$9*100</f>
        <v>0</v>
      </c>
    </row>
    <row r="14" spans="1:32" ht="18" customHeight="1" x14ac:dyDescent="0.25">
      <c r="A14" s="651" t="s">
        <v>5</v>
      </c>
      <c r="B14" s="653" t="s">
        <v>12</v>
      </c>
      <c r="C14" s="654" t="s">
        <v>23</v>
      </c>
      <c r="D14" s="654">
        <f>'Bieu 12-CC HUYEN'!D16</f>
        <v>11917.408397000001</v>
      </c>
      <c r="E14" s="654"/>
      <c r="F14" s="654"/>
      <c r="G14" s="654"/>
      <c r="H14" s="654"/>
      <c r="I14" s="654"/>
      <c r="J14" s="706"/>
      <c r="K14" s="708">
        <f>J14/'[1]H01-TT29'!$AN$9*100</f>
        <v>0</v>
      </c>
      <c r="L14" s="706">
        <f>'Bieu 12-CC HUYEN'!BI16</f>
        <v>11917.408397000001</v>
      </c>
      <c r="M14" s="709">
        <f>L14/'[1]H01-TT29'!$AN$9*100</f>
        <v>58.564678394271205</v>
      </c>
      <c r="N14" s="709"/>
      <c r="O14" s="709">
        <f>N14/'[1]H01-TT29'!$AN$9*100</f>
        <v>0</v>
      </c>
      <c r="P14" s="709"/>
      <c r="Q14" s="706">
        <f>P14/'[1]H01-TT29'!$AN$9*100</f>
        <v>0</v>
      </c>
      <c r="R14" s="709"/>
      <c r="S14" s="709">
        <f>R14/'[1]H01-TT29'!$AN$9*100</f>
        <v>0</v>
      </c>
      <c r="T14" s="711">
        <f>SUM('[1]TT duc tho:X duc long'!AT15)</f>
        <v>2959.7000000000003</v>
      </c>
      <c r="U14" s="709">
        <f>T14/'[1]H01-TT29'!$AN$9*100</f>
        <v>14.544595004997754</v>
      </c>
      <c r="V14" s="709"/>
      <c r="W14" s="709">
        <f>V14/'[1]H01-TT29'!$AN$9*100</f>
        <v>0</v>
      </c>
      <c r="X14" s="709"/>
      <c r="Y14" s="709">
        <f>X14/'[1]H01-TT29'!$AN$9*100</f>
        <v>0</v>
      </c>
      <c r="Z14" s="709"/>
      <c r="AA14" s="709">
        <f>Z14/'[1]H01-TT29'!$AN$9*100</f>
        <v>0</v>
      </c>
      <c r="AB14" s="709"/>
      <c r="AC14" s="709">
        <f>AB14/'[1]H01-TT29'!$AN$9*100</f>
        <v>0</v>
      </c>
    </row>
    <row r="15" spans="1:32" ht="18" customHeight="1" x14ac:dyDescent="0.25">
      <c r="A15" s="651" t="s">
        <v>36</v>
      </c>
      <c r="B15" s="653" t="s">
        <v>35</v>
      </c>
      <c r="C15" s="654" t="s">
        <v>40</v>
      </c>
      <c r="D15" s="654"/>
      <c r="E15" s="654"/>
      <c r="F15" s="654"/>
      <c r="G15" s="654"/>
      <c r="H15" s="654"/>
      <c r="I15" s="654"/>
      <c r="J15" s="706"/>
      <c r="K15" s="708">
        <f>J15/'[1]H01-TT29'!$AN$9*100</f>
        <v>0</v>
      </c>
      <c r="L15" s="706">
        <f>'Bieu 12-CC HUYEN'!BI17</f>
        <v>5343.9497369999999</v>
      </c>
      <c r="M15" s="709">
        <f>L15/'[1]H01-TT29'!$AN$9*100</f>
        <v>26.261305082180375</v>
      </c>
      <c r="N15" s="709"/>
      <c r="O15" s="709">
        <f>N15/'[1]H01-TT29'!$AN$9*100</f>
        <v>0</v>
      </c>
      <c r="P15" s="709"/>
      <c r="Q15" s="706">
        <f>P15/'[1]H01-TT29'!$AN$9*100</f>
        <v>0</v>
      </c>
      <c r="R15" s="709"/>
      <c r="S15" s="709">
        <f>R15/'[1]H01-TT29'!$AN$9*100</f>
        <v>0</v>
      </c>
      <c r="T15" s="711"/>
      <c r="U15" s="709">
        <f>T15/'[1]H01-TT29'!$AN$9*100</f>
        <v>0</v>
      </c>
      <c r="V15" s="709"/>
      <c r="W15" s="709">
        <f>V15/'[1]H01-TT29'!$AN$9*100</f>
        <v>0</v>
      </c>
      <c r="X15" s="709"/>
      <c r="Y15" s="709">
        <f>X15/'[1]H01-TT29'!$AN$9*100</f>
        <v>0</v>
      </c>
      <c r="Z15" s="709"/>
      <c r="AA15" s="709">
        <f>Z15/'[1]H01-TT29'!$AN$9*100</f>
        <v>0</v>
      </c>
      <c r="AB15" s="709"/>
      <c r="AC15" s="709">
        <f>AB15/'[1]H01-TT29'!$AN$9*100</f>
        <v>0</v>
      </c>
    </row>
    <row r="16" spans="1:32" ht="29.25" customHeight="1" x14ac:dyDescent="0.25">
      <c r="A16" s="651"/>
      <c r="B16" s="655" t="s">
        <v>231</v>
      </c>
      <c r="C16" s="654" t="s">
        <v>232</v>
      </c>
      <c r="D16" s="654">
        <f>'Bieu 12-CC HUYEN'!D18</f>
        <v>1089.518339</v>
      </c>
      <c r="E16" s="654"/>
      <c r="F16" s="654"/>
      <c r="G16" s="654"/>
      <c r="H16" s="654"/>
      <c r="I16" s="654"/>
      <c r="J16" s="706"/>
      <c r="K16" s="708">
        <f>J16/'[1]H01-TT29'!$AN$9*100</f>
        <v>0</v>
      </c>
      <c r="L16" s="706">
        <f>'Bieu 12-CC HUYEN'!BI18</f>
        <v>1089.518339</v>
      </c>
      <c r="M16" s="709">
        <f>L16/'[1]H01-TT29'!$AN$9*100</f>
        <v>5.3541247394238765</v>
      </c>
      <c r="N16" s="709"/>
      <c r="O16" s="709">
        <f>N16/'[1]H01-TT29'!$AN$9*100</f>
        <v>0</v>
      </c>
      <c r="P16" s="709"/>
      <c r="Q16" s="706">
        <f>P16/'[1]H01-TT29'!$AN$9*100</f>
        <v>0</v>
      </c>
      <c r="R16" s="709"/>
      <c r="S16" s="709">
        <f>R16/'[1]H01-TT29'!$AN$9*100</f>
        <v>0</v>
      </c>
      <c r="T16" s="711"/>
      <c r="U16" s="709">
        <f>T16/'[1]H01-TT29'!$AN$9*100</f>
        <v>0</v>
      </c>
      <c r="V16" s="709"/>
      <c r="W16" s="709">
        <f>V16/'[1]H01-TT29'!$AN$9*100</f>
        <v>0</v>
      </c>
      <c r="X16" s="709"/>
      <c r="Y16" s="709">
        <f>X16/'[1]H01-TT29'!$AN$9*100</f>
        <v>0</v>
      </c>
      <c r="Z16" s="709"/>
      <c r="AA16" s="709">
        <f>Z16/'[1]H01-TT29'!$AN$9*100</f>
        <v>0</v>
      </c>
      <c r="AB16" s="709"/>
      <c r="AC16" s="709">
        <f>AB16/'[1]H01-TT29'!$AN$9*100</f>
        <v>0</v>
      </c>
    </row>
    <row r="17" spans="1:29" ht="18" customHeight="1" x14ac:dyDescent="0.25">
      <c r="A17" s="651" t="s">
        <v>37</v>
      </c>
      <c r="B17" s="653" t="s">
        <v>85</v>
      </c>
      <c r="C17" s="654" t="s">
        <v>74</v>
      </c>
      <c r="D17" s="654"/>
      <c r="E17" s="654"/>
      <c r="F17" s="654"/>
      <c r="G17" s="654"/>
      <c r="H17" s="654"/>
      <c r="I17" s="654"/>
      <c r="J17" s="706"/>
      <c r="K17" s="708">
        <f>J17/'[1]H01-TT29'!$AN$9*100</f>
        <v>0</v>
      </c>
      <c r="L17" s="706">
        <f>'Bieu 12-CC HUYEN'!BI19</f>
        <v>750.36167699999987</v>
      </c>
      <c r="M17" s="709">
        <f>L17/'[1]H01-TT29'!$AN$9*100</f>
        <v>3.6874368007689751</v>
      </c>
      <c r="N17" s="709"/>
      <c r="O17" s="709">
        <f>N17/'[1]H01-TT29'!$AN$9*100</f>
        <v>0</v>
      </c>
      <c r="P17" s="709"/>
      <c r="Q17" s="706">
        <f>P17/'[1]H01-TT29'!$AN$9*100</f>
        <v>0</v>
      </c>
      <c r="R17" s="709"/>
      <c r="S17" s="709">
        <f>R17/'[1]H01-TT29'!$AN$9*100</f>
        <v>0</v>
      </c>
      <c r="T17" s="711"/>
      <c r="U17" s="709">
        <f>T17/'[1]H01-TT29'!$AN$9*100</f>
        <v>0</v>
      </c>
      <c r="V17" s="709"/>
      <c r="W17" s="709">
        <f>V17/'[1]H01-TT29'!$AN$9*100</f>
        <v>0</v>
      </c>
      <c r="X17" s="709"/>
      <c r="Y17" s="709">
        <f>X17/'[1]H01-TT29'!$AN$9*100</f>
        <v>0</v>
      </c>
      <c r="Z17" s="709"/>
      <c r="AA17" s="709">
        <f>Z17/'[1]H01-TT29'!$AN$9*100</f>
        <v>0</v>
      </c>
      <c r="AB17" s="709"/>
      <c r="AC17" s="709">
        <f>AB17/'[1]H01-TT29'!$AN$9*100</f>
        <v>0</v>
      </c>
    </row>
    <row r="18" spans="1:29" ht="18" customHeight="1" x14ac:dyDescent="0.25">
      <c r="A18" s="651" t="s">
        <v>47</v>
      </c>
      <c r="B18" s="653" t="s">
        <v>45</v>
      </c>
      <c r="C18" s="654" t="s">
        <v>46</v>
      </c>
      <c r="D18" s="654"/>
      <c r="E18" s="654"/>
      <c r="F18" s="654"/>
      <c r="G18" s="654"/>
      <c r="H18" s="654"/>
      <c r="I18" s="654"/>
      <c r="J18" s="706"/>
      <c r="K18" s="707">
        <f>J18/'[1]H01-TT29'!$AN$9*100</f>
        <v>0</v>
      </c>
      <c r="L18" s="706">
        <f>'Bieu 12-CC HUYEN'!BI20</f>
        <v>0.45871000000000084</v>
      </c>
      <c r="M18" s="706">
        <f>L18/'[1]H01-TT29'!$AN$9*100</f>
        <v>2.2541984575269558E-3</v>
      </c>
      <c r="N18" s="706">
        <f>SUM(N19:N44)</f>
        <v>0</v>
      </c>
      <c r="O18" s="706">
        <f>N18/'[1]H01-TT29'!$AN$9*100</f>
        <v>0</v>
      </c>
      <c r="P18" s="706"/>
      <c r="Q18" s="706">
        <f>P18/'[1]H01-TT29'!$AN$9*100</f>
        <v>0</v>
      </c>
      <c r="R18" s="706">
        <f>SUM(R19:R44)</f>
        <v>0</v>
      </c>
      <c r="S18" s="706">
        <f>R18/'[1]H01-TT29'!$AN$9*100</f>
        <v>0</v>
      </c>
      <c r="T18" s="706">
        <f>SUM(T19:T44)</f>
        <v>273.90649999999994</v>
      </c>
      <c r="U18" s="706">
        <f>T18/'[1]H01-TT29'!$AN$9*100</f>
        <v>1.346034771002607</v>
      </c>
      <c r="V18" s="706">
        <f>SUM(V19:V44)</f>
        <v>109.50000000000001</v>
      </c>
      <c r="W18" s="706">
        <f>V18/'[1]H01-TT29'!$AN$9*100</f>
        <v>0.53810627869285876</v>
      </c>
      <c r="X18" s="706">
        <f>SUM(X19:X44)</f>
        <v>0</v>
      </c>
      <c r="Y18" s="706">
        <f>X18/'[1]H01-TT29'!$AN$9*100</f>
        <v>0</v>
      </c>
      <c r="Z18" s="706">
        <f>SUM(Z19:Z44)</f>
        <v>0</v>
      </c>
      <c r="AA18" s="706">
        <f>Z18/'[1]H01-TT29'!$AN$9*100</f>
        <v>0</v>
      </c>
      <c r="AB18" s="706">
        <f>SUM(AB19:AB44)</f>
        <v>0</v>
      </c>
      <c r="AC18" s="706">
        <f>AB18/'[1]H01-TT29'!$AN$9*100</f>
        <v>0</v>
      </c>
    </row>
    <row r="19" spans="1:29" ht="18" customHeight="1" x14ac:dyDescent="0.25">
      <c r="A19" s="651" t="s">
        <v>175</v>
      </c>
      <c r="B19" s="653" t="s">
        <v>52</v>
      </c>
      <c r="C19" s="654" t="s">
        <v>53</v>
      </c>
      <c r="D19" s="654"/>
      <c r="E19" s="654"/>
      <c r="F19" s="654"/>
      <c r="G19" s="654"/>
      <c r="H19" s="654"/>
      <c r="I19" s="654"/>
      <c r="J19" s="706"/>
      <c r="K19" s="708">
        <f>J19/'[1]H01-TT29'!$AN$9*100</f>
        <v>0</v>
      </c>
      <c r="L19" s="706">
        <f>'Bieu 12-CC HUYEN'!BI21</f>
        <v>1367.9711820000002</v>
      </c>
      <c r="M19" s="709">
        <f>L19/'[1]H01-TT29'!$AN$9*100</f>
        <v>6.7225012064391905</v>
      </c>
      <c r="N19" s="709"/>
      <c r="O19" s="709">
        <f>N19/'[1]H01-TT29'!$AN$9*100</f>
        <v>0</v>
      </c>
      <c r="P19" s="709"/>
      <c r="Q19" s="706">
        <f>P19/'[1]H01-TT29'!$AN$9*100</f>
        <v>0</v>
      </c>
      <c r="R19" s="709"/>
      <c r="S19" s="709">
        <f>R19/'[1]H01-TT29'!$AN$9*100</f>
        <v>0</v>
      </c>
      <c r="T19" s="711"/>
      <c r="U19" s="709">
        <f>T19/'[1]H01-TT29'!$AN$9*100</f>
        <v>0</v>
      </c>
      <c r="V19" s="709"/>
      <c r="W19" s="709">
        <f>V19/'[1]H01-TT29'!$AN$9*100</f>
        <v>0</v>
      </c>
      <c r="X19" s="709"/>
      <c r="Y19" s="709">
        <f>X19/'[1]H01-TT29'!$AN$9*100</f>
        <v>0</v>
      </c>
      <c r="Z19" s="709"/>
      <c r="AA19" s="709">
        <f>Z19/'[1]H01-TT29'!$AN$9*100</f>
        <v>0</v>
      </c>
      <c r="AB19" s="709"/>
      <c r="AC19" s="709">
        <f>AB19/'[1]H01-TT29'!$AN$9*100</f>
        <v>0</v>
      </c>
    </row>
    <row r="20" spans="1:29" ht="18" customHeight="1" x14ac:dyDescent="0.25">
      <c r="A20" s="795">
        <v>2</v>
      </c>
      <c r="B20" s="649" t="s">
        <v>32</v>
      </c>
      <c r="C20" s="654" t="s">
        <v>24</v>
      </c>
      <c r="D20" s="654"/>
      <c r="E20" s="654"/>
      <c r="F20" s="654"/>
      <c r="G20" s="654"/>
      <c r="H20" s="654"/>
      <c r="I20" s="654"/>
      <c r="J20" s="706"/>
      <c r="K20" s="708">
        <f>J20/'[1]H01-TT29'!$AN$9*100</f>
        <v>0</v>
      </c>
      <c r="L20" s="706">
        <f>'Bieu 12-CC HUYEN'!BI22</f>
        <v>15566.509555000001</v>
      </c>
      <c r="M20" s="709">
        <f>L20/'[1]H01-TT29'!$AN$9*100</f>
        <v>76.497137250026285</v>
      </c>
      <c r="N20" s="709"/>
      <c r="O20" s="709">
        <f>N20/'[1]H01-TT29'!$AN$9*100</f>
        <v>0</v>
      </c>
      <c r="P20" s="709"/>
      <c r="Q20" s="706">
        <f>P20/'[1]H01-TT29'!$AN$9*100</f>
        <v>0</v>
      </c>
      <c r="R20" s="709"/>
      <c r="S20" s="709">
        <f>R20/'[1]H01-TT29'!$AN$9*100</f>
        <v>0</v>
      </c>
      <c r="T20" s="711"/>
      <c r="U20" s="709">
        <f>T20/'[1]H01-TT29'!$AN$9*100</f>
        <v>0</v>
      </c>
      <c r="V20" s="709"/>
      <c r="W20" s="709">
        <f>V20/'[1]H01-TT29'!$AN$9*100</f>
        <v>0</v>
      </c>
      <c r="X20" s="709"/>
      <c r="Y20" s="709">
        <f>X20/'[1]H01-TT29'!$AN$9*100</f>
        <v>0</v>
      </c>
      <c r="Z20" s="709"/>
      <c r="AA20" s="709">
        <f>Z20/'[1]H01-TT29'!$AN$9*100</f>
        <v>0</v>
      </c>
      <c r="AB20" s="709"/>
      <c r="AC20" s="709">
        <f>AB20/'[1]H01-TT29'!$AN$9*100</f>
        <v>0</v>
      </c>
    </row>
    <row r="21" spans="1:29" ht="18" customHeight="1" x14ac:dyDescent="0.25">
      <c r="A21" s="651"/>
      <c r="B21" s="652" t="s">
        <v>38</v>
      </c>
      <c r="C21" s="654"/>
      <c r="D21" s="654"/>
      <c r="E21" s="654"/>
      <c r="F21" s="654"/>
      <c r="G21" s="654"/>
      <c r="H21" s="654"/>
      <c r="I21" s="654"/>
      <c r="J21" s="706"/>
      <c r="K21" s="708">
        <f>J21/'[1]H01-TT29'!$AN$9*100</f>
        <v>0</v>
      </c>
      <c r="L21" s="706">
        <f>'Bieu 12-CC HUYEN'!BI23</f>
        <v>0</v>
      </c>
      <c r="M21" s="709">
        <f>L21/'[1]H01-TT29'!$AN$9*100</f>
        <v>0</v>
      </c>
      <c r="N21" s="709"/>
      <c r="O21" s="709">
        <f>N21/'[1]H01-TT29'!$AN$9*100</f>
        <v>0</v>
      </c>
      <c r="P21" s="709"/>
      <c r="Q21" s="706">
        <f>P21/'[1]H01-TT29'!$AN$9*100</f>
        <v>0</v>
      </c>
      <c r="R21" s="709"/>
      <c r="S21" s="709">
        <f>R21/'[1]H01-TT29'!$AN$9*100</f>
        <v>0</v>
      </c>
      <c r="T21" s="711"/>
      <c r="U21" s="709">
        <f>T21/'[1]H01-TT29'!$AN$9*100</f>
        <v>0</v>
      </c>
      <c r="V21" s="709"/>
      <c r="W21" s="709">
        <f>V21/'[1]H01-TT29'!$AN$9*100</f>
        <v>0</v>
      </c>
      <c r="X21" s="709"/>
      <c r="Y21" s="709">
        <f>X21/'[1]H01-TT29'!$AN$9*100</f>
        <v>0</v>
      </c>
      <c r="Z21" s="709"/>
      <c r="AA21" s="709">
        <f>Z21/'[1]H01-TT29'!$AN$9*100</f>
        <v>0</v>
      </c>
      <c r="AB21" s="709"/>
      <c r="AC21" s="709">
        <f>AB21/'[1]H01-TT29'!$AN$9*100</f>
        <v>0</v>
      </c>
    </row>
    <row r="22" spans="1:29" ht="18" customHeight="1" x14ac:dyDescent="0.25">
      <c r="A22" s="651" t="s">
        <v>17</v>
      </c>
      <c r="B22" s="653" t="s">
        <v>13</v>
      </c>
      <c r="C22" s="654" t="s">
        <v>25</v>
      </c>
      <c r="D22" s="654"/>
      <c r="E22" s="654"/>
      <c r="F22" s="654"/>
      <c r="G22" s="654"/>
      <c r="H22" s="654"/>
      <c r="I22" s="654"/>
      <c r="J22" s="706"/>
      <c r="K22" s="708">
        <f>J22/'[1]H01-TT29'!$AN$9*100</f>
        <v>0</v>
      </c>
      <c r="L22" s="706">
        <f>'Bieu 12-CC HUYEN'!BI24</f>
        <v>181.73097800000002</v>
      </c>
      <c r="M22" s="709">
        <f>L22/'[1]H01-TT29'!$AN$9*100</f>
        <v>0.89306466022642716</v>
      </c>
      <c r="N22" s="709"/>
      <c r="O22" s="709">
        <f>N22/'[1]H01-TT29'!$AN$9*100</f>
        <v>0</v>
      </c>
      <c r="P22" s="709"/>
      <c r="Q22" s="706">
        <f>P22/'[1]H01-TT29'!$AN$9*100</f>
        <v>0</v>
      </c>
      <c r="R22" s="709"/>
      <c r="S22" s="709">
        <f>R22/'[1]H01-TT29'!$AN$9*100</f>
        <v>0</v>
      </c>
      <c r="T22" s="711"/>
      <c r="U22" s="709">
        <f>T22/'[1]H01-TT29'!$AN$9*100</f>
        <v>0</v>
      </c>
      <c r="V22" s="709"/>
      <c r="W22" s="709">
        <f>V22/'[1]H01-TT29'!$AN$9*100</f>
        <v>0</v>
      </c>
      <c r="X22" s="709"/>
      <c r="Y22" s="709">
        <f>X22/'[1]H01-TT29'!$AN$9*100</f>
        <v>0</v>
      </c>
      <c r="Z22" s="709"/>
      <c r="AA22" s="709">
        <f>Z22/'[1]H01-TT29'!$AN$9*100</f>
        <v>0</v>
      </c>
      <c r="AB22" s="709"/>
      <c r="AC22" s="709">
        <f>AB22/'[1]H01-TT29'!$AN$9*100</f>
        <v>0</v>
      </c>
    </row>
    <row r="23" spans="1:29" ht="18" customHeight="1" x14ac:dyDescent="0.25">
      <c r="A23" s="651" t="s">
        <v>6</v>
      </c>
      <c r="B23" s="653" t="s">
        <v>14</v>
      </c>
      <c r="C23" s="654" t="s">
        <v>26</v>
      </c>
      <c r="D23" s="654"/>
      <c r="E23" s="654"/>
      <c r="F23" s="654"/>
      <c r="G23" s="654"/>
      <c r="H23" s="654"/>
      <c r="I23" s="654"/>
      <c r="J23" s="706"/>
      <c r="K23" s="708">
        <f>J23/'[1]H01-TT29'!$AN$9*100</f>
        <v>0</v>
      </c>
      <c r="L23" s="706">
        <f>'Bieu 12-CC HUYEN'!BI25</f>
        <v>55.373662000000024</v>
      </c>
      <c r="M23" s="709">
        <f>L23/'[1]H01-TT29'!$AN$9*100</f>
        <v>0.27211794699923442</v>
      </c>
      <c r="N23" s="709"/>
      <c r="O23" s="709">
        <f>N23/'[1]H01-TT29'!$AN$9*100</f>
        <v>0</v>
      </c>
      <c r="P23" s="709"/>
      <c r="Q23" s="706">
        <f>P23/'[1]H01-TT29'!$AN$9*100</f>
        <v>0</v>
      </c>
      <c r="R23" s="709"/>
      <c r="S23" s="709">
        <f>R23/'[1]H01-TT29'!$AN$9*100</f>
        <v>0</v>
      </c>
      <c r="T23" s="711"/>
      <c r="U23" s="709">
        <f>T23/'[1]H01-TT29'!$AN$9*100</f>
        <v>0</v>
      </c>
      <c r="V23" s="709">
        <f>SUM('[1]TT duc tho:X duc long'!AT24)</f>
        <v>102.50000000000001</v>
      </c>
      <c r="W23" s="709">
        <f>V23/'[1]H01-TT29'!$AN$9*100</f>
        <v>0.50370679055724221</v>
      </c>
      <c r="X23" s="709"/>
      <c r="Y23" s="709">
        <f>X23/'[1]H01-TT29'!$AN$9*100</f>
        <v>0</v>
      </c>
      <c r="Z23" s="709"/>
      <c r="AA23" s="709">
        <f>Z23/'[1]H01-TT29'!$AN$9*100</f>
        <v>0</v>
      </c>
      <c r="AB23" s="709"/>
      <c r="AC23" s="709">
        <f>AB23/'[1]H01-TT29'!$AN$9*100</f>
        <v>0</v>
      </c>
    </row>
    <row r="24" spans="1:29" ht="18" customHeight="1" x14ac:dyDescent="0.25">
      <c r="A24" s="651" t="s">
        <v>7</v>
      </c>
      <c r="B24" s="653" t="s">
        <v>15</v>
      </c>
      <c r="C24" s="654" t="s">
        <v>122</v>
      </c>
      <c r="D24" s="654"/>
      <c r="E24" s="654"/>
      <c r="F24" s="654"/>
      <c r="G24" s="654"/>
      <c r="H24" s="654"/>
      <c r="I24" s="654"/>
      <c r="J24" s="706"/>
      <c r="K24" s="708">
        <f>J24/'[1]H01-TT29'!$AN$9*100</f>
        <v>0</v>
      </c>
      <c r="L24" s="706">
        <f>'Bieu 12-CC HUYEN'!BI26</f>
        <v>0</v>
      </c>
      <c r="M24" s="709">
        <f>L24/'[1]H01-TT29'!$AN$9*100</f>
        <v>0</v>
      </c>
      <c r="N24" s="709"/>
      <c r="O24" s="709">
        <f>N24/'[1]H01-TT29'!$AN$9*100</f>
        <v>0</v>
      </c>
      <c r="P24" s="709"/>
      <c r="Q24" s="706">
        <f>P24/'[1]H01-TT29'!$AN$9*100</f>
        <v>0</v>
      </c>
      <c r="R24" s="709"/>
      <c r="S24" s="709">
        <f>R24/'[1]H01-TT29'!$AN$9*100</f>
        <v>0</v>
      </c>
      <c r="T24" s="711"/>
      <c r="U24" s="709">
        <f>T24/'[1]H01-TT29'!$AN$9*100</f>
        <v>0</v>
      </c>
      <c r="V24" s="709"/>
      <c r="W24" s="709">
        <f>V24/'[1]H01-TT29'!$AN$9*100</f>
        <v>0</v>
      </c>
      <c r="X24" s="709"/>
      <c r="Y24" s="709">
        <f>X24/'[1]H01-TT29'!$AN$9*100</f>
        <v>0</v>
      </c>
      <c r="Z24" s="709"/>
      <c r="AA24" s="709">
        <f>Z24/'[1]H01-TT29'!$AN$9*100</f>
        <v>0</v>
      </c>
      <c r="AB24" s="709"/>
      <c r="AC24" s="709">
        <f>AB24/'[1]H01-TT29'!$AN$9*100</f>
        <v>0</v>
      </c>
    </row>
    <row r="25" spans="1:29" ht="18" customHeight="1" x14ac:dyDescent="0.25">
      <c r="A25" s="651" t="s">
        <v>8</v>
      </c>
      <c r="B25" s="653" t="s">
        <v>86</v>
      </c>
      <c r="C25" s="654" t="s">
        <v>125</v>
      </c>
      <c r="D25" s="654"/>
      <c r="E25" s="654"/>
      <c r="F25" s="654"/>
      <c r="G25" s="654"/>
      <c r="H25" s="654"/>
      <c r="I25" s="654"/>
      <c r="J25" s="706"/>
      <c r="K25" s="708">
        <f>J25/'[1]H01-TT29'!$AN$9*100</f>
        <v>0</v>
      </c>
      <c r="L25" s="706">
        <f>'Bieu 12-CC HUYEN'!BI27</f>
        <v>185.97338999999999</v>
      </c>
      <c r="M25" s="709">
        <f>L25/'[1]H01-TT29'!$AN$9*100</f>
        <v>0.91391277469219812</v>
      </c>
      <c r="N25" s="709"/>
      <c r="O25" s="709">
        <f>N25/'[1]H01-TT29'!$AN$9*100</f>
        <v>0</v>
      </c>
      <c r="P25" s="709"/>
      <c r="Q25" s="706">
        <f>P25/'[1]H01-TT29'!$AN$9*100</f>
        <v>0</v>
      </c>
      <c r="R25" s="709"/>
      <c r="S25" s="709">
        <f>R25/'[1]H01-TT29'!$AN$9*100</f>
        <v>0</v>
      </c>
      <c r="T25" s="711"/>
      <c r="U25" s="709">
        <f>T25/'[1]H01-TT29'!$AN$9*100</f>
        <v>0</v>
      </c>
      <c r="V25" s="709"/>
      <c r="W25" s="709">
        <f>V25/'[1]H01-TT29'!$AN$9*100</f>
        <v>0</v>
      </c>
      <c r="X25" s="709"/>
      <c r="Y25" s="709">
        <f>X25/'[1]H01-TT29'!$AN$9*100</f>
        <v>0</v>
      </c>
      <c r="Z25" s="709"/>
      <c r="AA25" s="709">
        <f>Z25/'[1]H01-TT29'!$AN$9*100</f>
        <v>0</v>
      </c>
      <c r="AB25" s="709"/>
      <c r="AC25" s="709">
        <f>AB25/'[1]H01-TT29'!$AN$9*100</f>
        <v>0</v>
      </c>
    </row>
    <row r="26" spans="1:29" ht="18" customHeight="1" x14ac:dyDescent="0.25">
      <c r="A26" s="651" t="s">
        <v>9</v>
      </c>
      <c r="B26" s="653" t="s">
        <v>87</v>
      </c>
      <c r="C26" s="654" t="s">
        <v>124</v>
      </c>
      <c r="D26" s="654"/>
      <c r="E26" s="654"/>
      <c r="F26" s="654"/>
      <c r="G26" s="654"/>
      <c r="H26" s="654"/>
      <c r="I26" s="654"/>
      <c r="J26" s="706"/>
      <c r="K26" s="708">
        <f>J26/'[1]H01-TT29'!$AN$9*100</f>
        <v>0</v>
      </c>
      <c r="L26" s="706">
        <f>'Bieu 12-CC HUYEN'!BI28</f>
        <v>1570.1887559999998</v>
      </c>
      <c r="M26" s="709">
        <f>L26/'[1]H01-TT29'!$AN$9*100</f>
        <v>7.7162413546714976</v>
      </c>
      <c r="N26" s="709"/>
      <c r="O26" s="709">
        <f>N26/'[1]H01-TT29'!$AN$9*100</f>
        <v>0</v>
      </c>
      <c r="P26" s="709"/>
      <c r="Q26" s="706">
        <f>P26/'[1]H01-TT29'!$AN$9*100</f>
        <v>0</v>
      </c>
      <c r="R26" s="709"/>
      <c r="S26" s="709">
        <f>R26/'[1]H01-TT29'!$AN$9*100</f>
        <v>0</v>
      </c>
      <c r="T26" s="711"/>
      <c r="U26" s="709">
        <f>T26/'[1]H01-TT29'!$AN$9*100</f>
        <v>0</v>
      </c>
      <c r="V26" s="709"/>
      <c r="W26" s="709">
        <f>V26/'[1]H01-TT29'!$AN$9*100</f>
        <v>0</v>
      </c>
      <c r="X26" s="709"/>
      <c r="Y26" s="709">
        <f>X26/'[1]H01-TT29'!$AN$9*100</f>
        <v>0</v>
      </c>
      <c r="Z26" s="709"/>
      <c r="AA26" s="709">
        <f>Z26/'[1]H01-TT29'!$AN$9*100</f>
        <v>0</v>
      </c>
      <c r="AB26" s="709"/>
      <c r="AC26" s="709">
        <f>AB26/'[1]H01-TT29'!$AN$9*100</f>
        <v>0</v>
      </c>
    </row>
    <row r="27" spans="1:29" ht="18" customHeight="1" x14ac:dyDescent="0.25">
      <c r="A27" s="651" t="s">
        <v>10</v>
      </c>
      <c r="B27" s="653" t="s">
        <v>88</v>
      </c>
      <c r="C27" s="654" t="s">
        <v>48</v>
      </c>
      <c r="D27" s="654"/>
      <c r="E27" s="654"/>
      <c r="F27" s="654"/>
      <c r="G27" s="654"/>
      <c r="H27" s="654"/>
      <c r="I27" s="654"/>
      <c r="J27" s="706"/>
      <c r="K27" s="708">
        <f>J27/'[1]H01-TT29'!$AN$9*100</f>
        <v>0</v>
      </c>
      <c r="L27" s="706">
        <f>'Bieu 12-CC HUYEN'!BI29</f>
        <v>106.982843</v>
      </c>
      <c r="M27" s="709">
        <f>L27/'[1]H01-TT29'!$AN$9*100</f>
        <v>0.52573643407043236</v>
      </c>
      <c r="N27" s="709"/>
      <c r="O27" s="709">
        <f>N27/'[1]H01-TT29'!$AN$9*100</f>
        <v>0</v>
      </c>
      <c r="P27" s="709"/>
      <c r="Q27" s="706">
        <f>P27/'[1]H01-TT29'!$AN$9*100</f>
        <v>0</v>
      </c>
      <c r="R27" s="709"/>
      <c r="S27" s="709">
        <f>R27/'[1]H01-TT29'!$AN$9*100</f>
        <v>0</v>
      </c>
      <c r="T27" s="709">
        <f>SUM('[1]TT duc tho:X duc long'!AT28)*2%</f>
        <v>50.362999999999992</v>
      </c>
      <c r="U27" s="709">
        <f>T27/'[1]H01-TT29'!$AN$9*100</f>
        <v>0.24749448871057936</v>
      </c>
      <c r="V27" s="709">
        <v>7</v>
      </c>
      <c r="W27" s="709">
        <f>V27/'[1]H01-TT29'!$AN$9*100</f>
        <v>3.4399488135616538E-2</v>
      </c>
      <c r="X27" s="709"/>
      <c r="Y27" s="709">
        <f>X27/'[1]H01-TT29'!$AN$9*100</f>
        <v>0</v>
      </c>
      <c r="Z27" s="709"/>
      <c r="AA27" s="709">
        <f>Z27/'[1]H01-TT29'!$AN$9*100</f>
        <v>0</v>
      </c>
      <c r="AB27" s="709"/>
      <c r="AC27" s="709">
        <f>AB27/'[1]H01-TT29'!$AN$9*100</f>
        <v>0</v>
      </c>
    </row>
    <row r="28" spans="1:29" ht="18" customHeight="1" x14ac:dyDescent="0.25">
      <c r="A28" s="651" t="s">
        <v>18</v>
      </c>
      <c r="B28" s="653" t="s">
        <v>89</v>
      </c>
      <c r="C28" s="654" t="s">
        <v>41</v>
      </c>
      <c r="D28" s="654"/>
      <c r="E28" s="654"/>
      <c r="F28" s="654"/>
      <c r="G28" s="654"/>
      <c r="H28" s="654"/>
      <c r="I28" s="654"/>
      <c r="J28" s="706"/>
      <c r="K28" s="708">
        <f>J28/'[1]H01-TT29'!$AN$9*100</f>
        <v>0</v>
      </c>
      <c r="L28" s="706">
        <f>'Bieu 12-CC HUYEN'!BI30</f>
        <v>19.535253000000001</v>
      </c>
      <c r="M28" s="709">
        <f>L28/'[1]H01-TT29'!$AN$9*100</f>
        <v>9.6000386257109618E-2</v>
      </c>
      <c r="N28" s="709"/>
      <c r="O28" s="709">
        <f>N28/'[1]H01-TT29'!$AN$9*100</f>
        <v>0</v>
      </c>
      <c r="P28" s="709"/>
      <c r="Q28" s="706">
        <f>P28/'[1]H01-TT29'!$AN$9*100</f>
        <v>0</v>
      </c>
      <c r="R28" s="709"/>
      <c r="S28" s="709">
        <f>R28/'[1]H01-TT29'!$AN$9*100</f>
        <v>0</v>
      </c>
      <c r="T28" s="711"/>
      <c r="U28" s="709">
        <f>T28/'[1]H01-TT29'!$AN$9*100</f>
        <v>0</v>
      </c>
      <c r="V28" s="709"/>
      <c r="W28" s="709">
        <f>V28/'[1]H01-TT29'!$AN$9*100</f>
        <v>0</v>
      </c>
      <c r="X28" s="709"/>
      <c r="Y28" s="709">
        <f>X28/'[1]H01-TT29'!$AN$9*100</f>
        <v>0</v>
      </c>
      <c r="Z28" s="709"/>
      <c r="AA28" s="709">
        <f>Z28/'[1]H01-TT29'!$AN$9*100</f>
        <v>0</v>
      </c>
      <c r="AB28" s="709"/>
      <c r="AC28" s="709">
        <f>AB28/'[1]H01-TT29'!$AN$9*100</f>
        <v>0</v>
      </c>
    </row>
    <row r="29" spans="1:29" ht="33.75" customHeight="1" x14ac:dyDescent="0.25">
      <c r="A29" s="651" t="s">
        <v>19</v>
      </c>
      <c r="B29" s="653" t="s">
        <v>100</v>
      </c>
      <c r="C29" s="654" t="s">
        <v>49</v>
      </c>
      <c r="D29" s="654"/>
      <c r="E29" s="654"/>
      <c r="F29" s="654"/>
      <c r="G29" s="654"/>
      <c r="H29" s="654"/>
      <c r="I29" s="654"/>
      <c r="J29" s="706"/>
      <c r="K29" s="708">
        <f>J29/'[1]H01-TT29'!$AN$9*100</f>
        <v>0</v>
      </c>
      <c r="L29" s="706">
        <f>'Bieu 12-CC HUYEN'!BI31</f>
        <v>112.05808500000001</v>
      </c>
      <c r="M29" s="709">
        <f>L29/'[1]H01-TT29'!$AN$9*100</f>
        <v>0.55067725220820141</v>
      </c>
      <c r="N29" s="709"/>
      <c r="O29" s="709">
        <f>N29/'[1]H01-TT29'!$AN$9*100</f>
        <v>0</v>
      </c>
      <c r="P29" s="709"/>
      <c r="Q29" s="706">
        <f>P29/'[1]H01-TT29'!$AN$9*100</f>
        <v>0</v>
      </c>
      <c r="R29" s="709"/>
      <c r="S29" s="709">
        <f>R29/'[1]H01-TT29'!$AN$9*100</f>
        <v>0</v>
      </c>
      <c r="T29" s="711"/>
      <c r="U29" s="709">
        <f>T29/'[1]H01-TT29'!$AN$9*100</f>
        <v>0</v>
      </c>
      <c r="V29" s="709"/>
      <c r="W29" s="709">
        <f>V29/'[1]H01-TT29'!$AN$9*100</f>
        <v>0</v>
      </c>
      <c r="X29" s="709"/>
      <c r="Y29" s="709">
        <f>X29/'[1]H01-TT29'!$AN$9*100</f>
        <v>0</v>
      </c>
      <c r="Z29" s="709"/>
      <c r="AA29" s="709">
        <f>Z29/'[1]H01-TT29'!$AN$9*100</f>
        <v>0</v>
      </c>
      <c r="AB29" s="709"/>
      <c r="AC29" s="709">
        <f>AB29/'[1]H01-TT29'!$AN$9*100</f>
        <v>0</v>
      </c>
    </row>
    <row r="30" spans="1:29" ht="32.25" customHeight="1" x14ac:dyDescent="0.25">
      <c r="A30" s="651" t="s">
        <v>42</v>
      </c>
      <c r="B30" s="653" t="s">
        <v>129</v>
      </c>
      <c r="C30" s="654" t="s">
        <v>27</v>
      </c>
      <c r="D30" s="654"/>
      <c r="E30" s="654"/>
      <c r="F30" s="654"/>
      <c r="G30" s="654"/>
      <c r="H30" s="654"/>
      <c r="I30" s="654"/>
      <c r="J30" s="706"/>
      <c r="K30" s="708">
        <f>J30/'[1]H01-TT29'!$AN$9*100</f>
        <v>0</v>
      </c>
      <c r="L30" s="706">
        <f>'Bieu 12-CC HUYEN'!BI32</f>
        <v>5836.8499980000015</v>
      </c>
      <c r="M30" s="709">
        <f>L30/'[1]H01-TT29'!$AN$9*100</f>
        <v>28.683521750796352</v>
      </c>
      <c r="N30" s="709"/>
      <c r="O30" s="709">
        <f>N30/'[1]H01-TT29'!$AN$9*100</f>
        <v>0</v>
      </c>
      <c r="P30" s="709"/>
      <c r="Q30" s="706">
        <f>P30/'[1]H01-TT29'!$AN$9*100</f>
        <v>0</v>
      </c>
      <c r="R30" s="709"/>
      <c r="S30" s="709">
        <f>R30/'[1]H01-TT29'!$AN$9*100</f>
        <v>0</v>
      </c>
      <c r="T30" s="711"/>
      <c r="U30" s="709">
        <f>T30/'[1]H01-TT29'!$AN$9*100</f>
        <v>0</v>
      </c>
      <c r="V30" s="709"/>
      <c r="W30" s="709">
        <f>V30/'[1]H01-TT29'!$AN$9*100</f>
        <v>0</v>
      </c>
      <c r="X30" s="709"/>
      <c r="Y30" s="709">
        <f>X30/'[1]H01-TT29'!$AN$9*100</f>
        <v>0</v>
      </c>
      <c r="Z30" s="709"/>
      <c r="AA30" s="709">
        <f>Z30/'[1]H01-TT29'!$AN$9*100</f>
        <v>0</v>
      </c>
      <c r="AB30" s="709"/>
      <c r="AC30" s="709">
        <f>AB30/'[1]H01-TT29'!$AN$9*100</f>
        <v>0</v>
      </c>
    </row>
    <row r="31" spans="1:29" ht="18" customHeight="1" x14ac:dyDescent="0.25">
      <c r="A31" s="651"/>
      <c r="B31" s="655" t="s">
        <v>38</v>
      </c>
      <c r="C31" s="654"/>
      <c r="D31" s="654"/>
      <c r="E31" s="654"/>
      <c r="F31" s="654"/>
      <c r="G31" s="654"/>
      <c r="H31" s="654"/>
      <c r="I31" s="654"/>
      <c r="J31" s="706"/>
      <c r="K31" s="708">
        <f>J31/'[1]H01-TT29'!$AN$9*100</f>
        <v>0</v>
      </c>
      <c r="L31" s="706">
        <f>'Bieu 12-CC HUYEN'!BI33</f>
        <v>0</v>
      </c>
      <c r="M31" s="709">
        <f>L31/'[1]H01-TT29'!$AN$9*100</f>
        <v>0</v>
      </c>
      <c r="N31" s="709"/>
      <c r="O31" s="709">
        <f>N31/'[1]H01-TT29'!$AN$9*100</f>
        <v>0</v>
      </c>
      <c r="P31" s="709"/>
      <c r="Q31" s="706">
        <f>P31/'[1]H01-TT29'!$AN$9*100</f>
        <v>0</v>
      </c>
      <c r="R31" s="709"/>
      <c r="S31" s="709">
        <f>R31/'[1]H01-TT29'!$AN$9*100</f>
        <v>0</v>
      </c>
      <c r="T31" s="711"/>
      <c r="U31" s="709">
        <f>T31/'[1]H01-TT29'!$AN$9*100</f>
        <v>0</v>
      </c>
      <c r="V31" s="709"/>
      <c r="W31" s="709">
        <f>V31/'[1]H01-TT29'!$AN$9*100</f>
        <v>0</v>
      </c>
      <c r="X31" s="709"/>
      <c r="Y31" s="709">
        <f>X31/'[1]H01-TT29'!$AN$9*100</f>
        <v>0</v>
      </c>
      <c r="Z31" s="709"/>
      <c r="AA31" s="709">
        <f>Z31/'[1]H01-TT29'!$AN$9*100</f>
        <v>0</v>
      </c>
      <c r="AB31" s="709"/>
      <c r="AC31" s="709">
        <f>AB31/'[1]H01-TT29'!$AN$9*100</f>
        <v>0</v>
      </c>
    </row>
    <row r="32" spans="1:29" ht="18" customHeight="1" x14ac:dyDescent="0.25">
      <c r="A32" s="654" t="s">
        <v>260</v>
      </c>
      <c r="B32" s="653" t="s">
        <v>233</v>
      </c>
      <c r="C32" s="654" t="s">
        <v>234</v>
      </c>
      <c r="D32" s="654"/>
      <c r="E32" s="654"/>
      <c r="F32" s="654"/>
      <c r="G32" s="654"/>
      <c r="H32" s="654"/>
      <c r="I32" s="654"/>
      <c r="J32" s="706"/>
      <c r="K32" s="708">
        <f>J32/'[1]H01-TT29'!$AN$9*100</f>
        <v>0</v>
      </c>
      <c r="L32" s="706">
        <f>'Bieu 12-CC HUYEN'!BI34</f>
        <v>3214.9624310000008</v>
      </c>
      <c r="M32" s="709">
        <f>L32/'[1]H01-TT29'!$AN$9*100</f>
        <v>15.799008857376776</v>
      </c>
      <c r="N32" s="709"/>
      <c r="O32" s="709">
        <f>N32/'[1]H01-TT29'!$AN$9*100</f>
        <v>0</v>
      </c>
      <c r="P32" s="709"/>
      <c r="Q32" s="706">
        <f>P32/'[1]H01-TT29'!$AN$9*100</f>
        <v>0</v>
      </c>
      <c r="R32" s="709"/>
      <c r="S32" s="709">
        <f>R32/'[1]H01-TT29'!$AN$9*100</f>
        <v>0</v>
      </c>
      <c r="T32" s="711"/>
      <c r="U32" s="709">
        <f>T32/'[1]H01-TT29'!$AN$9*100</f>
        <v>0</v>
      </c>
      <c r="V32" s="709"/>
      <c r="W32" s="709">
        <f>V32/'[1]H01-TT29'!$AN$9*100</f>
        <v>0</v>
      </c>
      <c r="X32" s="709"/>
      <c r="Y32" s="709">
        <f>X32/'[1]H01-TT29'!$AN$9*100</f>
        <v>0</v>
      </c>
      <c r="Z32" s="709"/>
      <c r="AA32" s="709">
        <f>Z32/'[1]H01-TT29'!$AN$9*100</f>
        <v>0</v>
      </c>
      <c r="AB32" s="709"/>
      <c r="AC32" s="709">
        <f>AB32/'[1]H01-TT29'!$AN$9*100</f>
        <v>0</v>
      </c>
    </row>
    <row r="33" spans="1:29" ht="18" customHeight="1" x14ac:dyDescent="0.25">
      <c r="A33" s="654" t="s">
        <v>260</v>
      </c>
      <c r="B33" s="653" t="s">
        <v>235</v>
      </c>
      <c r="C33" s="654" t="s">
        <v>236</v>
      </c>
      <c r="D33" s="654"/>
      <c r="E33" s="654"/>
      <c r="F33" s="654"/>
      <c r="G33" s="654"/>
      <c r="H33" s="654"/>
      <c r="I33" s="654"/>
      <c r="J33" s="706"/>
      <c r="K33" s="708">
        <f>J33/'[1]H01-TT29'!$AN$9*100</f>
        <v>0</v>
      </c>
      <c r="L33" s="706">
        <f>'Bieu 12-CC HUYEN'!BI35</f>
        <v>1315.454146</v>
      </c>
      <c r="M33" s="709">
        <f>L33/'[1]H01-TT29'!$AN$9*100</f>
        <v>6.4644213268963693</v>
      </c>
      <c r="N33" s="709"/>
      <c r="O33" s="709">
        <f>N33/'[1]H01-TT29'!$AN$9*100</f>
        <v>0</v>
      </c>
      <c r="P33" s="709"/>
      <c r="Q33" s="706">
        <f>P33/'[1]H01-TT29'!$AN$9*100</f>
        <v>0</v>
      </c>
      <c r="R33" s="709"/>
      <c r="S33" s="709">
        <f>R33/'[1]H01-TT29'!$AN$9*100</f>
        <v>0</v>
      </c>
      <c r="T33" s="711"/>
      <c r="U33" s="709">
        <f>T33/'[1]H01-TT29'!$AN$9*100</f>
        <v>0</v>
      </c>
      <c r="V33" s="709"/>
      <c r="W33" s="709">
        <f>V33/'[1]H01-TT29'!$AN$9*100</f>
        <v>0</v>
      </c>
      <c r="X33" s="709"/>
      <c r="Y33" s="709">
        <f>X33/'[1]H01-TT29'!$AN$9*100</f>
        <v>0</v>
      </c>
      <c r="Z33" s="709"/>
      <c r="AA33" s="709">
        <f>Z33/'[1]H01-TT29'!$AN$9*100</f>
        <v>0</v>
      </c>
      <c r="AB33" s="709"/>
      <c r="AC33" s="709">
        <f>AB33/'[1]H01-TT29'!$AN$9*100</f>
        <v>0</v>
      </c>
    </row>
    <row r="34" spans="1:29" ht="18" customHeight="1" x14ac:dyDescent="0.25">
      <c r="A34" s="654" t="s">
        <v>260</v>
      </c>
      <c r="B34" s="653" t="s">
        <v>237</v>
      </c>
      <c r="C34" s="654" t="s">
        <v>238</v>
      </c>
      <c r="D34" s="654"/>
      <c r="E34" s="654"/>
      <c r="F34" s="654"/>
      <c r="G34" s="654"/>
      <c r="H34" s="654"/>
      <c r="I34" s="654"/>
      <c r="J34" s="706"/>
      <c r="K34" s="708">
        <f>J34/'[1]H01-TT29'!$AN$9*100</f>
        <v>0</v>
      </c>
      <c r="L34" s="706">
        <f>'Bieu 12-CC HUYEN'!BI36</f>
        <v>6.2676999999999996</v>
      </c>
      <c r="M34" s="709">
        <f>L34/'[1]H01-TT29'!$AN$9*100</f>
        <v>3.0800810255371965E-2</v>
      </c>
      <c r="N34" s="709"/>
      <c r="O34" s="709">
        <f>N34/'[1]H01-TT29'!$AN$9*100</f>
        <v>0</v>
      </c>
      <c r="P34" s="709"/>
      <c r="Q34" s="706">
        <f>P34/'[1]H01-TT29'!$AN$9*100</f>
        <v>0</v>
      </c>
      <c r="R34" s="709"/>
      <c r="S34" s="709">
        <f>R34/'[1]H01-TT29'!$AN$9*100</f>
        <v>0</v>
      </c>
      <c r="T34" s="711"/>
      <c r="U34" s="709">
        <f>T34/'[1]H01-TT29'!$AN$9*100</f>
        <v>0</v>
      </c>
      <c r="V34" s="709"/>
      <c r="W34" s="709">
        <f>V34/'[1]H01-TT29'!$AN$9*100</f>
        <v>0</v>
      </c>
      <c r="X34" s="709"/>
      <c r="Y34" s="709">
        <f>X34/'[1]H01-TT29'!$AN$9*100</f>
        <v>0</v>
      </c>
      <c r="Z34" s="709"/>
      <c r="AA34" s="709">
        <f>Z34/'[1]H01-TT29'!$AN$9*100</f>
        <v>0</v>
      </c>
      <c r="AB34" s="709"/>
      <c r="AC34" s="709">
        <f>AB34/'[1]H01-TT29'!$AN$9*100</f>
        <v>0</v>
      </c>
    </row>
    <row r="35" spans="1:29" ht="18" customHeight="1" x14ac:dyDescent="0.25">
      <c r="A35" s="654" t="s">
        <v>260</v>
      </c>
      <c r="B35" s="653" t="s">
        <v>239</v>
      </c>
      <c r="C35" s="654" t="s">
        <v>240</v>
      </c>
      <c r="D35" s="654"/>
      <c r="E35" s="654"/>
      <c r="F35" s="654"/>
      <c r="G35" s="654"/>
      <c r="H35" s="654"/>
      <c r="I35" s="654"/>
      <c r="J35" s="706"/>
      <c r="K35" s="708">
        <f>J35/'[1]H01-TT29'!$AN$9*100</f>
        <v>0</v>
      </c>
      <c r="L35" s="706">
        <f>'Bieu 12-CC HUYEN'!BI37</f>
        <v>12.470922</v>
      </c>
      <c r="M35" s="709">
        <f>L35/'[1]H01-TT29'!$AN$9*100</f>
        <v>6.1284761911314177E-2</v>
      </c>
      <c r="N35" s="709"/>
      <c r="O35" s="709">
        <f>N35/'[1]H01-TT29'!$AN$9*100</f>
        <v>0</v>
      </c>
      <c r="P35" s="709"/>
      <c r="Q35" s="706">
        <f>P35/'[1]H01-TT29'!$AN$9*100</f>
        <v>0</v>
      </c>
      <c r="R35" s="709"/>
      <c r="S35" s="709">
        <f>R35/'[1]H01-TT29'!$AN$9*100</f>
        <v>0</v>
      </c>
      <c r="T35" s="711"/>
      <c r="U35" s="709">
        <f>T35/'[1]H01-TT29'!$AN$9*100</f>
        <v>0</v>
      </c>
      <c r="V35" s="709"/>
      <c r="W35" s="709">
        <f>V35/'[1]H01-TT29'!$AN$9*100</f>
        <v>0</v>
      </c>
      <c r="X35" s="709"/>
      <c r="Y35" s="709">
        <f>X35/'[1]H01-TT29'!$AN$9*100</f>
        <v>0</v>
      </c>
      <c r="Z35" s="709"/>
      <c r="AA35" s="709">
        <f>Z35/'[1]H01-TT29'!$AN$9*100</f>
        <v>0</v>
      </c>
      <c r="AB35" s="709"/>
      <c r="AC35" s="709">
        <f>AB35/'[1]H01-TT29'!$AN$9*100</f>
        <v>0</v>
      </c>
    </row>
    <row r="36" spans="1:29" ht="18" customHeight="1" x14ac:dyDescent="0.25">
      <c r="A36" s="654" t="s">
        <v>260</v>
      </c>
      <c r="B36" s="653" t="s">
        <v>241</v>
      </c>
      <c r="C36" s="654" t="s">
        <v>242</v>
      </c>
      <c r="D36" s="654"/>
      <c r="E36" s="654"/>
      <c r="F36" s="654"/>
      <c r="G36" s="654"/>
      <c r="H36" s="654"/>
      <c r="I36" s="654"/>
      <c r="J36" s="706"/>
      <c r="K36" s="708">
        <f>J36/'[1]H01-TT29'!$AN$9*100</f>
        <v>0</v>
      </c>
      <c r="L36" s="706">
        <f>'Bieu 12-CC HUYEN'!BI38</f>
        <v>181.34451999999996</v>
      </c>
      <c r="M36" s="709">
        <f>L36/'[1]H01-TT29'!$AN$9*100</f>
        <v>0.89116552345701061</v>
      </c>
      <c r="N36" s="709"/>
      <c r="O36" s="709">
        <f>N36/'[1]H01-TT29'!$AN$9*100</f>
        <v>0</v>
      </c>
      <c r="P36" s="709"/>
      <c r="Q36" s="706">
        <f>P36/'[1]H01-TT29'!$AN$9*100</f>
        <v>0</v>
      </c>
      <c r="R36" s="709"/>
      <c r="S36" s="709">
        <f>R36/'[1]H01-TT29'!$AN$9*100</f>
        <v>0</v>
      </c>
      <c r="T36" s="711"/>
      <c r="U36" s="709">
        <f>T36/'[1]H01-TT29'!$AN$9*100</f>
        <v>0</v>
      </c>
      <c r="V36" s="709"/>
      <c r="W36" s="709">
        <f>V36/'[1]H01-TT29'!$AN$9*100</f>
        <v>0</v>
      </c>
      <c r="X36" s="709"/>
      <c r="Y36" s="709">
        <f>X36/'[1]H01-TT29'!$AN$9*100</f>
        <v>0</v>
      </c>
      <c r="Z36" s="709"/>
      <c r="AA36" s="709">
        <f>Z36/'[1]H01-TT29'!$AN$9*100</f>
        <v>0</v>
      </c>
      <c r="AB36" s="709"/>
      <c r="AC36" s="709">
        <f>AB36/'[1]H01-TT29'!$AN$9*100</f>
        <v>0</v>
      </c>
    </row>
    <row r="37" spans="1:29" ht="18" customHeight="1" x14ac:dyDescent="0.25">
      <c r="A37" s="654" t="s">
        <v>260</v>
      </c>
      <c r="B37" s="653" t="s">
        <v>243</v>
      </c>
      <c r="C37" s="654" t="s">
        <v>244</v>
      </c>
      <c r="D37" s="654"/>
      <c r="E37" s="654"/>
      <c r="F37" s="654"/>
      <c r="G37" s="654"/>
      <c r="H37" s="654"/>
      <c r="I37" s="654"/>
      <c r="J37" s="706"/>
      <c r="K37" s="708">
        <f>J37/'[1]H01-TT29'!$AN$9*100</f>
        <v>0</v>
      </c>
      <c r="L37" s="706">
        <f>'Bieu 12-CC HUYEN'!BI39</f>
        <v>176.04876900000005</v>
      </c>
      <c r="M37" s="709">
        <f>L37/'[1]H01-TT29'!$AN$9*100</f>
        <v>0.86514107721505695</v>
      </c>
      <c r="N37" s="709"/>
      <c r="O37" s="709">
        <f>N37/'[1]H01-TT29'!$AN$9*100</f>
        <v>0</v>
      </c>
      <c r="P37" s="709"/>
      <c r="Q37" s="706">
        <f>P37/'[1]H01-TT29'!$AN$9*100</f>
        <v>0</v>
      </c>
      <c r="R37" s="709"/>
      <c r="S37" s="709">
        <f>R37/'[1]H01-TT29'!$AN$9*100</f>
        <v>0</v>
      </c>
      <c r="T37" s="709">
        <f>SUM('[1]TT duc tho:X duc long'!AT38)*15%</f>
        <v>53.965499999999984</v>
      </c>
      <c r="U37" s="709">
        <f>T37/'[1]H01-TT29'!$AN$9*100</f>
        <v>0.26519793956894483</v>
      </c>
      <c r="V37" s="709"/>
      <c r="W37" s="709">
        <f>V37/'[1]H01-TT29'!$AN$9*100</f>
        <v>0</v>
      </c>
      <c r="X37" s="709"/>
      <c r="Y37" s="709">
        <f>X37/'[1]H01-TT29'!$AN$9*100</f>
        <v>0</v>
      </c>
      <c r="Z37" s="709"/>
      <c r="AA37" s="709">
        <f>Z37/'[1]H01-TT29'!$AN$9*100</f>
        <v>0</v>
      </c>
      <c r="AB37" s="709"/>
      <c r="AC37" s="709">
        <f>AB37/'[1]H01-TT29'!$AN$9*100</f>
        <v>0</v>
      </c>
    </row>
    <row r="38" spans="1:29" ht="18" customHeight="1" x14ac:dyDescent="0.25">
      <c r="A38" s="654" t="s">
        <v>260</v>
      </c>
      <c r="B38" s="653" t="s">
        <v>245</v>
      </c>
      <c r="C38" s="654" t="s">
        <v>246</v>
      </c>
      <c r="D38" s="654"/>
      <c r="E38" s="654"/>
      <c r="F38" s="654"/>
      <c r="G38" s="654"/>
      <c r="H38" s="654"/>
      <c r="I38" s="654"/>
      <c r="J38" s="706"/>
      <c r="K38" s="708">
        <f>J38/'[1]H01-TT29'!$AN$9*100</f>
        <v>0</v>
      </c>
      <c r="L38" s="706">
        <f>'Bieu 12-CC HUYEN'!BI40</f>
        <v>65.938555000000008</v>
      </c>
      <c r="M38" s="709">
        <f>L38/'[1]H01-TT29'!$AN$9*100</f>
        <v>0.32403607720031408</v>
      </c>
      <c r="N38" s="709"/>
      <c r="O38" s="709">
        <f>N38/'[1]H01-TT29'!$AN$9*100</f>
        <v>0</v>
      </c>
      <c r="P38" s="709"/>
      <c r="Q38" s="706">
        <f>P38/'[1]H01-TT29'!$AN$9*100</f>
        <v>0</v>
      </c>
      <c r="R38" s="709"/>
      <c r="S38" s="709">
        <f>R38/'[1]H01-TT29'!$AN$9*100</f>
        <v>0</v>
      </c>
      <c r="T38" s="709">
        <f>SUM('[1]TT duc tho:X duc long'!AT39)*15%</f>
        <v>11.58</v>
      </c>
      <c r="U38" s="709">
        <f>T38/'[1]H01-TT29'!$AN$9*100</f>
        <v>5.6906581801491364E-2</v>
      </c>
      <c r="V38" s="709"/>
      <c r="W38" s="709">
        <f>V38/'[1]H01-TT29'!$AN$9*100</f>
        <v>0</v>
      </c>
      <c r="X38" s="709"/>
      <c r="Y38" s="709">
        <f>X38/'[1]H01-TT29'!$AN$9*100</f>
        <v>0</v>
      </c>
      <c r="Z38" s="709"/>
      <c r="AA38" s="709">
        <f>Z38/'[1]H01-TT29'!$AN$9*100</f>
        <v>0</v>
      </c>
      <c r="AB38" s="709"/>
      <c r="AC38" s="709">
        <f>AB38/'[1]H01-TT29'!$AN$9*100</f>
        <v>0</v>
      </c>
    </row>
    <row r="39" spans="1:29" ht="18" customHeight="1" x14ac:dyDescent="0.25">
      <c r="A39" s="654" t="s">
        <v>260</v>
      </c>
      <c r="B39" s="653" t="s">
        <v>247</v>
      </c>
      <c r="C39" s="654" t="s">
        <v>248</v>
      </c>
      <c r="D39" s="654"/>
      <c r="E39" s="654"/>
      <c r="F39" s="654"/>
      <c r="G39" s="654"/>
      <c r="H39" s="654"/>
      <c r="I39" s="654"/>
      <c r="J39" s="706"/>
      <c r="K39" s="708">
        <f>J39/'[1]H01-TT29'!$AN$9*100</f>
        <v>0</v>
      </c>
      <c r="L39" s="706">
        <f>'Bieu 12-CC HUYEN'!BI41</f>
        <v>5.4168830000000012</v>
      </c>
      <c r="M39" s="709">
        <f>L39/'[1]H01-TT29'!$AN$9*100</f>
        <v>2.661971464150328E-2</v>
      </c>
      <c r="N39" s="709"/>
      <c r="O39" s="709">
        <f>N39/'[1]H01-TT29'!$AN$9*100</f>
        <v>0</v>
      </c>
      <c r="P39" s="709"/>
      <c r="Q39" s="706">
        <f>P39/'[1]H01-TT29'!$AN$9*100</f>
        <v>0</v>
      </c>
      <c r="R39" s="709"/>
      <c r="S39" s="709">
        <f>R39/'[1]H01-TT29'!$AN$9*100</f>
        <v>0</v>
      </c>
      <c r="T39" s="711"/>
      <c r="U39" s="709">
        <f>T39/'[1]H01-TT29'!$AN$9*100</f>
        <v>0</v>
      </c>
      <c r="V39" s="709"/>
      <c r="W39" s="709">
        <f>V39/'[1]H01-TT29'!$AN$9*100</f>
        <v>0</v>
      </c>
      <c r="X39" s="709"/>
      <c r="Y39" s="709">
        <f>X39/'[1]H01-TT29'!$AN$9*100</f>
        <v>0</v>
      </c>
      <c r="Z39" s="709"/>
      <c r="AA39" s="709">
        <f>Z39/'[1]H01-TT29'!$AN$9*100</f>
        <v>0</v>
      </c>
      <c r="AB39" s="709"/>
      <c r="AC39" s="709">
        <f>AB39/'[1]H01-TT29'!$AN$9*100</f>
        <v>0</v>
      </c>
    </row>
    <row r="40" spans="1:29" ht="18" customHeight="1" x14ac:dyDescent="0.25">
      <c r="A40" s="654" t="s">
        <v>260</v>
      </c>
      <c r="B40" s="653" t="s">
        <v>249</v>
      </c>
      <c r="C40" s="654" t="s">
        <v>250</v>
      </c>
      <c r="D40" s="654"/>
      <c r="E40" s="654"/>
      <c r="F40" s="654"/>
      <c r="G40" s="654"/>
      <c r="H40" s="654"/>
      <c r="I40" s="654"/>
      <c r="J40" s="706"/>
      <c r="K40" s="708">
        <f>J40/'[1]H01-TT29'!$AN$9*100</f>
        <v>0</v>
      </c>
      <c r="L40" s="706">
        <f>'Bieu 12-CC HUYEN'!BI42</f>
        <v>0</v>
      </c>
      <c r="M40" s="709">
        <f>L40/'[1]H01-TT29'!$AN$9*100</f>
        <v>0</v>
      </c>
      <c r="N40" s="709"/>
      <c r="O40" s="709">
        <f>N40/'[1]H01-TT29'!$AN$9*100</f>
        <v>0</v>
      </c>
      <c r="P40" s="709"/>
      <c r="Q40" s="706">
        <f>P40/'[1]H01-TT29'!$AN$9*100</f>
        <v>0</v>
      </c>
      <c r="R40" s="709"/>
      <c r="S40" s="709">
        <f>R40/'[1]H01-TT29'!$AN$9*100</f>
        <v>0</v>
      </c>
      <c r="T40" s="711"/>
      <c r="U40" s="709">
        <f>T40/'[1]H01-TT29'!$AN$9*100</f>
        <v>0</v>
      </c>
      <c r="V40" s="709"/>
      <c r="W40" s="709">
        <f>V40/'[1]H01-TT29'!$AN$9*100</f>
        <v>0</v>
      </c>
      <c r="X40" s="709"/>
      <c r="Y40" s="709">
        <f>X40/'[1]H01-TT29'!$AN$9*100</f>
        <v>0</v>
      </c>
      <c r="Z40" s="709"/>
      <c r="AA40" s="709">
        <f>Z40/'[1]H01-TT29'!$AN$9*100</f>
        <v>0</v>
      </c>
      <c r="AB40" s="709"/>
      <c r="AC40" s="709">
        <f>AB40/'[1]H01-TT29'!$AN$9*100</f>
        <v>0</v>
      </c>
    </row>
    <row r="41" spans="1:29" ht="18" customHeight="1" x14ac:dyDescent="0.25">
      <c r="A41" s="654" t="s">
        <v>260</v>
      </c>
      <c r="B41" s="653" t="s">
        <v>104</v>
      </c>
      <c r="C41" s="654" t="s">
        <v>144</v>
      </c>
      <c r="D41" s="654"/>
      <c r="E41" s="654"/>
      <c r="F41" s="654"/>
      <c r="G41" s="654"/>
      <c r="H41" s="654"/>
      <c r="I41" s="654"/>
      <c r="J41" s="706"/>
      <c r="K41" s="708">
        <f>J41/'[1]H01-TT29'!$AN$9*100</f>
        <v>0</v>
      </c>
      <c r="L41" s="706">
        <f>'Bieu 12-CC HUYEN'!BI43</f>
        <v>5.2653340000000002</v>
      </c>
      <c r="M41" s="709">
        <f>L41/'[1]H01-TT29'!$AN$9*100</f>
        <v>2.5874970637579764E-2</v>
      </c>
      <c r="N41" s="709"/>
      <c r="O41" s="709">
        <f>N41/'[1]H01-TT29'!$AN$9*100</f>
        <v>0</v>
      </c>
      <c r="P41" s="709"/>
      <c r="Q41" s="706">
        <f>P41/'[1]H01-TT29'!$AN$9*100</f>
        <v>0</v>
      </c>
      <c r="R41" s="709"/>
      <c r="S41" s="709">
        <f>R41/'[1]H01-TT29'!$AN$9*100</f>
        <v>0</v>
      </c>
      <c r="T41" s="711"/>
      <c r="U41" s="709">
        <f>T41/'[1]H01-TT29'!$AN$9*100</f>
        <v>0</v>
      </c>
      <c r="V41" s="709"/>
      <c r="W41" s="709">
        <f>V41/'[1]H01-TT29'!$AN$9*100</f>
        <v>0</v>
      </c>
      <c r="X41" s="709"/>
      <c r="Y41" s="709">
        <f>X41/'[1]H01-TT29'!$AN$9*100</f>
        <v>0</v>
      </c>
      <c r="Z41" s="709"/>
      <c r="AA41" s="709">
        <f>Z41/'[1]H01-TT29'!$AN$9*100</f>
        <v>0</v>
      </c>
      <c r="AB41" s="709"/>
      <c r="AC41" s="709">
        <f>AB41/'[1]H01-TT29'!$AN$9*100</f>
        <v>0</v>
      </c>
    </row>
    <row r="42" spans="1:29" ht="18" customHeight="1" x14ac:dyDescent="0.25">
      <c r="A42" s="654" t="s">
        <v>260</v>
      </c>
      <c r="B42" s="653" t="s">
        <v>83</v>
      </c>
      <c r="C42" s="654" t="s">
        <v>73</v>
      </c>
      <c r="D42" s="654"/>
      <c r="E42" s="654"/>
      <c r="F42" s="654"/>
      <c r="G42" s="654"/>
      <c r="H42" s="654"/>
      <c r="I42" s="654"/>
      <c r="J42" s="706"/>
      <c r="K42" s="708">
        <f>J42/'[1]H01-TT29'!$AN$9*100</f>
        <v>0</v>
      </c>
      <c r="L42" s="706">
        <f>'Bieu 12-CC HUYEN'!BI44</f>
        <v>33.990833000000002</v>
      </c>
      <c r="M42" s="709">
        <f>L42/'[1]H01-TT29'!$AN$9*100</f>
        <v>0.16703817950046046</v>
      </c>
      <c r="N42" s="709"/>
      <c r="O42" s="709">
        <f>N42/'[1]H01-TT29'!$AN$9*100</f>
        <v>0</v>
      </c>
      <c r="P42" s="709"/>
      <c r="Q42" s="706">
        <f>P42/'[1]H01-TT29'!$AN$9*100</f>
        <v>0</v>
      </c>
      <c r="R42" s="709"/>
      <c r="S42" s="709">
        <f>R42/'[1]H01-TT29'!$AN$9*100</f>
        <v>0</v>
      </c>
      <c r="T42" s="709">
        <f>SUM('[1]TT duc tho:X duc long'!AT43)*15%</f>
        <v>157.99799999999996</v>
      </c>
      <c r="U42" s="709">
        <f>T42/'[1]H01-TT29'!$AN$9*100</f>
        <v>0.7764357609215915</v>
      </c>
      <c r="V42" s="709"/>
      <c r="W42" s="709">
        <f>V42/'[1]H01-TT29'!$AN$9*100</f>
        <v>0</v>
      </c>
      <c r="X42" s="709"/>
      <c r="Y42" s="709">
        <f>X42/'[1]H01-TT29'!$AN$9*100</f>
        <v>0</v>
      </c>
      <c r="Z42" s="709"/>
      <c r="AA42" s="709">
        <f>Z42/'[1]H01-TT29'!$AN$9*100</f>
        <v>0</v>
      </c>
      <c r="AB42" s="709"/>
      <c r="AC42" s="709">
        <f>AB42/'[1]H01-TT29'!$AN$9*100</f>
        <v>0</v>
      </c>
    </row>
    <row r="43" spans="1:29" ht="18" customHeight="1" x14ac:dyDescent="0.25">
      <c r="A43" s="654" t="s">
        <v>260</v>
      </c>
      <c r="B43" s="653" t="s">
        <v>93</v>
      </c>
      <c r="C43" s="654" t="s">
        <v>97</v>
      </c>
      <c r="D43" s="654"/>
      <c r="E43" s="654"/>
      <c r="F43" s="654"/>
      <c r="G43" s="654"/>
      <c r="H43" s="654"/>
      <c r="I43" s="654"/>
      <c r="J43" s="706"/>
      <c r="K43" s="708">
        <f>J43/'[1]H01-TT29'!$AN$9*100</f>
        <v>0</v>
      </c>
      <c r="L43" s="706">
        <f>'Bieu 12-CC HUYEN'!BI45</f>
        <v>17.517552999999999</v>
      </c>
      <c r="M43" s="709">
        <f>L43/'[1]H01-TT29'!$AN$9*100</f>
        <v>8.6084979512647694E-2</v>
      </c>
      <c r="N43" s="709"/>
      <c r="O43" s="709">
        <f>N43/'[1]H01-TT29'!$AN$9*100</f>
        <v>0</v>
      </c>
      <c r="P43" s="709"/>
      <c r="Q43" s="706">
        <f>P43/'[1]H01-TT29'!$AN$9*100</f>
        <v>0</v>
      </c>
      <c r="R43" s="709"/>
      <c r="S43" s="709">
        <f>R43/'[1]H01-TT29'!$AN$9*100</f>
        <v>0</v>
      </c>
      <c r="T43" s="711"/>
      <c r="U43" s="709">
        <f>T43/'[1]H01-TT29'!$AN$9*100</f>
        <v>0</v>
      </c>
      <c r="V43" s="709"/>
      <c r="W43" s="709">
        <f>V43/'[1]H01-TT29'!$AN$9*100</f>
        <v>0</v>
      </c>
      <c r="X43" s="709"/>
      <c r="Y43" s="709">
        <f>X43/'[1]H01-TT29'!$AN$9*100</f>
        <v>0</v>
      </c>
      <c r="Z43" s="709"/>
      <c r="AA43" s="709">
        <f>Z43/'[1]H01-TT29'!$AN$9*100</f>
        <v>0</v>
      </c>
      <c r="AB43" s="709"/>
      <c r="AC43" s="709">
        <f>AB43/'[1]H01-TT29'!$AN$9*100</f>
        <v>0</v>
      </c>
    </row>
    <row r="44" spans="1:29" ht="41.25" customHeight="1" x14ac:dyDescent="0.25">
      <c r="A44" s="654" t="s">
        <v>260</v>
      </c>
      <c r="B44" s="653" t="s">
        <v>251</v>
      </c>
      <c r="C44" s="654" t="s">
        <v>43</v>
      </c>
      <c r="D44" s="654"/>
      <c r="E44" s="654"/>
      <c r="F44" s="654"/>
      <c r="G44" s="654"/>
      <c r="H44" s="654"/>
      <c r="I44" s="654"/>
      <c r="J44" s="706"/>
      <c r="K44" s="708">
        <f>J44/'[1]H01-TT29'!$AN$9*100</f>
        <v>0</v>
      </c>
      <c r="L44" s="706">
        <f>'Bieu 12-CC HUYEN'!BI46</f>
        <v>785.24468399999978</v>
      </c>
      <c r="M44" s="709">
        <f>L44/'[1]H01-TT29'!$AN$9*100</f>
        <v>3.8588593129734212</v>
      </c>
      <c r="N44" s="709"/>
      <c r="O44" s="709">
        <f>N44/'[1]H01-TT29'!$AN$9*100</f>
        <v>0</v>
      </c>
      <c r="P44" s="709"/>
      <c r="Q44" s="706">
        <f>P44/'[1]H01-TT29'!$AN$9*100</f>
        <v>0</v>
      </c>
      <c r="R44" s="709"/>
      <c r="S44" s="709">
        <f>R44/'[1]H01-TT29'!$AN$9*100</f>
        <v>0</v>
      </c>
      <c r="T44" s="711"/>
      <c r="U44" s="709">
        <f>T44/'[1]H01-TT29'!$AN$9*100</f>
        <v>0</v>
      </c>
      <c r="V44" s="709"/>
      <c r="W44" s="709">
        <f>V44/'[1]H01-TT29'!$AN$9*100</f>
        <v>0</v>
      </c>
      <c r="X44" s="709"/>
      <c r="Y44" s="709">
        <f>X44/'[1]H01-TT29'!$AN$9*100</f>
        <v>0</v>
      </c>
      <c r="Z44" s="709"/>
      <c r="AA44" s="709">
        <f>Z44/'[1]H01-TT29'!$AN$9*100</f>
        <v>0</v>
      </c>
      <c r="AB44" s="709"/>
      <c r="AC44" s="709">
        <f>AB44/'[1]H01-TT29'!$AN$9*100</f>
        <v>0</v>
      </c>
    </row>
    <row r="45" spans="1:29" ht="18" customHeight="1" x14ac:dyDescent="0.25">
      <c r="A45" s="654" t="s">
        <v>260</v>
      </c>
      <c r="B45" s="653" t="s">
        <v>252</v>
      </c>
      <c r="C45" s="654" t="s">
        <v>253</v>
      </c>
      <c r="D45" s="654"/>
      <c r="E45" s="654"/>
      <c r="F45" s="654"/>
      <c r="G45" s="654"/>
      <c r="H45" s="654"/>
      <c r="I45" s="654"/>
      <c r="J45" s="706"/>
      <c r="K45" s="707">
        <f>J45/'[1]H01-TT29'!$AN$9*100</f>
        <v>0</v>
      </c>
      <c r="L45" s="706">
        <f>'Bieu 12-CC HUYEN'!BI47</f>
        <v>0</v>
      </c>
      <c r="M45" s="706">
        <f>L45/'[1]H01-TT29'!$AN$9*100</f>
        <v>0</v>
      </c>
      <c r="N45" s="706"/>
      <c r="O45" s="706">
        <f>N45/'[1]H01-TT29'!$AN$9*100</f>
        <v>0</v>
      </c>
      <c r="P45" s="706"/>
      <c r="Q45" s="706">
        <f>P45/'[1]H01-TT29'!$AN$9*100</f>
        <v>0</v>
      </c>
      <c r="R45" s="706"/>
      <c r="S45" s="706">
        <f>R45/'[1]H01-TT29'!$AN$9*100</f>
        <v>0</v>
      </c>
      <c r="T45" s="706">
        <f>SUM('[1]TT duc tho:X duc long'!AT46)*25%</f>
        <v>62.817499999999995</v>
      </c>
      <c r="U45" s="706">
        <f>T45/'[1]H01-TT29'!$AN$9*100</f>
        <v>0.30869854942272734</v>
      </c>
      <c r="V45" s="706"/>
      <c r="W45" s="706">
        <f>V45/'[1]H01-TT29'!$AN$9*100</f>
        <v>0</v>
      </c>
      <c r="X45" s="706"/>
      <c r="Y45" s="706">
        <f>X45/'[1]H01-TT29'!$AN$9*100</f>
        <v>0</v>
      </c>
      <c r="Z45" s="706"/>
      <c r="AA45" s="706">
        <f>Z45/'[1]H01-TT29'!$AN$9*100</f>
        <v>0</v>
      </c>
      <c r="AB45" s="706"/>
      <c r="AC45" s="706">
        <f>AB45/'[1]H01-TT29'!$AN$9*100</f>
        <v>0</v>
      </c>
    </row>
    <row r="46" spans="1:29" ht="18" customHeight="1" x14ac:dyDescent="0.25">
      <c r="A46" s="654" t="s">
        <v>260</v>
      </c>
      <c r="B46" s="653" t="s">
        <v>254</v>
      </c>
      <c r="C46" s="654" t="s">
        <v>255</v>
      </c>
      <c r="D46" s="654"/>
      <c r="E46" s="654"/>
      <c r="F46" s="654"/>
      <c r="G46" s="654"/>
      <c r="H46" s="654"/>
      <c r="I46" s="654"/>
      <c r="J46" s="706"/>
      <c r="K46" s="712"/>
      <c r="L46" s="706">
        <f>'Bieu 12-CC HUYEN'!BI48</f>
        <v>0</v>
      </c>
      <c r="M46" s="712"/>
      <c r="N46" s="712"/>
      <c r="O46" s="712"/>
      <c r="P46" s="712"/>
      <c r="Q46" s="706">
        <f>P46/'[1]H01-TT29'!$AN$9*100</f>
        <v>0</v>
      </c>
      <c r="R46" s="712"/>
      <c r="S46" s="712"/>
      <c r="T46" s="712"/>
      <c r="U46" s="712"/>
      <c r="V46" s="712"/>
      <c r="W46" s="712"/>
      <c r="X46" s="712"/>
      <c r="Y46" s="712"/>
      <c r="Z46" s="712"/>
      <c r="AA46" s="712"/>
      <c r="AB46" s="712"/>
      <c r="AC46" s="712"/>
    </row>
    <row r="47" spans="1:29" ht="18" customHeight="1" x14ac:dyDescent="0.25">
      <c r="A47" s="654" t="s">
        <v>260</v>
      </c>
      <c r="B47" s="653" t="s">
        <v>256</v>
      </c>
      <c r="C47" s="654" t="s">
        <v>257</v>
      </c>
      <c r="D47" s="654"/>
      <c r="E47" s="654"/>
      <c r="F47" s="654"/>
      <c r="G47" s="654"/>
      <c r="H47" s="654"/>
      <c r="I47" s="654"/>
      <c r="J47" s="706"/>
      <c r="K47" s="712"/>
      <c r="L47" s="706">
        <f>'Bieu 12-CC HUYEN'!BI49</f>
        <v>16.927668000000001</v>
      </c>
      <c r="M47" s="712"/>
      <c r="N47" s="712"/>
      <c r="O47" s="712"/>
      <c r="P47" s="712"/>
      <c r="Q47" s="706">
        <f>P47/'[1]H01-TT29'!$AN$9*100</f>
        <v>0</v>
      </c>
      <c r="R47" s="712"/>
      <c r="S47" s="712"/>
      <c r="T47" s="712"/>
      <c r="U47" s="712"/>
      <c r="V47" s="712"/>
      <c r="W47" s="712"/>
      <c r="X47" s="712"/>
      <c r="Y47" s="712"/>
      <c r="Z47" s="712"/>
      <c r="AA47" s="712"/>
      <c r="AB47" s="712"/>
      <c r="AC47" s="712"/>
    </row>
    <row r="48" spans="1:29" ht="18" customHeight="1" x14ac:dyDescent="0.25">
      <c r="A48" s="796" t="s">
        <v>128</v>
      </c>
      <c r="B48" s="653" t="s">
        <v>119</v>
      </c>
      <c r="C48" s="654" t="s">
        <v>123</v>
      </c>
      <c r="D48" s="654"/>
      <c r="E48" s="654"/>
      <c r="F48" s="654"/>
      <c r="G48" s="654"/>
      <c r="H48" s="654"/>
      <c r="I48" s="654"/>
      <c r="J48" s="706"/>
      <c r="K48" s="712"/>
      <c r="L48" s="706">
        <f>'Bieu 12-CC HUYEN'!BI50</f>
        <v>0</v>
      </c>
      <c r="M48" s="712"/>
      <c r="N48" s="712"/>
      <c r="O48" s="712"/>
      <c r="P48" s="712"/>
      <c r="Q48" s="706">
        <f>P48/'[1]H01-TT29'!$AN$9*100</f>
        <v>0</v>
      </c>
      <c r="R48" s="712"/>
      <c r="S48" s="712"/>
      <c r="T48" s="712"/>
      <c r="U48" s="712"/>
      <c r="V48" s="712"/>
      <c r="W48" s="712"/>
      <c r="X48" s="712"/>
      <c r="Y48" s="712"/>
      <c r="Z48" s="712"/>
      <c r="AA48" s="712"/>
      <c r="AB48" s="712"/>
      <c r="AC48" s="712"/>
    </row>
    <row r="49" spans="1:29" ht="18" customHeight="1" x14ac:dyDescent="0.25">
      <c r="A49" s="796" t="s">
        <v>166</v>
      </c>
      <c r="B49" s="653" t="s">
        <v>148</v>
      </c>
      <c r="C49" s="654" t="s">
        <v>146</v>
      </c>
      <c r="D49" s="654"/>
      <c r="E49" s="654"/>
      <c r="F49" s="654"/>
      <c r="G49" s="654"/>
      <c r="H49" s="654"/>
      <c r="I49" s="654"/>
      <c r="J49" s="706"/>
      <c r="K49" s="712"/>
      <c r="L49" s="706">
        <f>'Bieu 12-CC HUYEN'!BI51</f>
        <v>44.883575</v>
      </c>
      <c r="M49" s="712"/>
      <c r="N49" s="712"/>
      <c r="O49" s="712"/>
      <c r="P49" s="712"/>
      <c r="Q49" s="706">
        <f>P49/'[1]H01-TT29'!$AN$9*100</f>
        <v>0</v>
      </c>
      <c r="R49" s="712"/>
      <c r="S49" s="712"/>
      <c r="T49" s="712"/>
      <c r="U49" s="712"/>
      <c r="V49" s="712"/>
      <c r="W49" s="712"/>
      <c r="X49" s="712"/>
      <c r="Y49" s="712"/>
      <c r="Z49" s="712"/>
      <c r="AA49" s="712"/>
      <c r="AB49" s="712"/>
      <c r="AC49" s="712"/>
    </row>
    <row r="50" spans="1:29" ht="18" customHeight="1" x14ac:dyDescent="0.25">
      <c r="A50" s="796" t="s">
        <v>167</v>
      </c>
      <c r="B50" s="653" t="s">
        <v>149</v>
      </c>
      <c r="C50" s="654" t="s">
        <v>147</v>
      </c>
      <c r="D50" s="654"/>
      <c r="E50" s="654"/>
      <c r="F50" s="654"/>
      <c r="G50" s="654"/>
      <c r="H50" s="654"/>
      <c r="I50" s="654"/>
      <c r="J50" s="706"/>
      <c r="K50" s="712"/>
      <c r="L50" s="706">
        <f>'Bieu 12-CC HUYEN'!BI52</f>
        <v>21.282685000000001</v>
      </c>
      <c r="M50" s="712"/>
      <c r="N50" s="712"/>
      <c r="O50" s="712"/>
      <c r="P50" s="712"/>
      <c r="Q50" s="706">
        <f>P50/'[1]H01-TT29'!$AN$9*100</f>
        <v>0</v>
      </c>
      <c r="R50" s="712"/>
      <c r="S50" s="712"/>
      <c r="T50" s="712"/>
      <c r="U50" s="712"/>
      <c r="V50" s="712"/>
      <c r="W50" s="712"/>
      <c r="X50" s="712"/>
      <c r="Y50" s="712"/>
      <c r="Z50" s="712"/>
      <c r="AA50" s="712"/>
      <c r="AB50" s="712"/>
      <c r="AC50" s="712"/>
    </row>
    <row r="51" spans="1:29" ht="18" customHeight="1" x14ac:dyDescent="0.25">
      <c r="A51" s="796" t="s">
        <v>168</v>
      </c>
      <c r="B51" s="653" t="s">
        <v>90</v>
      </c>
      <c r="C51" s="654" t="s">
        <v>94</v>
      </c>
      <c r="D51" s="654"/>
      <c r="E51" s="654"/>
      <c r="F51" s="654"/>
      <c r="G51" s="654"/>
      <c r="H51" s="654"/>
      <c r="I51" s="654"/>
      <c r="J51" s="706"/>
      <c r="K51" s="712"/>
      <c r="L51" s="706">
        <f>'Bieu 12-CC HUYEN'!BI53</f>
        <v>2260.3024549999996</v>
      </c>
      <c r="M51" s="712"/>
      <c r="N51" s="712"/>
      <c r="O51" s="712"/>
      <c r="P51" s="712"/>
      <c r="Q51" s="706">
        <f>P51/'[1]H01-TT29'!$AN$9*100</f>
        <v>0</v>
      </c>
      <c r="R51" s="712"/>
      <c r="S51" s="712"/>
      <c r="T51" s="712"/>
      <c r="U51" s="712"/>
      <c r="V51" s="712"/>
      <c r="W51" s="712"/>
      <c r="X51" s="712"/>
      <c r="Y51" s="712"/>
      <c r="Z51" s="712"/>
      <c r="AA51" s="712"/>
      <c r="AB51" s="712"/>
      <c r="AC51" s="712"/>
    </row>
    <row r="52" spans="1:29" ht="18" customHeight="1" x14ac:dyDescent="0.25">
      <c r="A52" s="796" t="s">
        <v>169</v>
      </c>
      <c r="B52" s="653" t="s">
        <v>91</v>
      </c>
      <c r="C52" s="654" t="s">
        <v>95</v>
      </c>
      <c r="D52" s="654"/>
      <c r="E52" s="654"/>
      <c r="F52" s="654"/>
      <c r="G52" s="654"/>
      <c r="H52" s="654"/>
      <c r="I52" s="654"/>
      <c r="J52" s="706"/>
      <c r="K52" s="712"/>
      <c r="L52" s="706">
        <f>'Bieu 12-CC HUYEN'!BI54</f>
        <v>483.10199100000006</v>
      </c>
      <c r="M52" s="712"/>
      <c r="N52" s="712"/>
      <c r="O52" s="712"/>
      <c r="P52" s="712"/>
      <c r="Q52" s="706">
        <f>P52/'[1]H01-TT29'!$AN$9*100</f>
        <v>0</v>
      </c>
      <c r="R52" s="712"/>
      <c r="S52" s="712"/>
      <c r="T52" s="712"/>
      <c r="U52" s="712"/>
      <c r="V52" s="712"/>
      <c r="W52" s="712"/>
      <c r="X52" s="712"/>
      <c r="Y52" s="712"/>
      <c r="Z52" s="712"/>
      <c r="AA52" s="712"/>
      <c r="AB52" s="712"/>
      <c r="AC52" s="712"/>
    </row>
    <row r="53" spans="1:29" ht="18" customHeight="1" x14ac:dyDescent="0.25">
      <c r="A53" s="796" t="s">
        <v>170</v>
      </c>
      <c r="B53" s="653" t="s">
        <v>92</v>
      </c>
      <c r="C53" s="654" t="s">
        <v>99</v>
      </c>
      <c r="D53" s="654"/>
      <c r="E53" s="654"/>
      <c r="F53" s="654"/>
      <c r="G53" s="654"/>
      <c r="H53" s="654"/>
      <c r="I53" s="654"/>
      <c r="J53" s="706"/>
      <c r="K53" s="712"/>
      <c r="L53" s="706">
        <f>'Bieu 12-CC HUYEN'!BI55</f>
        <v>83.729208999999997</v>
      </c>
      <c r="M53" s="712"/>
      <c r="N53" s="712"/>
      <c r="O53" s="712"/>
      <c r="P53" s="712"/>
      <c r="Q53" s="706">
        <f>P53/'[1]H01-TT29'!$AN$9*100</f>
        <v>0</v>
      </c>
      <c r="R53" s="712"/>
      <c r="S53" s="712"/>
      <c r="T53" s="712"/>
      <c r="U53" s="712"/>
      <c r="V53" s="712"/>
      <c r="W53" s="712"/>
      <c r="X53" s="712"/>
      <c r="Y53" s="712"/>
      <c r="Z53" s="712"/>
      <c r="AA53" s="712"/>
      <c r="AB53" s="712"/>
      <c r="AC53" s="712"/>
    </row>
    <row r="54" spans="1:29" ht="33" customHeight="1" x14ac:dyDescent="0.25">
      <c r="A54" s="796" t="s">
        <v>171</v>
      </c>
      <c r="B54" s="653" t="s">
        <v>116</v>
      </c>
      <c r="C54" s="654" t="s">
        <v>96</v>
      </c>
      <c r="D54" s="654"/>
      <c r="E54" s="654"/>
      <c r="F54" s="654"/>
      <c r="G54" s="654"/>
      <c r="H54" s="654"/>
      <c r="I54" s="654"/>
      <c r="J54" s="706"/>
      <c r="K54" s="712"/>
      <c r="L54" s="706">
        <f>'Bieu 12-CC HUYEN'!BI56</f>
        <v>1.3165529999999999</v>
      </c>
      <c r="M54" s="712"/>
      <c r="N54" s="712"/>
      <c r="O54" s="712"/>
      <c r="P54" s="712"/>
      <c r="Q54" s="706">
        <f>P54/'[1]H01-TT29'!$AN$9*100</f>
        <v>0</v>
      </c>
      <c r="R54" s="712"/>
      <c r="S54" s="712"/>
      <c r="T54" s="712"/>
      <c r="U54" s="712"/>
      <c r="V54" s="712"/>
      <c r="W54" s="712"/>
      <c r="X54" s="712"/>
      <c r="Y54" s="712"/>
      <c r="Z54" s="712"/>
      <c r="AA54" s="712"/>
      <c r="AB54" s="712"/>
      <c r="AC54" s="712"/>
    </row>
    <row r="55" spans="1:29" ht="18" customHeight="1" x14ac:dyDescent="0.25">
      <c r="A55" s="796" t="s">
        <v>172</v>
      </c>
      <c r="B55" s="653" t="s">
        <v>120</v>
      </c>
      <c r="C55" s="654" t="s">
        <v>117</v>
      </c>
      <c r="D55" s="654">
        <f>'Bieu 12-CC HUYEN'!D57</f>
        <v>0</v>
      </c>
      <c r="E55" s="654"/>
      <c r="F55" s="654"/>
      <c r="G55" s="654"/>
      <c r="H55" s="654"/>
      <c r="I55" s="654"/>
      <c r="J55" s="706"/>
      <c r="K55" s="712"/>
      <c r="L55" s="706">
        <f>'Bieu 12-CC HUYEN'!BI57</f>
        <v>0</v>
      </c>
      <c r="M55" s="712"/>
      <c r="N55" s="712"/>
      <c r="O55" s="712"/>
      <c r="P55" s="712"/>
      <c r="Q55" s="706">
        <f>P55/'[1]H01-TT29'!$AN$9*100</f>
        <v>0</v>
      </c>
      <c r="R55" s="712"/>
      <c r="S55" s="712"/>
      <c r="T55" s="712"/>
      <c r="U55" s="712"/>
      <c r="V55" s="712"/>
      <c r="W55" s="712"/>
      <c r="X55" s="712"/>
      <c r="Y55" s="712"/>
      <c r="Z55" s="712"/>
      <c r="AA55" s="712"/>
      <c r="AB55" s="712"/>
      <c r="AC55" s="712"/>
    </row>
    <row r="56" spans="1:29" ht="18" customHeight="1" x14ac:dyDescent="0.25">
      <c r="A56" s="796" t="s">
        <v>173</v>
      </c>
      <c r="B56" s="653" t="s">
        <v>258</v>
      </c>
      <c r="C56" s="654" t="s">
        <v>103</v>
      </c>
      <c r="D56" s="654"/>
      <c r="E56" s="654"/>
      <c r="F56" s="654"/>
      <c r="G56" s="654"/>
      <c r="H56" s="654"/>
      <c r="I56" s="654"/>
      <c r="J56" s="706"/>
      <c r="K56" s="712"/>
      <c r="L56" s="706">
        <f>'Bieu 12-CC HUYEN'!BI58</f>
        <v>42.313656999999992</v>
      </c>
      <c r="M56" s="712"/>
      <c r="N56" s="712"/>
      <c r="O56" s="712"/>
      <c r="P56" s="712"/>
      <c r="Q56" s="706">
        <f>P56/'[1]H01-TT29'!$AN$9*100</f>
        <v>0</v>
      </c>
      <c r="R56" s="712"/>
      <c r="S56" s="712"/>
      <c r="T56" s="712"/>
      <c r="U56" s="712"/>
      <c r="V56" s="712"/>
      <c r="W56" s="712"/>
      <c r="X56" s="712"/>
      <c r="Y56" s="712"/>
      <c r="Z56" s="712"/>
      <c r="AA56" s="712"/>
      <c r="AB56" s="712"/>
      <c r="AC56" s="712"/>
    </row>
    <row r="57" spans="1:29" ht="18" customHeight="1" x14ac:dyDescent="0.25">
      <c r="A57" s="796" t="s">
        <v>174</v>
      </c>
      <c r="B57" s="653" t="s">
        <v>151</v>
      </c>
      <c r="C57" s="654" t="s">
        <v>152</v>
      </c>
      <c r="D57" s="654"/>
      <c r="E57" s="654"/>
      <c r="F57" s="654"/>
      <c r="G57" s="654"/>
      <c r="H57" s="654"/>
      <c r="I57" s="654"/>
      <c r="J57" s="706"/>
      <c r="K57" s="712"/>
      <c r="L57" s="706">
        <f>'Bieu 12-CC HUYEN'!BI59</f>
        <v>988.06251700000007</v>
      </c>
      <c r="M57" s="712"/>
      <c r="N57" s="712"/>
      <c r="O57" s="712"/>
      <c r="P57" s="712"/>
      <c r="Q57" s="706">
        <f>P57/'[1]H01-TT29'!$AN$9*100</f>
        <v>0</v>
      </c>
      <c r="R57" s="712"/>
      <c r="S57" s="712"/>
      <c r="T57" s="712"/>
      <c r="U57" s="712"/>
      <c r="V57" s="712"/>
      <c r="W57" s="712"/>
      <c r="X57" s="712"/>
      <c r="Y57" s="712"/>
      <c r="Z57" s="712"/>
      <c r="AA57" s="712"/>
      <c r="AB57" s="712"/>
      <c r="AC57" s="712"/>
    </row>
    <row r="58" spans="1:29" ht="18" customHeight="1" x14ac:dyDescent="0.25">
      <c r="A58" s="796" t="s">
        <v>176</v>
      </c>
      <c r="B58" s="653" t="s">
        <v>150</v>
      </c>
      <c r="C58" s="654" t="s">
        <v>153</v>
      </c>
      <c r="D58" s="654"/>
      <c r="E58" s="654"/>
      <c r="F58" s="654"/>
      <c r="G58" s="654"/>
      <c r="H58" s="654"/>
      <c r="I58" s="654"/>
      <c r="J58" s="706"/>
      <c r="K58" s="712"/>
      <c r="L58" s="706">
        <f>'Bieu 12-CC HUYEN'!BI60</f>
        <v>3561.6339120000007</v>
      </c>
      <c r="M58" s="712"/>
      <c r="N58" s="712"/>
      <c r="O58" s="712"/>
      <c r="P58" s="712"/>
      <c r="Q58" s="706">
        <f>P58/'[1]H01-TT29'!$AN$9*100</f>
        <v>0</v>
      </c>
      <c r="R58" s="712"/>
      <c r="S58" s="712"/>
      <c r="T58" s="712"/>
      <c r="U58" s="712"/>
      <c r="V58" s="712"/>
      <c r="W58" s="712"/>
      <c r="X58" s="712"/>
      <c r="Y58" s="712"/>
      <c r="Z58" s="712"/>
      <c r="AA58" s="712"/>
      <c r="AB58" s="712"/>
      <c r="AC58" s="712"/>
    </row>
    <row r="59" spans="1:29" ht="18" customHeight="1" x14ac:dyDescent="0.25">
      <c r="A59" s="796" t="s">
        <v>177</v>
      </c>
      <c r="B59" s="653" t="s">
        <v>77</v>
      </c>
      <c r="C59" s="654" t="s">
        <v>78</v>
      </c>
      <c r="D59" s="654"/>
      <c r="E59" s="654"/>
      <c r="F59" s="654"/>
      <c r="G59" s="654"/>
      <c r="H59" s="654"/>
      <c r="I59" s="654"/>
      <c r="J59" s="706"/>
      <c r="K59" s="712"/>
      <c r="L59" s="706">
        <f>'Bieu 12-CC HUYEN'!BI61</f>
        <v>11.194676999999999</v>
      </c>
      <c r="M59" s="712"/>
      <c r="N59" s="712"/>
      <c r="O59" s="712"/>
      <c r="P59" s="712"/>
      <c r="Q59" s="706">
        <f>P59/'[1]H01-TT29'!$AN$9*100</f>
        <v>0</v>
      </c>
      <c r="R59" s="712"/>
      <c r="S59" s="712"/>
      <c r="T59" s="712"/>
      <c r="U59" s="712"/>
      <c r="V59" s="712"/>
      <c r="W59" s="712"/>
      <c r="X59" s="712"/>
      <c r="Y59" s="712"/>
      <c r="Z59" s="712"/>
      <c r="AA59" s="712"/>
      <c r="AB59" s="712"/>
      <c r="AC59" s="712"/>
    </row>
    <row r="60" spans="1:29" ht="18" customHeight="1" x14ac:dyDescent="0.25">
      <c r="A60" s="795">
        <v>3</v>
      </c>
      <c r="B60" s="650" t="s">
        <v>72</v>
      </c>
      <c r="C60" s="656" t="s">
        <v>84</v>
      </c>
      <c r="D60" s="654"/>
      <c r="E60" s="656"/>
      <c r="F60" s="656"/>
      <c r="G60" s="656"/>
      <c r="H60" s="656"/>
      <c r="I60" s="656"/>
      <c r="J60" s="706"/>
      <c r="K60" s="712"/>
      <c r="L60" s="706">
        <f>'Bieu 12-CC HUYEN'!BI62</f>
        <v>747.43733199999997</v>
      </c>
      <c r="M60" s="712"/>
      <c r="N60" s="712"/>
      <c r="O60" s="712"/>
      <c r="P60" s="712"/>
      <c r="Q60" s="706">
        <f>P60/'[1]H01-TT29'!$AN$9*100</f>
        <v>0</v>
      </c>
      <c r="R60" s="712"/>
      <c r="S60" s="712"/>
      <c r="T60" s="712"/>
      <c r="U60" s="712"/>
      <c r="V60" s="712"/>
      <c r="W60" s="712"/>
      <c r="X60" s="712"/>
      <c r="Y60" s="712"/>
      <c r="Z60" s="712"/>
      <c r="AA60" s="712"/>
      <c r="AB60" s="712"/>
      <c r="AC60" s="712"/>
    </row>
  </sheetData>
  <mergeCells count="19">
    <mergeCell ref="T4:U4"/>
    <mergeCell ref="V4:W4"/>
    <mergeCell ref="X4:Y4"/>
    <mergeCell ref="Z4:AA4"/>
    <mergeCell ref="AB4:AC4"/>
    <mergeCell ref="A1:B1"/>
    <mergeCell ref="A2:AC2"/>
    <mergeCell ref="A3:AC3"/>
    <mergeCell ref="A4:A5"/>
    <mergeCell ref="B4:B5"/>
    <mergeCell ref="C4:C5"/>
    <mergeCell ref="J4:K4"/>
    <mergeCell ref="L4:M4"/>
    <mergeCell ref="N4:O4"/>
    <mergeCell ref="R4:S4"/>
    <mergeCell ref="D4:E4"/>
    <mergeCell ref="F4:G4"/>
    <mergeCell ref="H4:I4"/>
    <mergeCell ref="P4:Q4"/>
  </mergeCells>
  <pageMargins left="0.86614173228346458" right="0.15748031496062992" top="0.27559055118110237" bottom="0.19685039370078741" header="0.23622047244094491" footer="0.15748031496062992"/>
  <pageSetup paperSize="8" scale="82"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1"/>
  <sheetViews>
    <sheetView showZeros="0" zoomScaleNormal="100" workbookViewId="0">
      <selection activeCell="A22" sqref="A22:IV22"/>
    </sheetView>
  </sheetViews>
  <sheetFormatPr defaultColWidth="7.88671875" defaultRowHeight="13.2" x14ac:dyDescent="0.25"/>
  <cols>
    <col min="1" max="1" width="5.33203125" style="45" customWidth="1"/>
    <col min="2" max="2" width="46.6640625" style="45" customWidth="1"/>
    <col min="3" max="3" width="7.109375" style="52" customWidth="1"/>
    <col min="4" max="4" width="14.44140625" style="45" customWidth="1"/>
    <col min="5" max="5" width="18.33203125" style="45" customWidth="1"/>
    <col min="6" max="27" width="14.88671875" style="45" customWidth="1"/>
    <col min="28" max="16384" width="7.88671875" style="45"/>
  </cols>
  <sheetData>
    <row r="1" spans="1:29" ht="15.6" x14ac:dyDescent="0.3">
      <c r="A1" s="67" t="s">
        <v>223</v>
      </c>
      <c r="B1" s="68"/>
      <c r="C1" s="59"/>
      <c r="D1" s="59"/>
      <c r="E1" s="59"/>
      <c r="F1" s="59"/>
      <c r="G1" s="59"/>
      <c r="H1" s="59"/>
      <c r="I1" s="59"/>
      <c r="J1" s="59"/>
      <c r="K1" s="59"/>
      <c r="L1" s="59"/>
      <c r="M1" s="59"/>
      <c r="N1" s="59"/>
      <c r="O1" s="59"/>
      <c r="P1" s="59"/>
      <c r="Q1" s="59"/>
      <c r="R1" s="59"/>
      <c r="S1" s="59"/>
      <c r="T1" s="59"/>
      <c r="U1" s="59"/>
      <c r="V1" s="59"/>
      <c r="W1" s="59"/>
      <c r="X1" s="59"/>
      <c r="Y1" s="59"/>
      <c r="Z1" s="59"/>
      <c r="AA1" s="59"/>
    </row>
    <row r="2" spans="1:29" s="69" customFormat="1" ht="17.399999999999999" x14ac:dyDescent="0.25">
      <c r="A2" s="992" t="s">
        <v>227</v>
      </c>
      <c r="B2" s="987"/>
      <c r="C2" s="987"/>
      <c r="D2" s="987"/>
      <c r="E2" s="987"/>
      <c r="F2" s="987"/>
      <c r="G2" s="987"/>
      <c r="H2" s="987"/>
      <c r="I2" s="987"/>
      <c r="J2" s="987"/>
      <c r="K2" s="987"/>
      <c r="L2" s="987"/>
      <c r="M2" s="987"/>
      <c r="N2" s="987"/>
      <c r="O2" s="987"/>
      <c r="P2" s="987"/>
      <c r="Q2" s="987"/>
      <c r="R2" s="987"/>
      <c r="S2" s="987"/>
      <c r="T2" s="987"/>
      <c r="U2" s="987"/>
      <c r="V2" s="987"/>
      <c r="W2" s="987"/>
      <c r="X2" s="987"/>
      <c r="Y2" s="987"/>
      <c r="Z2" s="987"/>
      <c r="AA2" s="987"/>
    </row>
    <row r="3" spans="1:29" ht="20.25" customHeight="1" x14ac:dyDescent="0.25">
      <c r="A3" s="984" t="s">
        <v>221</v>
      </c>
      <c r="B3" s="984"/>
      <c r="C3" s="984"/>
      <c r="D3" s="984"/>
      <c r="E3" s="984"/>
      <c r="F3" s="984"/>
      <c r="G3" s="984"/>
      <c r="H3" s="984"/>
      <c r="I3" s="984"/>
      <c r="J3" s="984"/>
      <c r="K3" s="984"/>
      <c r="L3" s="984"/>
      <c r="M3" s="984"/>
      <c r="N3" s="984"/>
      <c r="O3" s="984"/>
      <c r="P3" s="984"/>
      <c r="Q3" s="984"/>
      <c r="R3" s="984"/>
      <c r="S3" s="984"/>
      <c r="T3" s="984"/>
      <c r="U3" s="984"/>
      <c r="V3" s="984"/>
      <c r="W3" s="984"/>
      <c r="X3" s="984"/>
      <c r="Y3" s="984"/>
      <c r="Z3" s="984"/>
      <c r="AA3" s="984"/>
      <c r="AB3" s="70"/>
      <c r="AC3" s="70"/>
    </row>
    <row r="4" spans="1:29" ht="20.25" customHeight="1" x14ac:dyDescent="0.25">
      <c r="A4" s="66"/>
      <c r="B4" s="66"/>
      <c r="C4" s="66"/>
      <c r="D4" s="66"/>
      <c r="E4" s="1000" t="s">
        <v>28</v>
      </c>
      <c r="F4" s="1000"/>
      <c r="G4" s="1000"/>
      <c r="H4" s="1000"/>
      <c r="I4" s="1000"/>
      <c r="J4" s="1000"/>
      <c r="K4" s="1000"/>
      <c r="L4" s="1000"/>
      <c r="M4" s="1000"/>
      <c r="N4" s="1000"/>
      <c r="O4" s="1000"/>
      <c r="P4" s="1000"/>
      <c r="Q4" s="1000"/>
      <c r="R4" s="1000"/>
      <c r="S4" s="1000"/>
      <c r="T4" s="1000"/>
      <c r="U4" s="1000"/>
      <c r="V4" s="1000"/>
      <c r="W4" s="1000"/>
      <c r="X4" s="1000"/>
      <c r="Y4" s="1000"/>
      <c r="Z4" s="1000"/>
      <c r="AA4" s="1000"/>
    </row>
    <row r="5" spans="1:29" ht="20.25" customHeight="1" x14ac:dyDescent="0.25">
      <c r="A5" s="971" t="s">
        <v>16</v>
      </c>
      <c r="B5" s="989" t="s">
        <v>157</v>
      </c>
      <c r="C5" s="989" t="s">
        <v>20</v>
      </c>
      <c r="D5" s="988" t="s">
        <v>143</v>
      </c>
      <c r="E5" s="971" t="s">
        <v>165</v>
      </c>
      <c r="F5" s="971"/>
      <c r="G5" s="971"/>
      <c r="H5" s="971"/>
      <c r="I5" s="971"/>
      <c r="J5" s="971"/>
      <c r="K5" s="971"/>
      <c r="L5" s="971"/>
      <c r="M5" s="971"/>
      <c r="N5" s="971"/>
      <c r="O5" s="971"/>
      <c r="P5" s="971"/>
      <c r="Q5" s="971"/>
      <c r="R5" s="971"/>
      <c r="S5" s="971"/>
      <c r="T5" s="971"/>
      <c r="U5" s="971"/>
      <c r="V5" s="971"/>
      <c r="W5" s="971"/>
      <c r="X5" s="971"/>
      <c r="Y5" s="971"/>
      <c r="Z5" s="971"/>
      <c r="AA5" s="971"/>
    </row>
    <row r="6" spans="1:29" ht="50.25" customHeight="1" x14ac:dyDescent="0.25">
      <c r="A6" s="971"/>
      <c r="B6" s="989"/>
      <c r="C6" s="990"/>
      <c r="D6" s="991"/>
      <c r="E6" s="854" t="s">
        <v>992</v>
      </c>
      <c r="F6" s="854" t="s">
        <v>993</v>
      </c>
      <c r="G6" s="854" t="s">
        <v>994</v>
      </c>
      <c r="H6" s="854" t="s">
        <v>995</v>
      </c>
      <c r="I6" s="854" t="s">
        <v>996</v>
      </c>
      <c r="J6" s="854" t="s">
        <v>997</v>
      </c>
      <c r="K6" s="854" t="s">
        <v>998</v>
      </c>
      <c r="L6" s="854" t="s">
        <v>999</v>
      </c>
      <c r="M6" s="854" t="s">
        <v>1000</v>
      </c>
      <c r="N6" s="854" t="s">
        <v>1001</v>
      </c>
      <c r="O6" s="854" t="s">
        <v>1002</v>
      </c>
      <c r="P6" s="854" t="s">
        <v>1003</v>
      </c>
      <c r="Q6" s="854" t="s">
        <v>1004</v>
      </c>
      <c r="R6" s="854" t="s">
        <v>1005</v>
      </c>
      <c r="S6" s="854" t="s">
        <v>1006</v>
      </c>
      <c r="T6" s="854" t="s">
        <v>1007</v>
      </c>
      <c r="U6" s="854" t="s">
        <v>1008</v>
      </c>
      <c r="V6" s="776" t="s">
        <v>1009</v>
      </c>
      <c r="W6" s="776" t="s">
        <v>1010</v>
      </c>
      <c r="X6" s="776" t="s">
        <v>1011</v>
      </c>
      <c r="Y6" s="776" t="s">
        <v>1012</v>
      </c>
      <c r="Z6" s="776" t="s">
        <v>1013</v>
      </c>
      <c r="AA6" s="776" t="s">
        <v>1014</v>
      </c>
    </row>
    <row r="7" spans="1:29" s="56" customFormat="1" ht="14.25" customHeight="1" x14ac:dyDescent="0.25">
      <c r="A7" s="71" t="s">
        <v>60</v>
      </c>
      <c r="B7" s="71" t="s">
        <v>61</v>
      </c>
      <c r="C7" s="71" t="s">
        <v>62</v>
      </c>
      <c r="D7" s="55" t="s">
        <v>1054</v>
      </c>
      <c r="E7" s="72" t="s">
        <v>63</v>
      </c>
      <c r="F7" s="72" t="s">
        <v>64</v>
      </c>
      <c r="G7" s="72" t="s">
        <v>65</v>
      </c>
      <c r="H7" s="72" t="s">
        <v>187</v>
      </c>
      <c r="I7" s="72" t="s">
        <v>188</v>
      </c>
      <c r="J7" s="72" t="s">
        <v>189</v>
      </c>
      <c r="K7" s="72" t="s">
        <v>190</v>
      </c>
      <c r="L7" s="72" t="s">
        <v>210</v>
      </c>
      <c r="M7" s="72" t="s">
        <v>211</v>
      </c>
      <c r="N7" s="72" t="s">
        <v>212</v>
      </c>
      <c r="O7" s="72" t="s">
        <v>213</v>
      </c>
      <c r="P7" s="72" t="s">
        <v>214</v>
      </c>
      <c r="Q7" s="72" t="s">
        <v>215</v>
      </c>
      <c r="R7" s="72" t="s">
        <v>216</v>
      </c>
      <c r="S7" s="72" t="s">
        <v>217</v>
      </c>
      <c r="T7" s="72" t="s">
        <v>218</v>
      </c>
      <c r="U7" s="72" t="s">
        <v>1055</v>
      </c>
      <c r="V7" s="72" t="s">
        <v>1056</v>
      </c>
      <c r="W7" s="72" t="s">
        <v>1057</v>
      </c>
      <c r="X7" s="72" t="s">
        <v>1058</v>
      </c>
      <c r="Y7" s="72" t="s">
        <v>1059</v>
      </c>
      <c r="Z7" s="72" t="s">
        <v>1060</v>
      </c>
      <c r="AA7" s="72" t="s">
        <v>1061</v>
      </c>
    </row>
    <row r="8" spans="1:29" s="880" customFormat="1" ht="14.25" customHeight="1" x14ac:dyDescent="0.2">
      <c r="A8" s="876">
        <v>1</v>
      </c>
      <c r="B8" s="877" t="s">
        <v>31</v>
      </c>
      <c r="C8" s="876" t="s">
        <v>21</v>
      </c>
      <c r="D8" s="878">
        <f>SUM(E8:AA8)</f>
        <v>4431.0000000000009</v>
      </c>
      <c r="E8" s="879">
        <f>'TT CAM XUYEN'!BH8</f>
        <v>180.3</v>
      </c>
      <c r="F8" s="879">
        <f>'TT THIEN CAM'!BH8</f>
        <v>192.98999999999998</v>
      </c>
      <c r="G8" s="879">
        <f>'CAM BINH'!BH8</f>
        <v>44.54</v>
      </c>
      <c r="H8" s="879">
        <f>'CAM DUONG'!BH8</f>
        <v>180.96</v>
      </c>
      <c r="I8" s="879">
        <f>'CAM DUE'!BH8</f>
        <v>116.18999999999998</v>
      </c>
      <c r="J8" s="879">
        <f>'CAM HA'!BH8</f>
        <v>42.43</v>
      </c>
      <c r="K8" s="879">
        <f>'CAM HUNG'!BH8</f>
        <v>121.89</v>
      </c>
      <c r="L8" s="879">
        <f>'CAM LAC'!BH8</f>
        <v>200.18000000000004</v>
      </c>
      <c r="M8" s="879">
        <f>'CAM LINH'!BH8</f>
        <v>108.89</v>
      </c>
      <c r="N8" s="879">
        <f>'CAM LOC'!BH8</f>
        <v>26.459999999999997</v>
      </c>
      <c r="O8" s="879">
        <f>'CAM MINH'!BH8</f>
        <v>111.1</v>
      </c>
      <c r="P8" s="879">
        <f>'CAM MY'!BH8</f>
        <v>1148.0900000000001</v>
      </c>
      <c r="Q8" s="879">
        <f>'CAM NHUONG'!BH8</f>
        <v>8.6999999999999993</v>
      </c>
      <c r="R8" s="879">
        <f>'CAM QUAN'!BH8</f>
        <v>732.2</v>
      </c>
      <c r="S8" s="879">
        <f>'CAM QUANG'!BH8</f>
        <v>38.74</v>
      </c>
      <c r="T8" s="879">
        <f>'CAM SON'!BH8</f>
        <v>142.87</v>
      </c>
      <c r="U8" s="879">
        <f>'CAM THACH'!BH8</f>
        <v>67.13</v>
      </c>
      <c r="V8" s="879">
        <f>'NAM PHUC THANG'!BH8</f>
        <v>210.32</v>
      </c>
      <c r="W8" s="879">
        <f>'CAM THANH'!BH8</f>
        <v>33.760000000000005</v>
      </c>
      <c r="X8" s="879">
        <f>'CAM THINH'!BH8</f>
        <v>93.109999999999985</v>
      </c>
      <c r="Y8" s="879">
        <f>'CAM TRUNG'!BH8</f>
        <v>246.61999999999998</v>
      </c>
      <c r="Z8" s="879">
        <f>'CAM VINH'!BH8</f>
        <v>251.64</v>
      </c>
      <c r="AA8" s="879">
        <f>'YEN HOA'!BH8</f>
        <v>131.88999999999996</v>
      </c>
    </row>
    <row r="9" spans="1:29" s="56" customFormat="1" ht="14.25" customHeight="1" x14ac:dyDescent="0.25">
      <c r="A9" s="71"/>
      <c r="B9" s="869" t="s">
        <v>38</v>
      </c>
      <c r="C9" s="71"/>
      <c r="D9" s="870">
        <f t="shared" ref="D9:D61" si="0">SUM(E9:AA9)</f>
        <v>0</v>
      </c>
      <c r="E9" s="871">
        <f>'TT CAM XUYEN'!BH9</f>
        <v>0</v>
      </c>
      <c r="F9" s="871">
        <f>'TT THIEN CAM'!BH9</f>
        <v>0</v>
      </c>
      <c r="G9" s="871">
        <f>'CAM BINH'!BH9</f>
        <v>0</v>
      </c>
      <c r="H9" s="871">
        <f>'CAM DUONG'!BH9</f>
        <v>0</v>
      </c>
      <c r="I9" s="871">
        <f>'CAM DUE'!BH9</f>
        <v>0</v>
      </c>
      <c r="J9" s="871">
        <f>'CAM HA'!BH9</f>
        <v>0</v>
      </c>
      <c r="K9" s="871">
        <f>'CAM HUNG'!BH9</f>
        <v>0</v>
      </c>
      <c r="L9" s="871">
        <f>'CAM LAC'!BH9</f>
        <v>0</v>
      </c>
      <c r="M9" s="871">
        <f>'CAM LINH'!BH9</f>
        <v>0</v>
      </c>
      <c r="N9" s="871">
        <f>'CAM LOC'!BH9</f>
        <v>0</v>
      </c>
      <c r="O9" s="871">
        <f>'CAM MINH'!BH9</f>
        <v>0</v>
      </c>
      <c r="P9" s="871">
        <f>'CAM MY'!BH9</f>
        <v>0</v>
      </c>
      <c r="Q9" s="871">
        <f>'CAM NHUONG'!BH9</f>
        <v>0</v>
      </c>
      <c r="R9" s="871">
        <f>'CAM QUAN'!BH9</f>
        <v>0</v>
      </c>
      <c r="S9" s="871">
        <f>'CAM QUANG'!BH9</f>
        <v>0</v>
      </c>
      <c r="T9" s="871">
        <f>'CAM SON'!BH9</f>
        <v>0</v>
      </c>
      <c r="U9" s="871">
        <f>'CAM THACH'!BH9</f>
        <v>0</v>
      </c>
      <c r="V9" s="871">
        <f>'NAM PHUC THANG'!BH9</f>
        <v>0</v>
      </c>
      <c r="W9" s="871">
        <f>'CAM THANH'!BH9</f>
        <v>0</v>
      </c>
      <c r="X9" s="871">
        <f>'CAM THINH'!BH9</f>
        <v>0</v>
      </c>
      <c r="Y9" s="871">
        <f>'CAM TRUNG'!BH9</f>
        <v>0</v>
      </c>
      <c r="Z9" s="871">
        <f>'CAM VINH'!BH9</f>
        <v>0</v>
      </c>
      <c r="AA9" s="871">
        <f>'YEN HOA'!BH9</f>
        <v>0</v>
      </c>
    </row>
    <row r="10" spans="1:29" s="56" customFormat="1" ht="14.25" customHeight="1" x14ac:dyDescent="0.25">
      <c r="A10" s="71" t="s">
        <v>1</v>
      </c>
      <c r="B10" s="869" t="s">
        <v>81</v>
      </c>
      <c r="C10" s="71" t="s">
        <v>82</v>
      </c>
      <c r="D10" s="870">
        <f t="shared" si="0"/>
        <v>1681.81</v>
      </c>
      <c r="E10" s="871">
        <f>'TT CAM XUYEN'!BH10</f>
        <v>158.31</v>
      </c>
      <c r="F10" s="871">
        <f>'TT THIEN CAM'!BH10</f>
        <v>83.91</v>
      </c>
      <c r="G10" s="871">
        <f>'CAM BINH'!BH10</f>
        <v>37.159999999999997</v>
      </c>
      <c r="H10" s="871">
        <f>'CAM DUONG'!BH10</f>
        <v>52.269999999999996</v>
      </c>
      <c r="I10" s="871">
        <f>'CAM DUE'!BH10</f>
        <v>85.71</v>
      </c>
      <c r="J10" s="871">
        <f>'CAM HA'!BH10</f>
        <v>37.39</v>
      </c>
      <c r="K10" s="871">
        <f>'CAM HUNG'!BH10</f>
        <v>82.38</v>
      </c>
      <c r="L10" s="871">
        <f>'CAM LAC'!BH10</f>
        <v>85.190000000000012</v>
      </c>
      <c r="M10" s="871">
        <f>'CAM LINH'!BH10</f>
        <v>47.55</v>
      </c>
      <c r="N10" s="871">
        <f>'CAM LOC'!BH10</f>
        <v>22.709999999999994</v>
      </c>
      <c r="O10" s="871">
        <f>'CAM MINH'!BH10</f>
        <v>45.419999999999995</v>
      </c>
      <c r="P10" s="871">
        <f>'CAM MY'!BH10</f>
        <v>27.099999999999998</v>
      </c>
      <c r="Q10" s="871">
        <f>'CAM NHUONG'!BH10</f>
        <v>0</v>
      </c>
      <c r="R10" s="871">
        <f>'CAM QUAN'!BH10</f>
        <v>73.47999999999999</v>
      </c>
      <c r="S10" s="871">
        <f>'CAM QUANG'!BH10</f>
        <v>35.15</v>
      </c>
      <c r="T10" s="871">
        <f>'CAM SON'!BH10</f>
        <v>54.710000000000008</v>
      </c>
      <c r="U10" s="871">
        <f>'CAM THACH'!BH10</f>
        <v>43.449999999999996</v>
      </c>
      <c r="V10" s="871">
        <f>'NAM PHUC THANG'!BH10</f>
        <v>194.69</v>
      </c>
      <c r="W10" s="871">
        <f>'CAM THANH'!BH10</f>
        <v>20.67</v>
      </c>
      <c r="X10" s="871">
        <f>'CAM THINH'!BH10</f>
        <v>62.55</v>
      </c>
      <c r="Y10" s="871">
        <f>'CAM TRUNG'!BH10</f>
        <v>160.48999999999998</v>
      </c>
      <c r="Z10" s="871">
        <f>'CAM VINH'!BH10</f>
        <v>241.25</v>
      </c>
      <c r="AA10" s="871">
        <f>'YEN HOA'!BH10</f>
        <v>30.269999999999992</v>
      </c>
    </row>
    <row r="11" spans="1:29" s="56" customFormat="1" ht="14.25" customHeight="1" x14ac:dyDescent="0.25">
      <c r="A11" s="71"/>
      <c r="B11" s="869" t="s">
        <v>79</v>
      </c>
      <c r="C11" s="71" t="s">
        <v>80</v>
      </c>
      <c r="D11" s="870">
        <f t="shared" si="0"/>
        <v>1630.96</v>
      </c>
      <c r="E11" s="871">
        <f>'TT CAM XUYEN'!BH11</f>
        <v>158.31</v>
      </c>
      <c r="F11" s="871">
        <f>'TT THIEN CAM'!BH11</f>
        <v>83.91</v>
      </c>
      <c r="G11" s="871">
        <f>'CAM BINH'!BH11</f>
        <v>37.159999999999997</v>
      </c>
      <c r="H11" s="871">
        <f>'CAM DUONG'!BH11</f>
        <v>52.269999999999996</v>
      </c>
      <c r="I11" s="871">
        <f>'CAM DUE'!BH11</f>
        <v>85.13</v>
      </c>
      <c r="J11" s="871">
        <f>'CAM HA'!BH11</f>
        <v>37.39</v>
      </c>
      <c r="K11" s="871">
        <f>'CAM HUNG'!BH11</f>
        <v>50.079999999999991</v>
      </c>
      <c r="L11" s="871">
        <f>'CAM LAC'!BH11</f>
        <v>85.190000000000012</v>
      </c>
      <c r="M11" s="871">
        <f>'CAM LINH'!BH11</f>
        <v>47.55</v>
      </c>
      <c r="N11" s="871">
        <f>'CAM LOC'!BH11</f>
        <v>22.709999999999994</v>
      </c>
      <c r="O11" s="871">
        <f>'CAM MINH'!BH11</f>
        <v>45.419999999999995</v>
      </c>
      <c r="P11" s="871">
        <f>'CAM MY'!BH11</f>
        <v>27.099999999999998</v>
      </c>
      <c r="Q11" s="871">
        <f>'CAM NHUONG'!BH11</f>
        <v>0</v>
      </c>
      <c r="R11" s="871">
        <f>'CAM QUAN'!BH11</f>
        <v>73.47999999999999</v>
      </c>
      <c r="S11" s="871">
        <f>'CAM QUANG'!BH11</f>
        <v>35.15</v>
      </c>
      <c r="T11" s="871">
        <f>'CAM SON'!BH11</f>
        <v>54.680000000000007</v>
      </c>
      <c r="U11" s="871">
        <f>'CAM THACH'!BH11</f>
        <v>43.449999999999996</v>
      </c>
      <c r="V11" s="871">
        <f>'NAM PHUC THANG'!BH11</f>
        <v>194.66</v>
      </c>
      <c r="W11" s="871">
        <f>'CAM THANH'!BH11</f>
        <v>20.67</v>
      </c>
      <c r="X11" s="871">
        <f>'CAM THINH'!BH11</f>
        <v>50.879999999999995</v>
      </c>
      <c r="Y11" s="871">
        <f>'CAM TRUNG'!BH11</f>
        <v>156.44999999999999</v>
      </c>
      <c r="Z11" s="871">
        <f>'CAM VINH'!BH11</f>
        <v>241.25</v>
      </c>
      <c r="AA11" s="871">
        <f>'YEN HOA'!BH11</f>
        <v>28.069999999999993</v>
      </c>
    </row>
    <row r="12" spans="1:29" s="56" customFormat="1" ht="14.25" customHeight="1" x14ac:dyDescent="0.25">
      <c r="A12" s="71"/>
      <c r="B12" s="869" t="s">
        <v>184</v>
      </c>
      <c r="C12" s="71" t="s">
        <v>183</v>
      </c>
      <c r="D12" s="870">
        <f t="shared" si="0"/>
        <v>50.85</v>
      </c>
      <c r="E12" s="871">
        <f>'TT CAM XUYEN'!BH12</f>
        <v>0</v>
      </c>
      <c r="F12" s="871">
        <f>'TT THIEN CAM'!BH12</f>
        <v>0</v>
      </c>
      <c r="G12" s="871">
        <f>'CAM BINH'!BH12</f>
        <v>0</v>
      </c>
      <c r="H12" s="871">
        <f>'CAM DUONG'!BH12</f>
        <v>0</v>
      </c>
      <c r="I12" s="871">
        <f>'CAM DUE'!BH12</f>
        <v>0.57999999999999996</v>
      </c>
      <c r="J12" s="871">
        <f>'CAM HA'!BH12</f>
        <v>0</v>
      </c>
      <c r="K12" s="871">
        <f>'CAM HUNG'!BH12</f>
        <v>32.299999999999997</v>
      </c>
      <c r="L12" s="871">
        <f>'CAM LAC'!BH12</f>
        <v>0</v>
      </c>
      <c r="M12" s="871">
        <f>'CAM LINH'!BH12</f>
        <v>0</v>
      </c>
      <c r="N12" s="871">
        <f>'CAM LOC'!BH12</f>
        <v>0</v>
      </c>
      <c r="O12" s="871">
        <f>'CAM MINH'!BH12</f>
        <v>0</v>
      </c>
      <c r="P12" s="871">
        <f>'CAM MY'!BH12</f>
        <v>0</v>
      </c>
      <c r="Q12" s="871">
        <f>'CAM NHUONG'!BH12</f>
        <v>0</v>
      </c>
      <c r="R12" s="871">
        <f>'CAM QUAN'!BH12</f>
        <v>0</v>
      </c>
      <c r="S12" s="871">
        <f>'CAM QUANG'!BH12</f>
        <v>0</v>
      </c>
      <c r="T12" s="871">
        <f>'CAM SON'!BH12</f>
        <v>0.03</v>
      </c>
      <c r="U12" s="871">
        <f>'CAM THACH'!BH12</f>
        <v>0</v>
      </c>
      <c r="V12" s="871">
        <f>'NAM PHUC THANG'!BH12</f>
        <v>0.03</v>
      </c>
      <c r="W12" s="871">
        <f>'CAM THANH'!BH12</f>
        <v>0</v>
      </c>
      <c r="X12" s="871">
        <f>'CAM THINH'!BH12</f>
        <v>11.670000000000002</v>
      </c>
      <c r="Y12" s="871">
        <f>'CAM TRUNG'!BH12</f>
        <v>4.04</v>
      </c>
      <c r="Z12" s="871">
        <f>'CAM VINH'!BH12</f>
        <v>0</v>
      </c>
      <c r="AA12" s="871">
        <f>'YEN HOA'!BH12</f>
        <v>2.2000000000000002</v>
      </c>
    </row>
    <row r="13" spans="1:29" s="56" customFormat="1" ht="14.25" customHeight="1" x14ac:dyDescent="0.25">
      <c r="A13" s="71" t="s">
        <v>2</v>
      </c>
      <c r="B13" s="869" t="s">
        <v>105</v>
      </c>
      <c r="C13" s="71" t="s">
        <v>51</v>
      </c>
      <c r="D13" s="870">
        <f t="shared" si="0"/>
        <v>267.92999999999995</v>
      </c>
      <c r="E13" s="871">
        <f>'TT CAM XUYEN'!BH13</f>
        <v>14.030000000000001</v>
      </c>
      <c r="F13" s="871">
        <f>'TT THIEN CAM'!BH13</f>
        <v>30.439999999999998</v>
      </c>
      <c r="G13" s="871">
        <f>'CAM BINH'!BH13</f>
        <v>2.7</v>
      </c>
      <c r="H13" s="871">
        <f>'CAM DUONG'!BH13</f>
        <v>20.580000000000002</v>
      </c>
      <c r="I13" s="871">
        <f>'CAM DUE'!BH13</f>
        <v>8.69</v>
      </c>
      <c r="J13" s="871">
        <f>'CAM HA'!BH13</f>
        <v>2.29</v>
      </c>
      <c r="K13" s="871">
        <f>'CAM HUNG'!BH13</f>
        <v>5.2</v>
      </c>
      <c r="L13" s="871">
        <f>'CAM LAC'!BH13</f>
        <v>18.080000000000002</v>
      </c>
      <c r="M13" s="871">
        <f>'CAM LINH'!BH13</f>
        <v>6.59</v>
      </c>
      <c r="N13" s="871">
        <f>'CAM LOC'!BH13</f>
        <v>0.1</v>
      </c>
      <c r="O13" s="871">
        <f>'CAM MINH'!BH13</f>
        <v>6.6</v>
      </c>
      <c r="P13" s="871">
        <f>'CAM MY'!BH13</f>
        <v>28.91</v>
      </c>
      <c r="Q13" s="871">
        <f>'CAM NHUONG'!BH13</f>
        <v>0</v>
      </c>
      <c r="R13" s="871">
        <f>'CAM QUAN'!BH13</f>
        <v>11.47</v>
      </c>
      <c r="S13" s="871">
        <f>'CAM QUANG'!BH13</f>
        <v>0.12</v>
      </c>
      <c r="T13" s="871">
        <f>'CAM SON'!BH13</f>
        <v>15.62</v>
      </c>
      <c r="U13" s="871">
        <f>'CAM THACH'!BH13</f>
        <v>12.229999999999999</v>
      </c>
      <c r="V13" s="871">
        <f>'NAM PHUC THANG'!BH13</f>
        <v>4.9800000000000004</v>
      </c>
      <c r="W13" s="871">
        <f>'CAM THANH'!BH13</f>
        <v>8.39</v>
      </c>
      <c r="X13" s="871">
        <f>'CAM THINH'!BH13</f>
        <v>4.68</v>
      </c>
      <c r="Y13" s="871">
        <f>'CAM TRUNG'!BH13</f>
        <v>14.809999999999999</v>
      </c>
      <c r="Z13" s="871">
        <f>'CAM VINH'!BH13</f>
        <v>5.89</v>
      </c>
      <c r="AA13" s="871">
        <f>'YEN HOA'!BH13</f>
        <v>45.529999999999994</v>
      </c>
    </row>
    <row r="14" spans="1:29" s="56" customFormat="1" ht="14.25" customHeight="1" x14ac:dyDescent="0.25">
      <c r="A14" s="71" t="s">
        <v>3</v>
      </c>
      <c r="B14" s="869" t="s">
        <v>34</v>
      </c>
      <c r="C14" s="71" t="s">
        <v>39</v>
      </c>
      <c r="D14" s="870">
        <f t="shared" si="0"/>
        <v>276.09999999999997</v>
      </c>
      <c r="E14" s="871">
        <f>'TT CAM XUYEN'!BH14</f>
        <v>7.96</v>
      </c>
      <c r="F14" s="871">
        <f>'TT THIEN CAM'!BH14</f>
        <v>44.589999999999996</v>
      </c>
      <c r="G14" s="871">
        <f>'CAM BINH'!BH14</f>
        <v>4.6399999999999997</v>
      </c>
      <c r="H14" s="871">
        <f>'CAM DUONG'!BH14</f>
        <v>28.619999999999997</v>
      </c>
      <c r="I14" s="871">
        <f>'CAM DUE'!BH14</f>
        <v>9.27</v>
      </c>
      <c r="J14" s="871">
        <f>'CAM HA'!BH14</f>
        <v>2.44</v>
      </c>
      <c r="K14" s="871">
        <f>'CAM HUNG'!BH14</f>
        <v>6.5</v>
      </c>
      <c r="L14" s="871">
        <f>'CAM LAC'!BH14</f>
        <v>12.37</v>
      </c>
      <c r="M14" s="871">
        <f>'CAM LINH'!BH14</f>
        <v>15.81</v>
      </c>
      <c r="N14" s="871">
        <f>'CAM LOC'!BH14</f>
        <v>3.37</v>
      </c>
      <c r="O14" s="871">
        <f>'CAM MINH'!BH14</f>
        <v>7.8</v>
      </c>
      <c r="P14" s="871">
        <f>'CAM MY'!BH14</f>
        <v>8.6</v>
      </c>
      <c r="Q14" s="871">
        <f>'CAM NHUONG'!BH14</f>
        <v>1.7000000000000002</v>
      </c>
      <c r="R14" s="871">
        <f>'CAM QUAN'!BH14</f>
        <v>35.730000000000004</v>
      </c>
      <c r="S14" s="871">
        <f>'CAM QUANG'!BH14</f>
        <v>3.2</v>
      </c>
      <c r="T14" s="871">
        <f>'CAM SON'!BH14</f>
        <v>9.02</v>
      </c>
      <c r="U14" s="871">
        <f>'CAM THACH'!BH14</f>
        <v>8.24</v>
      </c>
      <c r="V14" s="871">
        <f>'NAM PHUC THANG'!BH14</f>
        <v>7.65</v>
      </c>
      <c r="W14" s="871">
        <f>'CAM THANH'!BH14</f>
        <v>4.7</v>
      </c>
      <c r="X14" s="871">
        <f>'CAM THINH'!BH14</f>
        <v>4.67</v>
      </c>
      <c r="Y14" s="871">
        <f>'CAM TRUNG'!BH14</f>
        <v>13.159999999999998</v>
      </c>
      <c r="Z14" s="871">
        <f>'CAM VINH'!BH14</f>
        <v>4.4000000000000004</v>
      </c>
      <c r="AA14" s="871">
        <f>'YEN HOA'!BH14</f>
        <v>31.660000000000004</v>
      </c>
    </row>
    <row r="15" spans="1:29" s="56" customFormat="1" ht="14.25" customHeight="1" x14ac:dyDescent="0.25">
      <c r="A15" s="71" t="s">
        <v>4</v>
      </c>
      <c r="B15" s="869" t="s">
        <v>11</v>
      </c>
      <c r="C15" s="71" t="s">
        <v>22</v>
      </c>
      <c r="D15" s="870">
        <f t="shared" si="0"/>
        <v>693.55000000000007</v>
      </c>
      <c r="E15" s="871">
        <f>'TT CAM XUYEN'!BH15</f>
        <v>0</v>
      </c>
      <c r="F15" s="871">
        <f>'TT THIEN CAM'!BH15</f>
        <v>0</v>
      </c>
      <c r="G15" s="871">
        <f>'CAM BINH'!BH15</f>
        <v>0</v>
      </c>
      <c r="H15" s="871">
        <f>'CAM DUONG'!BH15</f>
        <v>0</v>
      </c>
      <c r="I15" s="871">
        <f>'CAM DUE'!BH15</f>
        <v>0</v>
      </c>
      <c r="J15" s="871">
        <f>'CAM HA'!BH15</f>
        <v>0</v>
      </c>
      <c r="K15" s="871">
        <f>'CAM HUNG'!BH15</f>
        <v>9.73</v>
      </c>
      <c r="L15" s="871">
        <f>'CAM LAC'!BH15</f>
        <v>0</v>
      </c>
      <c r="M15" s="871">
        <f>'CAM LINH'!BH15</f>
        <v>33.72</v>
      </c>
      <c r="N15" s="871">
        <f>'CAM LOC'!BH15</f>
        <v>0</v>
      </c>
      <c r="O15" s="871">
        <f>'CAM MINH'!BH15</f>
        <v>0</v>
      </c>
      <c r="P15" s="871">
        <f>'CAM MY'!BH15</f>
        <v>650</v>
      </c>
      <c r="Q15" s="871">
        <f>'CAM NHUONG'!BH15</f>
        <v>0</v>
      </c>
      <c r="R15" s="871">
        <f>'CAM QUAN'!BH15</f>
        <v>0</v>
      </c>
      <c r="S15" s="871">
        <f>'CAM QUANG'!BH15</f>
        <v>0</v>
      </c>
      <c r="T15" s="871">
        <f>'CAM SON'!BH15</f>
        <v>0</v>
      </c>
      <c r="U15" s="871">
        <f>'CAM THACH'!BH15</f>
        <v>0</v>
      </c>
      <c r="V15" s="871">
        <f>'NAM PHUC THANG'!BH15</f>
        <v>0</v>
      </c>
      <c r="W15" s="871">
        <f>'CAM THANH'!BH15</f>
        <v>0</v>
      </c>
      <c r="X15" s="871">
        <f>'CAM THINH'!BH15</f>
        <v>0</v>
      </c>
      <c r="Y15" s="871">
        <f>'CAM TRUNG'!BH15</f>
        <v>0</v>
      </c>
      <c r="Z15" s="871">
        <f>'CAM VINH'!BH15</f>
        <v>0</v>
      </c>
      <c r="AA15" s="871">
        <f>'YEN HOA'!BH15</f>
        <v>0.1</v>
      </c>
    </row>
    <row r="16" spans="1:29" s="56" customFormat="1" ht="14.25" customHeight="1" x14ac:dyDescent="0.25">
      <c r="A16" s="71" t="s">
        <v>5</v>
      </c>
      <c r="B16" s="869" t="s">
        <v>12</v>
      </c>
      <c r="C16" s="71" t="s">
        <v>23</v>
      </c>
      <c r="D16" s="870">
        <f t="shared" si="0"/>
        <v>0</v>
      </c>
      <c r="E16" s="871">
        <f>'TT CAM XUYEN'!BH16</f>
        <v>0</v>
      </c>
      <c r="F16" s="871">
        <f>'TT THIEN CAM'!BH16</f>
        <v>0</v>
      </c>
      <c r="G16" s="871">
        <f>'CAM BINH'!BH16</f>
        <v>0</v>
      </c>
      <c r="H16" s="871">
        <f>'CAM DUONG'!BH16</f>
        <v>0</v>
      </c>
      <c r="I16" s="871">
        <f>'CAM DUE'!BH16</f>
        <v>0</v>
      </c>
      <c r="J16" s="871">
        <f>'CAM HA'!BH16</f>
        <v>0</v>
      </c>
      <c r="K16" s="871">
        <f>'CAM HUNG'!BH16</f>
        <v>0</v>
      </c>
      <c r="L16" s="871">
        <f>'CAM LAC'!BH16</f>
        <v>0</v>
      </c>
      <c r="M16" s="871">
        <f>'CAM LINH'!BH16</f>
        <v>0</v>
      </c>
      <c r="N16" s="871">
        <f>'CAM LOC'!BH16</f>
        <v>0</v>
      </c>
      <c r="O16" s="871">
        <f>'CAM MINH'!BH16</f>
        <v>0</v>
      </c>
      <c r="P16" s="871">
        <f>'CAM MY'!BH16</f>
        <v>0</v>
      </c>
      <c r="Q16" s="871">
        <f>'CAM NHUONG'!BH16</f>
        <v>0</v>
      </c>
      <c r="R16" s="871">
        <f>'CAM QUAN'!BH16</f>
        <v>0</v>
      </c>
      <c r="S16" s="871">
        <f>'CAM QUANG'!BH16</f>
        <v>0</v>
      </c>
      <c r="T16" s="871">
        <f>'CAM SON'!BH16</f>
        <v>0</v>
      </c>
      <c r="U16" s="871">
        <f>'CAM THACH'!BH16</f>
        <v>0</v>
      </c>
      <c r="V16" s="871">
        <f>'NAM PHUC THANG'!BH16</f>
        <v>0</v>
      </c>
      <c r="W16" s="871">
        <f>'CAM THANH'!BH16</f>
        <v>0</v>
      </c>
      <c r="X16" s="871">
        <f>'CAM THINH'!BH16</f>
        <v>0</v>
      </c>
      <c r="Y16" s="871">
        <f>'CAM TRUNG'!BH16</f>
        <v>0</v>
      </c>
      <c r="Z16" s="871">
        <f>'CAM VINH'!BH16</f>
        <v>0</v>
      </c>
      <c r="AA16" s="871">
        <f>'YEN HOA'!BH16</f>
        <v>0</v>
      </c>
    </row>
    <row r="17" spans="1:27" s="56" customFormat="1" ht="14.25" customHeight="1" x14ac:dyDescent="0.25">
      <c r="A17" s="71" t="s">
        <v>36</v>
      </c>
      <c r="B17" s="869" t="s">
        <v>35</v>
      </c>
      <c r="C17" s="71" t="s">
        <v>40</v>
      </c>
      <c r="D17" s="870">
        <f t="shared" si="0"/>
        <v>1412.3600000000001</v>
      </c>
      <c r="E17" s="871">
        <f>'TT CAM XUYEN'!BH17</f>
        <v>0</v>
      </c>
      <c r="F17" s="871">
        <f>'TT THIEN CAM'!BH17</f>
        <v>28.89</v>
      </c>
      <c r="G17" s="871">
        <f>'CAM BINH'!BH17</f>
        <v>0</v>
      </c>
      <c r="H17" s="871">
        <f>'CAM DUONG'!BH17</f>
        <v>44.470000000000006</v>
      </c>
      <c r="I17" s="871">
        <f>'CAM DUE'!BH17</f>
        <v>7.61</v>
      </c>
      <c r="J17" s="871">
        <f>'CAM HA'!BH17</f>
        <v>0.31000000000000005</v>
      </c>
      <c r="K17" s="871">
        <f>'CAM HUNG'!BH17</f>
        <v>14.579999999999998</v>
      </c>
      <c r="L17" s="871">
        <f>'CAM LAC'!BH17</f>
        <v>81.459999999999994</v>
      </c>
      <c r="M17" s="871">
        <f>'CAM LINH'!BH17</f>
        <v>5.2200000000000006</v>
      </c>
      <c r="N17" s="871">
        <f>'CAM LOC'!BH17</f>
        <v>0.28000000000000003</v>
      </c>
      <c r="O17" s="871">
        <f>'CAM MINH'!BH17</f>
        <v>49.28</v>
      </c>
      <c r="P17" s="871">
        <f>'CAM MY'!BH17</f>
        <v>430.48</v>
      </c>
      <c r="Q17" s="871">
        <f>'CAM NHUONG'!BH17</f>
        <v>0</v>
      </c>
      <c r="R17" s="871">
        <f>'CAM QUAN'!BH17</f>
        <v>609.5200000000001</v>
      </c>
      <c r="S17" s="871">
        <f>'CAM QUANG'!BH17</f>
        <v>0</v>
      </c>
      <c r="T17" s="871">
        <f>'CAM SON'!BH17</f>
        <v>61.52</v>
      </c>
      <c r="U17" s="871">
        <f>'CAM THACH'!BH17</f>
        <v>0</v>
      </c>
      <c r="V17" s="871">
        <f>'NAM PHUC THANG'!BH17</f>
        <v>0</v>
      </c>
      <c r="W17" s="871">
        <f>'CAM THANH'!BH17</f>
        <v>0</v>
      </c>
      <c r="X17" s="871">
        <f>'CAM THINH'!BH17</f>
        <v>19.18</v>
      </c>
      <c r="Y17" s="871">
        <f>'CAM TRUNG'!BH17</f>
        <v>35.96</v>
      </c>
      <c r="Z17" s="871">
        <f>'CAM VINH'!BH17</f>
        <v>0</v>
      </c>
      <c r="AA17" s="871">
        <f>'YEN HOA'!BH17</f>
        <v>23.599999999999998</v>
      </c>
    </row>
    <row r="18" spans="1:27" s="56" customFormat="1" ht="14.25" customHeight="1" x14ac:dyDescent="0.25">
      <c r="A18" s="71"/>
      <c r="B18" s="869" t="s">
        <v>231</v>
      </c>
      <c r="C18" s="71" t="s">
        <v>232</v>
      </c>
      <c r="D18" s="870">
        <f t="shared" si="0"/>
        <v>0</v>
      </c>
      <c r="E18" s="871">
        <f>'TT CAM XUYEN'!BH18</f>
        <v>0</v>
      </c>
      <c r="F18" s="871">
        <f>'TT THIEN CAM'!BH18</f>
        <v>0</v>
      </c>
      <c r="G18" s="871">
        <f>'CAM BINH'!BH18</f>
        <v>0</v>
      </c>
      <c r="H18" s="871">
        <f>'CAM DUONG'!BH18</f>
        <v>0</v>
      </c>
      <c r="I18" s="871">
        <f>'CAM DUE'!BH18</f>
        <v>0</v>
      </c>
      <c r="J18" s="871">
        <f>'CAM HA'!BH18</f>
        <v>0</v>
      </c>
      <c r="K18" s="871">
        <f>'CAM HUNG'!BH18</f>
        <v>0</v>
      </c>
      <c r="L18" s="871">
        <f>'CAM LAC'!BH18</f>
        <v>0</v>
      </c>
      <c r="M18" s="871">
        <f>'CAM LINH'!BH18</f>
        <v>0</v>
      </c>
      <c r="N18" s="871">
        <f>'CAM LOC'!BH18</f>
        <v>0</v>
      </c>
      <c r="O18" s="871">
        <f>'CAM MINH'!BH18</f>
        <v>0</v>
      </c>
      <c r="P18" s="871">
        <f>'CAM MY'!BH18</f>
        <v>0</v>
      </c>
      <c r="Q18" s="871">
        <f>'CAM NHUONG'!BH18</f>
        <v>0</v>
      </c>
      <c r="R18" s="871">
        <f>'CAM QUAN'!BH18</f>
        <v>0</v>
      </c>
      <c r="S18" s="871">
        <f>'CAM QUANG'!BH18</f>
        <v>0</v>
      </c>
      <c r="T18" s="871">
        <f>'CAM SON'!BH18</f>
        <v>0</v>
      </c>
      <c r="U18" s="871">
        <f>'CAM THACH'!BH18</f>
        <v>0</v>
      </c>
      <c r="V18" s="871">
        <f>'NAM PHUC THANG'!BH18</f>
        <v>0</v>
      </c>
      <c r="W18" s="871">
        <f>'CAM THANH'!BH18</f>
        <v>0</v>
      </c>
      <c r="X18" s="871">
        <f>'CAM THINH'!BH18</f>
        <v>0</v>
      </c>
      <c r="Y18" s="871">
        <f>'CAM TRUNG'!BH18</f>
        <v>0</v>
      </c>
      <c r="Z18" s="871">
        <f>'CAM VINH'!BH18</f>
        <v>0</v>
      </c>
      <c r="AA18" s="871">
        <f>'YEN HOA'!BH18</f>
        <v>0</v>
      </c>
    </row>
    <row r="19" spans="1:27" s="56" customFormat="1" ht="14.25" customHeight="1" x14ac:dyDescent="0.25">
      <c r="A19" s="71" t="s">
        <v>37</v>
      </c>
      <c r="B19" s="869" t="s">
        <v>85</v>
      </c>
      <c r="C19" s="71" t="s">
        <v>74</v>
      </c>
      <c r="D19" s="870">
        <f t="shared" si="0"/>
        <v>64.600000000000009</v>
      </c>
      <c r="E19" s="871">
        <f>'TT CAM XUYEN'!BH19</f>
        <v>0</v>
      </c>
      <c r="F19" s="871">
        <f>'TT THIEN CAM'!BH19</f>
        <v>0.1</v>
      </c>
      <c r="G19" s="871">
        <f>'CAM BINH'!BH19</f>
        <v>0.04</v>
      </c>
      <c r="H19" s="871">
        <f>'CAM DUONG'!BH19</f>
        <v>34.730000000000004</v>
      </c>
      <c r="I19" s="871">
        <f>'CAM DUE'!BH19</f>
        <v>4.91</v>
      </c>
      <c r="J19" s="871">
        <f>'CAM HA'!BH19</f>
        <v>0</v>
      </c>
      <c r="K19" s="871">
        <f>'CAM HUNG'!BH19</f>
        <v>3.5</v>
      </c>
      <c r="L19" s="871">
        <f>'CAM LAC'!BH19</f>
        <v>3.08</v>
      </c>
      <c r="M19" s="871">
        <f>'CAM LINH'!BH19</f>
        <v>0</v>
      </c>
      <c r="N19" s="871">
        <f>'CAM LOC'!BH19</f>
        <v>0</v>
      </c>
      <c r="O19" s="871">
        <f>'CAM MINH'!BH19</f>
        <v>2</v>
      </c>
      <c r="P19" s="871">
        <f>'CAM MY'!BH19</f>
        <v>3</v>
      </c>
      <c r="Q19" s="871">
        <f>'CAM NHUONG'!BH19</f>
        <v>0</v>
      </c>
      <c r="R19" s="871">
        <f>'CAM QUAN'!BH19</f>
        <v>2</v>
      </c>
      <c r="S19" s="871">
        <f>'CAM QUANG'!BH19</f>
        <v>0.27</v>
      </c>
      <c r="T19" s="871">
        <f>'CAM SON'!BH19</f>
        <v>2</v>
      </c>
      <c r="U19" s="871">
        <f>'CAM THACH'!BH19</f>
        <v>3.21</v>
      </c>
      <c r="V19" s="871">
        <f>'NAM PHUC THANG'!BH19</f>
        <v>0.7</v>
      </c>
      <c r="W19" s="871">
        <f>'CAM THANH'!BH19</f>
        <v>0</v>
      </c>
      <c r="X19" s="871">
        <f>'CAM THINH'!BH19</f>
        <v>2.0299999999999998</v>
      </c>
      <c r="Y19" s="871">
        <f>'CAM TRUNG'!BH19</f>
        <v>2.2000000000000002</v>
      </c>
      <c r="Z19" s="871">
        <f>'CAM VINH'!BH19</f>
        <v>0.1</v>
      </c>
      <c r="AA19" s="871">
        <f>'YEN HOA'!BH19</f>
        <v>0.73</v>
      </c>
    </row>
    <row r="20" spans="1:27" s="56" customFormat="1" ht="14.25" customHeight="1" x14ac:dyDescent="0.25">
      <c r="A20" s="71" t="s">
        <v>47</v>
      </c>
      <c r="B20" s="869" t="s">
        <v>45</v>
      </c>
      <c r="C20" s="71" t="s">
        <v>46</v>
      </c>
      <c r="D20" s="870">
        <f t="shared" si="0"/>
        <v>12.059999999999999</v>
      </c>
      <c r="E20" s="871">
        <f>'TT CAM XUYEN'!BH20</f>
        <v>0</v>
      </c>
      <c r="F20" s="871">
        <f>'TT THIEN CAM'!BH20</f>
        <v>5.0599999999999996</v>
      </c>
      <c r="G20" s="871">
        <f>'CAM BINH'!BH20</f>
        <v>0</v>
      </c>
      <c r="H20" s="871">
        <f>'CAM DUONG'!BH20</f>
        <v>0</v>
      </c>
      <c r="I20" s="871">
        <f>'CAM DUE'!BH20</f>
        <v>0</v>
      </c>
      <c r="J20" s="871">
        <f>'CAM HA'!BH20</f>
        <v>0</v>
      </c>
      <c r="K20" s="871">
        <f>'CAM HUNG'!BH20</f>
        <v>0</v>
      </c>
      <c r="L20" s="871">
        <f>'CAM LAC'!BH20</f>
        <v>0</v>
      </c>
      <c r="M20" s="871">
        <f>'CAM LINH'!BH20</f>
        <v>0</v>
      </c>
      <c r="N20" s="871">
        <f>'CAM LOC'!BH20</f>
        <v>0</v>
      </c>
      <c r="O20" s="871">
        <f>'CAM MINH'!BH20</f>
        <v>0</v>
      </c>
      <c r="P20" s="871">
        <f>'CAM MY'!BH20</f>
        <v>0</v>
      </c>
      <c r="Q20" s="871">
        <f>'CAM NHUONG'!BH20</f>
        <v>7</v>
      </c>
      <c r="R20" s="871">
        <f>'CAM QUAN'!BH20</f>
        <v>0</v>
      </c>
      <c r="S20" s="871">
        <f>'CAM QUANG'!BH20</f>
        <v>0</v>
      </c>
      <c r="T20" s="871">
        <f>'CAM SON'!BH20</f>
        <v>0</v>
      </c>
      <c r="U20" s="871">
        <f>'CAM THACH'!BH20</f>
        <v>0</v>
      </c>
      <c r="V20" s="871">
        <f>'NAM PHUC THANG'!BH20</f>
        <v>0</v>
      </c>
      <c r="W20" s="871">
        <f>'CAM THANH'!BH20</f>
        <v>0</v>
      </c>
      <c r="X20" s="871">
        <f>'CAM THINH'!BH20</f>
        <v>0</v>
      </c>
      <c r="Y20" s="871">
        <f>'CAM TRUNG'!BH20</f>
        <v>0</v>
      </c>
      <c r="Z20" s="871">
        <f>'CAM VINH'!BH20</f>
        <v>0</v>
      </c>
      <c r="AA20" s="871">
        <f>'YEN HOA'!BH20</f>
        <v>0</v>
      </c>
    </row>
    <row r="21" spans="1:27" s="56" customFormat="1" ht="14.25" customHeight="1" x14ac:dyDescent="0.25">
      <c r="A21" s="71" t="s">
        <v>175</v>
      </c>
      <c r="B21" s="869" t="s">
        <v>52</v>
      </c>
      <c r="C21" s="71" t="s">
        <v>53</v>
      </c>
      <c r="D21" s="870">
        <f t="shared" si="0"/>
        <v>22.59</v>
      </c>
      <c r="E21" s="871">
        <f>'TT CAM XUYEN'!BH21</f>
        <v>0</v>
      </c>
      <c r="F21" s="871">
        <f>'TT THIEN CAM'!BH21</f>
        <v>0</v>
      </c>
      <c r="G21" s="871">
        <f>'CAM BINH'!BH21</f>
        <v>0</v>
      </c>
      <c r="H21" s="871">
        <f>'CAM DUONG'!BH21</f>
        <v>0.28999999999999998</v>
      </c>
      <c r="I21" s="871">
        <f>'CAM DUE'!BH21</f>
        <v>0</v>
      </c>
      <c r="J21" s="871">
        <f>'CAM HA'!BH21</f>
        <v>0</v>
      </c>
      <c r="K21" s="871">
        <f>'CAM HUNG'!BH21</f>
        <v>0</v>
      </c>
      <c r="L21" s="871">
        <f>'CAM LAC'!BH21</f>
        <v>0</v>
      </c>
      <c r="M21" s="871">
        <f>'CAM LINH'!BH21</f>
        <v>0</v>
      </c>
      <c r="N21" s="871">
        <f>'CAM LOC'!BH21</f>
        <v>0</v>
      </c>
      <c r="O21" s="871">
        <f>'CAM MINH'!BH21</f>
        <v>0</v>
      </c>
      <c r="P21" s="871">
        <f>'CAM MY'!BH21</f>
        <v>0</v>
      </c>
      <c r="Q21" s="871">
        <f>'CAM NHUONG'!BH21</f>
        <v>0</v>
      </c>
      <c r="R21" s="871">
        <f>'CAM QUAN'!BH21</f>
        <v>0</v>
      </c>
      <c r="S21" s="871">
        <f>'CAM QUANG'!BH21</f>
        <v>0</v>
      </c>
      <c r="T21" s="871">
        <f>'CAM SON'!BH21</f>
        <v>0</v>
      </c>
      <c r="U21" s="871">
        <f>'CAM THACH'!BH21</f>
        <v>0</v>
      </c>
      <c r="V21" s="871">
        <f>'NAM PHUC THANG'!BH21</f>
        <v>2.2999999999999998</v>
      </c>
      <c r="W21" s="871">
        <f>'CAM THANH'!BH21</f>
        <v>0</v>
      </c>
      <c r="X21" s="871">
        <f>'CAM THINH'!BH21</f>
        <v>0</v>
      </c>
      <c r="Y21" s="871">
        <f>'CAM TRUNG'!BH21</f>
        <v>20</v>
      </c>
      <c r="Z21" s="871">
        <f>'CAM VINH'!BH21</f>
        <v>0</v>
      </c>
      <c r="AA21" s="871">
        <f>'YEN HOA'!BH21</f>
        <v>0</v>
      </c>
    </row>
    <row r="22" spans="1:27" s="880" customFormat="1" ht="14.25" customHeight="1" x14ac:dyDescent="0.2">
      <c r="A22" s="876">
        <v>2</v>
      </c>
      <c r="B22" s="877" t="s">
        <v>32</v>
      </c>
      <c r="C22" s="876" t="s">
        <v>24</v>
      </c>
      <c r="D22" s="878">
        <f t="shared" si="0"/>
        <v>376.51</v>
      </c>
      <c r="E22" s="879">
        <f>'TT CAM XUYEN'!BH22</f>
        <v>3.6799999999999997</v>
      </c>
      <c r="F22" s="879">
        <f>'TT THIEN CAM'!BH22</f>
        <v>57.67</v>
      </c>
      <c r="G22" s="879">
        <f>'CAM BINH'!BH22</f>
        <v>3.6400000000000006</v>
      </c>
      <c r="H22" s="879">
        <f>'CAM DUONG'!BH22</f>
        <v>28.53</v>
      </c>
      <c r="I22" s="879">
        <f>'CAM DUE'!BH22</f>
        <v>7.3599999999999994</v>
      </c>
      <c r="J22" s="879">
        <f>'CAM HA'!BH22</f>
        <v>0.19000000000000003</v>
      </c>
      <c r="K22" s="879">
        <f>'CAM HUNG'!BH22</f>
        <v>8.870000000000001</v>
      </c>
      <c r="L22" s="879">
        <f>'CAM LAC'!BH22</f>
        <v>16.830000000000002</v>
      </c>
      <c r="M22" s="879">
        <f>'CAM LINH'!BH22</f>
        <v>39.25</v>
      </c>
      <c r="N22" s="879">
        <f>'CAM LOC'!BH22</f>
        <v>3.88</v>
      </c>
      <c r="O22" s="879">
        <f>'CAM MINH'!BH22</f>
        <v>2.8899999999999997</v>
      </c>
      <c r="P22" s="879">
        <f>'CAM MY'!BH22</f>
        <v>12.9</v>
      </c>
      <c r="Q22" s="879">
        <f>'CAM NHUONG'!BH22</f>
        <v>80.740000000000009</v>
      </c>
      <c r="R22" s="879">
        <f>'CAM QUAN'!BH22</f>
        <v>11.95</v>
      </c>
      <c r="S22" s="879">
        <f>'CAM QUANG'!BH22</f>
        <v>2.7800000000000002</v>
      </c>
      <c r="T22" s="879">
        <f>'CAM SON'!BH22</f>
        <v>3.7</v>
      </c>
      <c r="U22" s="879">
        <f>'CAM THACH'!BH22</f>
        <v>4.6000000000000005</v>
      </c>
      <c r="V22" s="879">
        <f>'NAM PHUC THANG'!BH22</f>
        <v>12.97</v>
      </c>
      <c r="W22" s="879">
        <f>'CAM THANH'!BH22</f>
        <v>2.36</v>
      </c>
      <c r="X22" s="879">
        <f>'CAM THINH'!BH22</f>
        <v>6.77</v>
      </c>
      <c r="Y22" s="879">
        <f>'CAM TRUNG'!BH22</f>
        <v>23.140000000000004</v>
      </c>
      <c r="Z22" s="879">
        <f>'CAM VINH'!BH22</f>
        <v>7.330000000000001</v>
      </c>
      <c r="AA22" s="879">
        <f>'YEN HOA'!BH22</f>
        <v>34.479999999999997</v>
      </c>
    </row>
    <row r="23" spans="1:27" s="56" customFormat="1" ht="14.25" customHeight="1" x14ac:dyDescent="0.25">
      <c r="A23" s="71"/>
      <c r="B23" s="869" t="s">
        <v>38</v>
      </c>
      <c r="C23" s="71"/>
      <c r="D23" s="870">
        <f t="shared" si="0"/>
        <v>0</v>
      </c>
      <c r="E23" s="871">
        <f>'TT CAM XUYEN'!BH23</f>
        <v>0</v>
      </c>
      <c r="F23" s="871">
        <f>'TT THIEN CAM'!BH23</f>
        <v>0</v>
      </c>
      <c r="G23" s="871">
        <f>'CAM BINH'!BH23</f>
        <v>0</v>
      </c>
      <c r="H23" s="871">
        <f>'CAM DUONG'!BH23</f>
        <v>0</v>
      </c>
      <c r="I23" s="871">
        <f>'CAM DUE'!BH23</f>
        <v>0</v>
      </c>
      <c r="J23" s="871">
        <f>'CAM HA'!BH23</f>
        <v>0</v>
      </c>
      <c r="K23" s="871">
        <f>'CAM HUNG'!BH23</f>
        <v>0</v>
      </c>
      <c r="L23" s="871">
        <f>'CAM LAC'!BH23</f>
        <v>0</v>
      </c>
      <c r="M23" s="871">
        <f>'CAM LINH'!BH23</f>
        <v>0</v>
      </c>
      <c r="N23" s="871">
        <f>'CAM LOC'!BH23</f>
        <v>0</v>
      </c>
      <c r="O23" s="871">
        <f>'CAM MINH'!BH23</f>
        <v>0</v>
      </c>
      <c r="P23" s="871">
        <f>'CAM MY'!BH23</f>
        <v>0</v>
      </c>
      <c r="Q23" s="871">
        <f>'CAM NHUONG'!BH23</f>
        <v>0</v>
      </c>
      <c r="R23" s="871">
        <f>'CAM QUAN'!BH23</f>
        <v>0</v>
      </c>
      <c r="S23" s="871">
        <f>'CAM QUANG'!BH23</f>
        <v>0</v>
      </c>
      <c r="T23" s="871">
        <f>'CAM SON'!BH23</f>
        <v>0</v>
      </c>
      <c r="U23" s="871">
        <f>'CAM THACH'!BH23</f>
        <v>0</v>
      </c>
      <c r="V23" s="871">
        <f>'NAM PHUC THANG'!BH23</f>
        <v>0</v>
      </c>
      <c r="W23" s="871">
        <f>'CAM THANH'!BH23</f>
        <v>0</v>
      </c>
      <c r="X23" s="871">
        <f>'CAM THINH'!BH23</f>
        <v>0</v>
      </c>
      <c r="Y23" s="871">
        <f>'CAM TRUNG'!BH23</f>
        <v>0</v>
      </c>
      <c r="Z23" s="871">
        <f>'CAM VINH'!BH23</f>
        <v>0</v>
      </c>
      <c r="AA23" s="871">
        <f>'YEN HOA'!BH23</f>
        <v>0</v>
      </c>
    </row>
    <row r="24" spans="1:27" s="56" customFormat="1" ht="14.25" customHeight="1" x14ac:dyDescent="0.25">
      <c r="A24" s="71" t="s">
        <v>17</v>
      </c>
      <c r="B24" s="869" t="s">
        <v>13</v>
      </c>
      <c r="C24" s="71" t="s">
        <v>25</v>
      </c>
      <c r="D24" s="870">
        <f t="shared" si="0"/>
        <v>0</v>
      </c>
      <c r="E24" s="871">
        <f>'TT CAM XUYEN'!BH24</f>
        <v>0</v>
      </c>
      <c r="F24" s="871">
        <f>'TT THIEN CAM'!BH24</f>
        <v>0</v>
      </c>
      <c r="G24" s="871">
        <f>'CAM BINH'!BH24</f>
        <v>0</v>
      </c>
      <c r="H24" s="871">
        <f>'CAM DUONG'!BH24</f>
        <v>0</v>
      </c>
      <c r="I24" s="871">
        <f>'CAM DUE'!BH24</f>
        <v>0</v>
      </c>
      <c r="J24" s="871">
        <f>'CAM HA'!BH24</f>
        <v>0</v>
      </c>
      <c r="K24" s="871">
        <f>'CAM HUNG'!BH24</f>
        <v>0</v>
      </c>
      <c r="L24" s="871">
        <f>'CAM LAC'!BH24</f>
        <v>0</v>
      </c>
      <c r="M24" s="871">
        <f>'CAM LINH'!BH24</f>
        <v>0</v>
      </c>
      <c r="N24" s="871">
        <f>'CAM LOC'!BH24</f>
        <v>0</v>
      </c>
      <c r="O24" s="871">
        <f>'CAM MINH'!BH24</f>
        <v>0</v>
      </c>
      <c r="P24" s="871">
        <f>'CAM MY'!BH24</f>
        <v>0</v>
      </c>
      <c r="Q24" s="871">
        <f>'CAM NHUONG'!BH24</f>
        <v>0</v>
      </c>
      <c r="R24" s="871">
        <f>'CAM QUAN'!BH24</f>
        <v>0</v>
      </c>
      <c r="S24" s="871">
        <f>'CAM QUANG'!BH24</f>
        <v>0</v>
      </c>
      <c r="T24" s="871">
        <f>'CAM SON'!BH24</f>
        <v>0</v>
      </c>
      <c r="U24" s="871">
        <f>'CAM THACH'!BH24</f>
        <v>0</v>
      </c>
      <c r="V24" s="871">
        <f>'NAM PHUC THANG'!BH24</f>
        <v>0</v>
      </c>
      <c r="W24" s="871">
        <f>'CAM THANH'!BH24</f>
        <v>0</v>
      </c>
      <c r="X24" s="871">
        <f>'CAM THINH'!BH24</f>
        <v>0</v>
      </c>
      <c r="Y24" s="871">
        <f>'CAM TRUNG'!BH24</f>
        <v>0</v>
      </c>
      <c r="Z24" s="871">
        <f>'CAM VINH'!BH24</f>
        <v>0</v>
      </c>
      <c r="AA24" s="871">
        <f>'YEN HOA'!BH24</f>
        <v>0</v>
      </c>
    </row>
    <row r="25" spans="1:27" s="56" customFormat="1" ht="14.25" customHeight="1" x14ac:dyDescent="0.25">
      <c r="A25" s="71" t="s">
        <v>6</v>
      </c>
      <c r="B25" s="869" t="s">
        <v>14</v>
      </c>
      <c r="C25" s="71" t="s">
        <v>26</v>
      </c>
      <c r="D25" s="870">
        <f t="shared" si="0"/>
        <v>0</v>
      </c>
      <c r="E25" s="871">
        <f>'TT CAM XUYEN'!BH25</f>
        <v>0</v>
      </c>
      <c r="F25" s="871">
        <f>'TT THIEN CAM'!BH25</f>
        <v>0</v>
      </c>
      <c r="G25" s="871">
        <f>'CAM BINH'!BH25</f>
        <v>0</v>
      </c>
      <c r="H25" s="871">
        <f>'CAM DUONG'!BH25</f>
        <v>0</v>
      </c>
      <c r="I25" s="871">
        <f>'CAM DUE'!BH25</f>
        <v>0</v>
      </c>
      <c r="J25" s="871">
        <f>'CAM HA'!BH25</f>
        <v>0</v>
      </c>
      <c r="K25" s="871">
        <f>'CAM HUNG'!BH25</f>
        <v>0</v>
      </c>
      <c r="L25" s="871">
        <f>'CAM LAC'!BH25</f>
        <v>0</v>
      </c>
      <c r="M25" s="871">
        <f>'CAM LINH'!BH25</f>
        <v>0</v>
      </c>
      <c r="N25" s="871">
        <f>'CAM LOC'!BH25</f>
        <v>0</v>
      </c>
      <c r="O25" s="871">
        <f>'CAM MINH'!BH25</f>
        <v>0</v>
      </c>
      <c r="P25" s="871">
        <f>'CAM MY'!BH25</f>
        <v>0</v>
      </c>
      <c r="Q25" s="871">
        <f>'CAM NHUONG'!BH25</f>
        <v>0</v>
      </c>
      <c r="R25" s="871">
        <f>'CAM QUAN'!BH25</f>
        <v>0</v>
      </c>
      <c r="S25" s="871">
        <f>'CAM QUANG'!BH25</f>
        <v>0</v>
      </c>
      <c r="T25" s="871">
        <f>'CAM SON'!BH25</f>
        <v>0</v>
      </c>
      <c r="U25" s="871">
        <f>'CAM THACH'!BH25</f>
        <v>0</v>
      </c>
      <c r="V25" s="871">
        <f>'NAM PHUC THANG'!BH25</f>
        <v>0</v>
      </c>
      <c r="W25" s="871">
        <f>'CAM THANH'!BH25</f>
        <v>0</v>
      </c>
      <c r="X25" s="871">
        <f>'CAM THINH'!BH25</f>
        <v>0</v>
      </c>
      <c r="Y25" s="871">
        <f>'CAM TRUNG'!BH25</f>
        <v>0</v>
      </c>
      <c r="Z25" s="871">
        <f>'CAM VINH'!BH25</f>
        <v>0</v>
      </c>
      <c r="AA25" s="871">
        <f>'YEN HOA'!BH25</f>
        <v>0</v>
      </c>
    </row>
    <row r="26" spans="1:27" s="56" customFormat="1" ht="14.25" customHeight="1" x14ac:dyDescent="0.25">
      <c r="A26" s="71" t="s">
        <v>7</v>
      </c>
      <c r="B26" s="869" t="s">
        <v>15</v>
      </c>
      <c r="C26" s="71" t="s">
        <v>122</v>
      </c>
      <c r="D26" s="870">
        <f t="shared" si="0"/>
        <v>0</v>
      </c>
      <c r="E26" s="871">
        <f>'TT CAM XUYEN'!BH26</f>
        <v>0</v>
      </c>
      <c r="F26" s="871">
        <f>'TT THIEN CAM'!BH26</f>
        <v>0</v>
      </c>
      <c r="G26" s="871">
        <f>'CAM BINH'!BH26</f>
        <v>0</v>
      </c>
      <c r="H26" s="871">
        <f>'CAM DUONG'!BH26</f>
        <v>0</v>
      </c>
      <c r="I26" s="871">
        <f>'CAM DUE'!BH26</f>
        <v>0</v>
      </c>
      <c r="J26" s="871">
        <f>'CAM HA'!BH26</f>
        <v>0</v>
      </c>
      <c r="K26" s="871">
        <f>'CAM HUNG'!BH26</f>
        <v>0</v>
      </c>
      <c r="L26" s="871">
        <f>'CAM LAC'!BH26</f>
        <v>0</v>
      </c>
      <c r="M26" s="871">
        <f>'CAM LINH'!BH26</f>
        <v>0</v>
      </c>
      <c r="N26" s="871">
        <f>'CAM LOC'!BH26</f>
        <v>0</v>
      </c>
      <c r="O26" s="871">
        <f>'CAM MINH'!BH26</f>
        <v>0</v>
      </c>
      <c r="P26" s="871">
        <f>'CAM MY'!BH26</f>
        <v>0</v>
      </c>
      <c r="Q26" s="871">
        <f>'CAM NHUONG'!BH26</f>
        <v>0</v>
      </c>
      <c r="R26" s="871">
        <f>'CAM QUAN'!BH26</f>
        <v>0</v>
      </c>
      <c r="S26" s="871">
        <f>'CAM QUANG'!BH26</f>
        <v>0</v>
      </c>
      <c r="T26" s="871">
        <f>'CAM SON'!BH26</f>
        <v>0</v>
      </c>
      <c r="U26" s="871">
        <f>'CAM THACH'!BH26</f>
        <v>0</v>
      </c>
      <c r="V26" s="871">
        <f>'NAM PHUC THANG'!BH26</f>
        <v>0</v>
      </c>
      <c r="W26" s="871">
        <f>'CAM THANH'!BH26</f>
        <v>0</v>
      </c>
      <c r="X26" s="871">
        <f>'CAM THINH'!BH26</f>
        <v>0</v>
      </c>
      <c r="Y26" s="871">
        <f>'CAM TRUNG'!BH26</f>
        <v>0</v>
      </c>
      <c r="Z26" s="871">
        <f>'CAM VINH'!BH26</f>
        <v>0</v>
      </c>
      <c r="AA26" s="871">
        <f>'YEN HOA'!BH26</f>
        <v>0</v>
      </c>
    </row>
    <row r="27" spans="1:27" s="56" customFormat="1" ht="14.25" customHeight="1" x14ac:dyDescent="0.25">
      <c r="A27" s="71" t="s">
        <v>8</v>
      </c>
      <c r="B27" s="869" t="s">
        <v>86</v>
      </c>
      <c r="C27" s="71" t="s">
        <v>125</v>
      </c>
      <c r="D27" s="870">
        <f t="shared" si="0"/>
        <v>0</v>
      </c>
      <c r="E27" s="871">
        <f>'TT CAM XUYEN'!BH27</f>
        <v>0</v>
      </c>
      <c r="F27" s="871">
        <f>'TT THIEN CAM'!BH27</f>
        <v>0</v>
      </c>
      <c r="G27" s="871">
        <f>'CAM BINH'!BH27</f>
        <v>0</v>
      </c>
      <c r="H27" s="871">
        <f>'CAM DUONG'!BH27</f>
        <v>0</v>
      </c>
      <c r="I27" s="871">
        <f>'CAM DUE'!BH27</f>
        <v>0</v>
      </c>
      <c r="J27" s="871">
        <f>'CAM HA'!BH27</f>
        <v>0</v>
      </c>
      <c r="K27" s="871">
        <f>'CAM HUNG'!BH27</f>
        <v>0</v>
      </c>
      <c r="L27" s="871">
        <f>'CAM LAC'!BH27</f>
        <v>0</v>
      </c>
      <c r="M27" s="871">
        <f>'CAM LINH'!BH27</f>
        <v>0</v>
      </c>
      <c r="N27" s="871">
        <f>'CAM LOC'!BH27</f>
        <v>0</v>
      </c>
      <c r="O27" s="871">
        <f>'CAM MINH'!BH27</f>
        <v>0</v>
      </c>
      <c r="P27" s="871">
        <f>'CAM MY'!BH27</f>
        <v>0</v>
      </c>
      <c r="Q27" s="871">
        <f>'CAM NHUONG'!BH27</f>
        <v>0</v>
      </c>
      <c r="R27" s="871">
        <f>'CAM QUAN'!BH27</f>
        <v>0</v>
      </c>
      <c r="S27" s="871">
        <f>'CAM QUANG'!BH27</f>
        <v>0</v>
      </c>
      <c r="T27" s="871">
        <f>'CAM SON'!BH27</f>
        <v>0</v>
      </c>
      <c r="U27" s="871">
        <f>'CAM THACH'!BH27</f>
        <v>0</v>
      </c>
      <c r="V27" s="871">
        <f>'NAM PHUC THANG'!BH27</f>
        <v>0</v>
      </c>
      <c r="W27" s="871">
        <f>'CAM THANH'!BH27</f>
        <v>0</v>
      </c>
      <c r="X27" s="871">
        <f>'CAM THINH'!BH27</f>
        <v>0</v>
      </c>
      <c r="Y27" s="871">
        <f>'CAM TRUNG'!BH27</f>
        <v>0</v>
      </c>
      <c r="Z27" s="871">
        <f>'CAM VINH'!BH27</f>
        <v>0</v>
      </c>
      <c r="AA27" s="871">
        <f>'YEN HOA'!BH27</f>
        <v>0</v>
      </c>
    </row>
    <row r="28" spans="1:27" s="56" customFormat="1" ht="14.25" customHeight="1" x14ac:dyDescent="0.25">
      <c r="A28" s="71" t="s">
        <v>9</v>
      </c>
      <c r="B28" s="869" t="s">
        <v>87</v>
      </c>
      <c r="C28" s="71" t="s">
        <v>124</v>
      </c>
      <c r="D28" s="870">
        <f t="shared" si="0"/>
        <v>0</v>
      </c>
      <c r="E28" s="871">
        <f>'TT CAM XUYEN'!BH28</f>
        <v>0</v>
      </c>
      <c r="F28" s="871">
        <f>'TT THIEN CAM'!BH28</f>
        <v>0</v>
      </c>
      <c r="G28" s="871">
        <f>'CAM BINH'!BH28</f>
        <v>0</v>
      </c>
      <c r="H28" s="871">
        <f>'CAM DUONG'!BH28</f>
        <v>0</v>
      </c>
      <c r="I28" s="871">
        <f>'CAM DUE'!BH28</f>
        <v>0</v>
      </c>
      <c r="J28" s="871">
        <f>'CAM HA'!BH28</f>
        <v>0</v>
      </c>
      <c r="K28" s="871">
        <f>'CAM HUNG'!BH28</f>
        <v>0</v>
      </c>
      <c r="L28" s="871">
        <f>'CAM LAC'!BH28</f>
        <v>0</v>
      </c>
      <c r="M28" s="871">
        <f>'CAM LINH'!BH28</f>
        <v>0</v>
      </c>
      <c r="N28" s="871">
        <f>'CAM LOC'!BH28</f>
        <v>0</v>
      </c>
      <c r="O28" s="871">
        <f>'CAM MINH'!BH28</f>
        <v>0</v>
      </c>
      <c r="P28" s="871">
        <f>'CAM MY'!BH28</f>
        <v>0</v>
      </c>
      <c r="Q28" s="871">
        <f>'CAM NHUONG'!BH28</f>
        <v>0</v>
      </c>
      <c r="R28" s="871">
        <f>'CAM QUAN'!BH28</f>
        <v>0</v>
      </c>
      <c r="S28" s="871">
        <f>'CAM QUANG'!BH28</f>
        <v>0</v>
      </c>
      <c r="T28" s="871">
        <f>'CAM SON'!BH28</f>
        <v>0</v>
      </c>
      <c r="U28" s="871">
        <f>'CAM THACH'!BH28</f>
        <v>0</v>
      </c>
      <c r="V28" s="871">
        <f>'NAM PHUC THANG'!BH28</f>
        <v>0</v>
      </c>
      <c r="W28" s="871">
        <f>'CAM THANH'!BH28</f>
        <v>0</v>
      </c>
      <c r="X28" s="871">
        <f>'CAM THINH'!BH28</f>
        <v>0</v>
      </c>
      <c r="Y28" s="871">
        <f>'CAM TRUNG'!BH28</f>
        <v>0</v>
      </c>
      <c r="Z28" s="871">
        <f>'CAM VINH'!BH28</f>
        <v>0</v>
      </c>
      <c r="AA28" s="871">
        <f>'YEN HOA'!BH28</f>
        <v>0</v>
      </c>
    </row>
    <row r="29" spans="1:27" s="56" customFormat="1" ht="14.25" customHeight="1" x14ac:dyDescent="0.25">
      <c r="A29" s="71" t="s">
        <v>10</v>
      </c>
      <c r="B29" s="869" t="s">
        <v>88</v>
      </c>
      <c r="C29" s="71" t="s">
        <v>48</v>
      </c>
      <c r="D29" s="870">
        <f t="shared" si="0"/>
        <v>0.64</v>
      </c>
      <c r="E29" s="871">
        <f>'TT CAM XUYEN'!BH29</f>
        <v>0</v>
      </c>
      <c r="F29" s="871">
        <f>'TT THIEN CAM'!BH29</f>
        <v>0</v>
      </c>
      <c r="G29" s="871">
        <f>'CAM BINH'!BH29</f>
        <v>0</v>
      </c>
      <c r="H29" s="871">
        <f>'CAM DUONG'!BH29</f>
        <v>0</v>
      </c>
      <c r="I29" s="871">
        <f>'CAM DUE'!BH29</f>
        <v>0</v>
      </c>
      <c r="J29" s="871">
        <f>'CAM HA'!BH29</f>
        <v>0</v>
      </c>
      <c r="K29" s="871">
        <f>'CAM HUNG'!BH29</f>
        <v>0</v>
      </c>
      <c r="L29" s="871">
        <f>'CAM LAC'!BH29</f>
        <v>0</v>
      </c>
      <c r="M29" s="871">
        <f>'CAM LINH'!BH29</f>
        <v>0</v>
      </c>
      <c r="N29" s="871">
        <f>'CAM LOC'!BH29</f>
        <v>0</v>
      </c>
      <c r="O29" s="871">
        <f>'CAM MINH'!BH29</f>
        <v>0</v>
      </c>
      <c r="P29" s="871">
        <f>'CAM MY'!BH29</f>
        <v>0.05</v>
      </c>
      <c r="Q29" s="871">
        <f>'CAM NHUONG'!BH29</f>
        <v>0.59</v>
      </c>
      <c r="R29" s="871">
        <f>'CAM QUAN'!BH29</f>
        <v>0</v>
      </c>
      <c r="S29" s="871">
        <f>'CAM QUANG'!BH29</f>
        <v>0</v>
      </c>
      <c r="T29" s="871">
        <f>'CAM SON'!BH29</f>
        <v>0</v>
      </c>
      <c r="U29" s="871">
        <f>'CAM THACH'!BH29</f>
        <v>0</v>
      </c>
      <c r="V29" s="871">
        <f>'NAM PHUC THANG'!BH29</f>
        <v>0</v>
      </c>
      <c r="W29" s="871">
        <f>'CAM THANH'!BH29</f>
        <v>0</v>
      </c>
      <c r="X29" s="871">
        <f>'CAM THINH'!BH29</f>
        <v>0</v>
      </c>
      <c r="Y29" s="871">
        <f>'CAM TRUNG'!BH29</f>
        <v>0</v>
      </c>
      <c r="Z29" s="871">
        <f>'CAM VINH'!BH29</f>
        <v>0</v>
      </c>
      <c r="AA29" s="871">
        <f>'YEN HOA'!BH29</f>
        <v>0</v>
      </c>
    </row>
    <row r="30" spans="1:27" s="56" customFormat="1" ht="14.25" customHeight="1" x14ac:dyDescent="0.25">
      <c r="A30" s="71" t="s">
        <v>18</v>
      </c>
      <c r="B30" s="869" t="s">
        <v>89</v>
      </c>
      <c r="C30" s="71" t="s">
        <v>41</v>
      </c>
      <c r="D30" s="870">
        <f t="shared" si="0"/>
        <v>0</v>
      </c>
      <c r="E30" s="871">
        <f>'TT CAM XUYEN'!BH30</f>
        <v>0</v>
      </c>
      <c r="F30" s="871">
        <f>'TT THIEN CAM'!BH30</f>
        <v>0</v>
      </c>
      <c r="G30" s="871">
        <f>'CAM BINH'!BH30</f>
        <v>0</v>
      </c>
      <c r="H30" s="871">
        <f>'CAM DUONG'!BH30</f>
        <v>0</v>
      </c>
      <c r="I30" s="871">
        <f>'CAM DUE'!BH30</f>
        <v>0</v>
      </c>
      <c r="J30" s="871">
        <f>'CAM HA'!BH30</f>
        <v>0</v>
      </c>
      <c r="K30" s="871">
        <f>'CAM HUNG'!BH30</f>
        <v>0</v>
      </c>
      <c r="L30" s="871">
        <f>'CAM LAC'!BH30</f>
        <v>0</v>
      </c>
      <c r="M30" s="871">
        <f>'CAM LINH'!BH30</f>
        <v>0</v>
      </c>
      <c r="N30" s="871">
        <f>'CAM LOC'!BH30</f>
        <v>0</v>
      </c>
      <c r="O30" s="871">
        <f>'CAM MINH'!BH30</f>
        <v>0</v>
      </c>
      <c r="P30" s="871">
        <f>'CAM MY'!BH30</f>
        <v>0</v>
      </c>
      <c r="Q30" s="871">
        <f>'CAM NHUONG'!BH30</f>
        <v>0</v>
      </c>
      <c r="R30" s="871">
        <f>'CAM QUAN'!BH30</f>
        <v>0</v>
      </c>
      <c r="S30" s="871">
        <f>'CAM QUANG'!BH30</f>
        <v>0</v>
      </c>
      <c r="T30" s="871">
        <f>'CAM SON'!BH30</f>
        <v>0</v>
      </c>
      <c r="U30" s="871">
        <f>'CAM THACH'!BH30</f>
        <v>0</v>
      </c>
      <c r="V30" s="871">
        <f>'NAM PHUC THANG'!BH30</f>
        <v>0</v>
      </c>
      <c r="W30" s="871">
        <f>'CAM THANH'!BH30</f>
        <v>0</v>
      </c>
      <c r="X30" s="871">
        <f>'CAM THINH'!BH30</f>
        <v>0</v>
      </c>
      <c r="Y30" s="871">
        <f>'CAM TRUNG'!BH30</f>
        <v>0</v>
      </c>
      <c r="Z30" s="871">
        <f>'CAM VINH'!BH30</f>
        <v>0</v>
      </c>
      <c r="AA30" s="871">
        <f>'YEN HOA'!BH30</f>
        <v>0</v>
      </c>
    </row>
    <row r="31" spans="1:27" s="56" customFormat="1" ht="14.25" customHeight="1" x14ac:dyDescent="0.25">
      <c r="A31" s="71" t="s">
        <v>19</v>
      </c>
      <c r="B31" s="869" t="s">
        <v>100</v>
      </c>
      <c r="C31" s="71" t="s">
        <v>49</v>
      </c>
      <c r="D31" s="870">
        <f t="shared" si="0"/>
        <v>3.6</v>
      </c>
      <c r="E31" s="871">
        <f>'TT CAM XUYEN'!BH31</f>
        <v>0</v>
      </c>
      <c r="F31" s="871">
        <f>'TT THIEN CAM'!BH31</f>
        <v>0</v>
      </c>
      <c r="G31" s="871">
        <f>'CAM BINH'!BH31</f>
        <v>0</v>
      </c>
      <c r="H31" s="871">
        <f>'CAM DUONG'!BH31</f>
        <v>0</v>
      </c>
      <c r="I31" s="871">
        <f>'CAM DUE'!BH31</f>
        <v>0</v>
      </c>
      <c r="J31" s="871">
        <f>'CAM HA'!BH31</f>
        <v>0</v>
      </c>
      <c r="K31" s="871">
        <f>'CAM HUNG'!BH31</f>
        <v>3</v>
      </c>
      <c r="L31" s="871">
        <f>'CAM LAC'!BH31</f>
        <v>0</v>
      </c>
      <c r="M31" s="871">
        <f>'CAM LINH'!BH31</f>
        <v>0</v>
      </c>
      <c r="N31" s="871">
        <f>'CAM LOC'!BH31</f>
        <v>0</v>
      </c>
      <c r="O31" s="871">
        <f>'CAM MINH'!BH31</f>
        <v>0</v>
      </c>
      <c r="P31" s="871">
        <f>'CAM MY'!BH31</f>
        <v>0</v>
      </c>
      <c r="Q31" s="871">
        <f>'CAM NHUONG'!BH31</f>
        <v>0</v>
      </c>
      <c r="R31" s="871">
        <f>'CAM QUAN'!BH31</f>
        <v>0</v>
      </c>
      <c r="S31" s="871">
        <f>'CAM QUANG'!BH31</f>
        <v>0.6</v>
      </c>
      <c r="T31" s="871">
        <f>'CAM SON'!BH31</f>
        <v>0</v>
      </c>
      <c r="U31" s="871">
        <f>'CAM THACH'!BH31</f>
        <v>0</v>
      </c>
      <c r="V31" s="871">
        <f>'NAM PHUC THANG'!BH31</f>
        <v>0</v>
      </c>
      <c r="W31" s="871">
        <f>'CAM THANH'!BH31</f>
        <v>0</v>
      </c>
      <c r="X31" s="871">
        <f>'CAM THINH'!BH31</f>
        <v>0</v>
      </c>
      <c r="Y31" s="871">
        <f>'CAM TRUNG'!BH31</f>
        <v>0</v>
      </c>
      <c r="Z31" s="871">
        <f>'CAM VINH'!BH31</f>
        <v>0</v>
      </c>
      <c r="AA31" s="871">
        <f>'YEN HOA'!BH31</f>
        <v>0</v>
      </c>
    </row>
    <row r="32" spans="1:27" s="56" customFormat="1" ht="14.25" customHeight="1" x14ac:dyDescent="0.25">
      <c r="A32" s="71" t="s">
        <v>42</v>
      </c>
      <c r="B32" s="869" t="s">
        <v>129</v>
      </c>
      <c r="C32" s="71" t="s">
        <v>27</v>
      </c>
      <c r="D32" s="870">
        <f t="shared" si="0"/>
        <v>55.470000000000006</v>
      </c>
      <c r="E32" s="871">
        <f>'TT CAM XUYEN'!BH32</f>
        <v>1.5699999999999998</v>
      </c>
      <c r="F32" s="871">
        <f>'TT THIEN CAM'!BH32</f>
        <v>5.8</v>
      </c>
      <c r="G32" s="871">
        <f>'CAM BINH'!BH32</f>
        <v>1.1099999999999999</v>
      </c>
      <c r="H32" s="871">
        <f>'CAM DUONG'!BH32</f>
        <v>7.43</v>
      </c>
      <c r="I32" s="871">
        <f>'CAM DUE'!BH32</f>
        <v>1.58</v>
      </c>
      <c r="J32" s="871">
        <f>'CAM HA'!BH32</f>
        <v>0.01</v>
      </c>
      <c r="K32" s="871">
        <f>'CAM HUNG'!BH32</f>
        <v>0.15</v>
      </c>
      <c r="L32" s="871">
        <f>'CAM LAC'!BH32</f>
        <v>0.22</v>
      </c>
      <c r="M32" s="871">
        <f>'CAM LINH'!BH32</f>
        <v>0.53</v>
      </c>
      <c r="N32" s="871">
        <f>'CAM LOC'!BH32</f>
        <v>1.69</v>
      </c>
      <c r="O32" s="871">
        <f>'CAM MINH'!BH32</f>
        <v>0.04</v>
      </c>
      <c r="P32" s="871">
        <f>'CAM MY'!BH32</f>
        <v>0.69</v>
      </c>
      <c r="Q32" s="871">
        <f>'CAM NHUONG'!BH32</f>
        <v>0.85</v>
      </c>
      <c r="R32" s="871">
        <f>'CAM QUAN'!BH32</f>
        <v>2.9699999999999998</v>
      </c>
      <c r="S32" s="871">
        <f>'CAM QUANG'!BH32</f>
        <v>0.86</v>
      </c>
      <c r="T32" s="871">
        <f>'CAM SON'!BH32</f>
        <v>0.55000000000000004</v>
      </c>
      <c r="U32" s="871">
        <f>'CAM THACH'!BH32</f>
        <v>0.76</v>
      </c>
      <c r="V32" s="871">
        <f>'NAM PHUC THANG'!BH32</f>
        <v>1.23</v>
      </c>
      <c r="W32" s="871">
        <f>'CAM THANH'!BH32</f>
        <v>0.90999999999999992</v>
      </c>
      <c r="X32" s="871">
        <f>'CAM THINH'!BH32</f>
        <v>2.77</v>
      </c>
      <c r="Y32" s="871">
        <f>'CAM TRUNG'!BH32</f>
        <v>10.07</v>
      </c>
      <c r="Z32" s="871">
        <f>'CAM VINH'!BH32</f>
        <v>4.53</v>
      </c>
      <c r="AA32" s="871">
        <f>'YEN HOA'!BH32</f>
        <v>9.1499999999999986</v>
      </c>
    </row>
    <row r="33" spans="1:27" s="56" customFormat="1" ht="14.25" customHeight="1" x14ac:dyDescent="0.25">
      <c r="A33" s="71"/>
      <c r="B33" s="869" t="s">
        <v>38</v>
      </c>
      <c r="C33" s="71"/>
      <c r="D33" s="870">
        <f t="shared" si="0"/>
        <v>0</v>
      </c>
      <c r="E33" s="871">
        <f>'TT CAM XUYEN'!BH33</f>
        <v>0</v>
      </c>
      <c r="F33" s="871">
        <f>'TT THIEN CAM'!BH33</f>
        <v>0</v>
      </c>
      <c r="G33" s="871">
        <f>'CAM BINH'!BH33</f>
        <v>0</v>
      </c>
      <c r="H33" s="871">
        <f>'CAM DUONG'!BH33</f>
        <v>0</v>
      </c>
      <c r="I33" s="871">
        <f>'CAM DUE'!BH33</f>
        <v>0</v>
      </c>
      <c r="J33" s="871">
        <f>'CAM HA'!BH33</f>
        <v>0</v>
      </c>
      <c r="K33" s="871">
        <f>'CAM HUNG'!BH33</f>
        <v>0</v>
      </c>
      <c r="L33" s="871">
        <f>'CAM LAC'!BH33</f>
        <v>0</v>
      </c>
      <c r="M33" s="871">
        <f>'CAM LINH'!BH33</f>
        <v>0</v>
      </c>
      <c r="N33" s="871">
        <f>'CAM LOC'!BH33</f>
        <v>0</v>
      </c>
      <c r="O33" s="871">
        <f>'CAM MINH'!BH33</f>
        <v>0</v>
      </c>
      <c r="P33" s="871">
        <f>'CAM MY'!BH33</f>
        <v>0</v>
      </c>
      <c r="Q33" s="871">
        <f>'CAM NHUONG'!BH33</f>
        <v>0</v>
      </c>
      <c r="R33" s="871">
        <f>'CAM QUAN'!BH33</f>
        <v>0</v>
      </c>
      <c r="S33" s="871">
        <f>'CAM QUANG'!BH33</f>
        <v>0</v>
      </c>
      <c r="T33" s="871">
        <f>'CAM SON'!BH33</f>
        <v>0</v>
      </c>
      <c r="U33" s="871">
        <f>'CAM THACH'!BH33</f>
        <v>0</v>
      </c>
      <c r="V33" s="871">
        <f>'NAM PHUC THANG'!BH33</f>
        <v>0</v>
      </c>
      <c r="W33" s="871">
        <f>'CAM THANH'!BH33</f>
        <v>0</v>
      </c>
      <c r="X33" s="871">
        <f>'CAM THINH'!BH33</f>
        <v>0</v>
      </c>
      <c r="Y33" s="871">
        <f>'CAM TRUNG'!BH33</f>
        <v>0</v>
      </c>
      <c r="Z33" s="871">
        <f>'CAM VINH'!BH33</f>
        <v>0</v>
      </c>
      <c r="AA33" s="871">
        <f>'YEN HOA'!BH33</f>
        <v>0</v>
      </c>
    </row>
    <row r="34" spans="1:27" s="56" customFormat="1" ht="14.25" customHeight="1" x14ac:dyDescent="0.25">
      <c r="A34" s="71" t="s">
        <v>260</v>
      </c>
      <c r="B34" s="869" t="s">
        <v>233</v>
      </c>
      <c r="C34" s="71" t="s">
        <v>234</v>
      </c>
      <c r="D34" s="870">
        <f t="shared" si="0"/>
        <v>7.32</v>
      </c>
      <c r="E34" s="871">
        <f>'TT CAM XUYEN'!BH34</f>
        <v>0</v>
      </c>
      <c r="F34" s="871">
        <f>'TT THIEN CAM'!BH34</f>
        <v>0</v>
      </c>
      <c r="G34" s="871">
        <f>'CAM BINH'!BH34</f>
        <v>0</v>
      </c>
      <c r="H34" s="871">
        <f>'CAM DUONG'!BH34</f>
        <v>0</v>
      </c>
      <c r="I34" s="871">
        <f>'CAM DUE'!BH34</f>
        <v>0</v>
      </c>
      <c r="J34" s="871">
        <f>'CAM HA'!BH34</f>
        <v>0</v>
      </c>
      <c r="K34" s="871">
        <f>'CAM HUNG'!BH34</f>
        <v>0</v>
      </c>
      <c r="L34" s="871">
        <f>'CAM LAC'!BH34</f>
        <v>0.12</v>
      </c>
      <c r="M34" s="871">
        <f>'CAM LINH'!BH34</f>
        <v>0</v>
      </c>
      <c r="N34" s="871">
        <f>'CAM LOC'!BH34</f>
        <v>0</v>
      </c>
      <c r="O34" s="871">
        <f>'CAM MINH'!BH34</f>
        <v>0</v>
      </c>
      <c r="P34" s="871">
        <f>'CAM MY'!BH34</f>
        <v>0</v>
      </c>
      <c r="Q34" s="871">
        <f>'CAM NHUONG'!BH34</f>
        <v>0</v>
      </c>
      <c r="R34" s="871">
        <f>'CAM QUAN'!BH34</f>
        <v>0</v>
      </c>
      <c r="S34" s="871">
        <f>'CAM QUANG'!BH34</f>
        <v>0</v>
      </c>
      <c r="T34" s="871">
        <f>'CAM SON'!BH34</f>
        <v>0</v>
      </c>
      <c r="U34" s="871">
        <f>'CAM THACH'!BH34</f>
        <v>0</v>
      </c>
      <c r="V34" s="871">
        <f>'NAM PHUC THANG'!BH34</f>
        <v>0</v>
      </c>
      <c r="W34" s="871">
        <f>'CAM THANH'!BH34</f>
        <v>0</v>
      </c>
      <c r="X34" s="871">
        <f>'CAM THINH'!BH34</f>
        <v>0</v>
      </c>
      <c r="Y34" s="871">
        <f>'CAM TRUNG'!BH34</f>
        <v>5.7</v>
      </c>
      <c r="Z34" s="871">
        <f>'CAM VINH'!BH34</f>
        <v>1.5</v>
      </c>
      <c r="AA34" s="871">
        <f>'YEN HOA'!BH34</f>
        <v>0</v>
      </c>
    </row>
    <row r="35" spans="1:27" s="56" customFormat="1" ht="14.25" customHeight="1" x14ac:dyDescent="0.25">
      <c r="A35" s="71" t="s">
        <v>260</v>
      </c>
      <c r="B35" s="869" t="s">
        <v>235</v>
      </c>
      <c r="C35" s="71" t="s">
        <v>236</v>
      </c>
      <c r="D35" s="870">
        <f t="shared" si="0"/>
        <v>3.6500000000000004</v>
      </c>
      <c r="E35" s="871">
        <f>'TT CAM XUYEN'!BH35</f>
        <v>0</v>
      </c>
      <c r="F35" s="871">
        <f>'TT THIEN CAM'!BH35</f>
        <v>0</v>
      </c>
      <c r="G35" s="871">
        <f>'CAM BINH'!BH35</f>
        <v>0</v>
      </c>
      <c r="H35" s="871">
        <f>'CAM DUONG'!BH35</f>
        <v>0</v>
      </c>
      <c r="I35" s="871">
        <f>'CAM DUE'!BH35</f>
        <v>0</v>
      </c>
      <c r="J35" s="871">
        <f>'CAM HA'!BH35</f>
        <v>0</v>
      </c>
      <c r="K35" s="871">
        <f>'CAM HUNG'!BH35</f>
        <v>0</v>
      </c>
      <c r="L35" s="871">
        <f>'CAM LAC'!BH35</f>
        <v>0.1</v>
      </c>
      <c r="M35" s="871">
        <f>'CAM LINH'!BH35</f>
        <v>0</v>
      </c>
      <c r="N35" s="871">
        <f>'CAM LOC'!BH35</f>
        <v>0</v>
      </c>
      <c r="O35" s="871">
        <f>'CAM MINH'!BH35</f>
        <v>0</v>
      </c>
      <c r="P35" s="871">
        <f>'CAM MY'!BH35</f>
        <v>0</v>
      </c>
      <c r="Q35" s="871">
        <f>'CAM NHUONG'!BH35</f>
        <v>0</v>
      </c>
      <c r="R35" s="871">
        <f>'CAM QUAN'!BH35</f>
        <v>0</v>
      </c>
      <c r="S35" s="871">
        <f>'CAM QUANG'!BH35</f>
        <v>0</v>
      </c>
      <c r="T35" s="871">
        <f>'CAM SON'!BH35</f>
        <v>0</v>
      </c>
      <c r="U35" s="871">
        <f>'CAM THACH'!BH35</f>
        <v>0</v>
      </c>
      <c r="V35" s="871">
        <f>'NAM PHUC THANG'!BH35</f>
        <v>0</v>
      </c>
      <c r="W35" s="871">
        <f>'CAM THANH'!BH35</f>
        <v>0</v>
      </c>
      <c r="X35" s="871">
        <f>'CAM THINH'!BH35</f>
        <v>0</v>
      </c>
      <c r="Y35" s="871">
        <f>'CAM TRUNG'!BH35</f>
        <v>2.35</v>
      </c>
      <c r="Z35" s="871">
        <f>'CAM VINH'!BH35</f>
        <v>1.2</v>
      </c>
      <c r="AA35" s="871">
        <f>'YEN HOA'!BH35</f>
        <v>0</v>
      </c>
    </row>
    <row r="36" spans="1:27" s="56" customFormat="1" ht="14.25" customHeight="1" x14ac:dyDescent="0.25">
      <c r="A36" s="71" t="s">
        <v>260</v>
      </c>
      <c r="B36" s="869" t="s">
        <v>237</v>
      </c>
      <c r="C36" s="71" t="s">
        <v>238</v>
      </c>
      <c r="D36" s="870">
        <f t="shared" si="0"/>
        <v>0</v>
      </c>
      <c r="E36" s="871">
        <f>'TT CAM XUYEN'!BH36</f>
        <v>0</v>
      </c>
      <c r="F36" s="871">
        <f>'TT THIEN CAM'!BH36</f>
        <v>0</v>
      </c>
      <c r="G36" s="871">
        <f>'CAM BINH'!BH36</f>
        <v>0</v>
      </c>
      <c r="H36" s="871">
        <f>'CAM DUONG'!BH36</f>
        <v>0</v>
      </c>
      <c r="I36" s="871">
        <f>'CAM DUE'!BH36</f>
        <v>0</v>
      </c>
      <c r="J36" s="871">
        <f>'CAM HA'!BH36</f>
        <v>0</v>
      </c>
      <c r="K36" s="871">
        <f>'CAM HUNG'!BH36</f>
        <v>0</v>
      </c>
      <c r="L36" s="871">
        <f>'CAM LAC'!BH36</f>
        <v>0</v>
      </c>
      <c r="M36" s="871">
        <f>'CAM LINH'!BH36</f>
        <v>0</v>
      </c>
      <c r="N36" s="871">
        <f>'CAM LOC'!BH36</f>
        <v>0</v>
      </c>
      <c r="O36" s="871">
        <f>'CAM MINH'!BH36</f>
        <v>0</v>
      </c>
      <c r="P36" s="871">
        <f>'CAM MY'!BH36</f>
        <v>0</v>
      </c>
      <c r="Q36" s="871">
        <f>'CAM NHUONG'!BH36</f>
        <v>0</v>
      </c>
      <c r="R36" s="871">
        <f>'CAM QUAN'!BH36</f>
        <v>0</v>
      </c>
      <c r="S36" s="871">
        <f>'CAM QUANG'!BH36</f>
        <v>0</v>
      </c>
      <c r="T36" s="871">
        <f>'CAM SON'!BH36</f>
        <v>0</v>
      </c>
      <c r="U36" s="871">
        <f>'CAM THACH'!BH36</f>
        <v>0</v>
      </c>
      <c r="V36" s="871">
        <f>'NAM PHUC THANG'!BH36</f>
        <v>0</v>
      </c>
      <c r="W36" s="871">
        <f>'CAM THANH'!BH36</f>
        <v>0</v>
      </c>
      <c r="X36" s="871">
        <f>'CAM THINH'!BH36</f>
        <v>0</v>
      </c>
      <c r="Y36" s="871">
        <f>'CAM TRUNG'!BH36</f>
        <v>0</v>
      </c>
      <c r="Z36" s="871">
        <f>'CAM VINH'!BH36</f>
        <v>0</v>
      </c>
      <c r="AA36" s="871">
        <f>'YEN HOA'!BH36</f>
        <v>0</v>
      </c>
    </row>
    <row r="37" spans="1:27" s="56" customFormat="1" ht="14.25" customHeight="1" x14ac:dyDescent="0.25">
      <c r="A37" s="71" t="s">
        <v>260</v>
      </c>
      <c r="B37" s="869" t="s">
        <v>239</v>
      </c>
      <c r="C37" s="71" t="s">
        <v>240</v>
      </c>
      <c r="D37" s="870">
        <f t="shared" si="0"/>
        <v>3.5700000000000003</v>
      </c>
      <c r="E37" s="871">
        <f>'TT CAM XUYEN'!BH37</f>
        <v>0.13</v>
      </c>
      <c r="F37" s="871">
        <f>'TT THIEN CAM'!BH37</f>
        <v>0</v>
      </c>
      <c r="G37" s="871">
        <f>'CAM BINH'!BH37</f>
        <v>0.12</v>
      </c>
      <c r="H37" s="871">
        <f>'CAM DUONG'!BH37</f>
        <v>0</v>
      </c>
      <c r="I37" s="871">
        <f>'CAM DUE'!BH37</f>
        <v>0</v>
      </c>
      <c r="J37" s="871">
        <f>'CAM HA'!BH37</f>
        <v>0</v>
      </c>
      <c r="K37" s="871">
        <f>'CAM HUNG'!BH37</f>
        <v>0</v>
      </c>
      <c r="L37" s="871">
        <f>'CAM LAC'!BH37</f>
        <v>0</v>
      </c>
      <c r="M37" s="871">
        <f>'CAM LINH'!BH37</f>
        <v>0</v>
      </c>
      <c r="N37" s="871">
        <f>'CAM LOC'!BH37</f>
        <v>0</v>
      </c>
      <c r="O37" s="871">
        <f>'CAM MINH'!BH37</f>
        <v>0</v>
      </c>
      <c r="P37" s="871">
        <f>'CAM MY'!BH37</f>
        <v>0</v>
      </c>
      <c r="Q37" s="871">
        <f>'CAM NHUONG'!BH37</f>
        <v>0.12</v>
      </c>
      <c r="R37" s="871">
        <f>'CAM QUAN'!BH37</f>
        <v>0.05</v>
      </c>
      <c r="S37" s="871">
        <f>'CAM QUANG'!BH37</f>
        <v>0</v>
      </c>
      <c r="T37" s="871">
        <f>'CAM SON'!BH37</f>
        <v>0.25</v>
      </c>
      <c r="U37" s="871">
        <f>'CAM THACH'!BH37</f>
        <v>0</v>
      </c>
      <c r="V37" s="871">
        <f>'NAM PHUC THANG'!BH37</f>
        <v>0.8</v>
      </c>
      <c r="W37" s="871">
        <f>'CAM THANH'!BH37</f>
        <v>0</v>
      </c>
      <c r="X37" s="871">
        <f>'CAM THINH'!BH37</f>
        <v>0</v>
      </c>
      <c r="Y37" s="871">
        <f>'CAM TRUNG'!BH37</f>
        <v>0.3</v>
      </c>
      <c r="Z37" s="871">
        <f>'CAM VINH'!BH37</f>
        <v>1.8</v>
      </c>
      <c r="AA37" s="871">
        <f>'YEN HOA'!BH37</f>
        <v>0</v>
      </c>
    </row>
    <row r="38" spans="1:27" s="56" customFormat="1" ht="14.25" customHeight="1" x14ac:dyDescent="0.25">
      <c r="A38" s="71" t="s">
        <v>260</v>
      </c>
      <c r="B38" s="869" t="s">
        <v>241</v>
      </c>
      <c r="C38" s="71" t="s">
        <v>242</v>
      </c>
      <c r="D38" s="870">
        <f t="shared" si="0"/>
        <v>12.32</v>
      </c>
      <c r="E38" s="871">
        <f>'TT CAM XUYEN'!BH38</f>
        <v>1</v>
      </c>
      <c r="F38" s="871">
        <f>'TT THIEN CAM'!BH38</f>
        <v>0</v>
      </c>
      <c r="G38" s="871">
        <f>'CAM BINH'!BH38</f>
        <v>0</v>
      </c>
      <c r="H38" s="871">
        <f>'CAM DUONG'!BH38</f>
        <v>0.13</v>
      </c>
      <c r="I38" s="871">
        <f>'CAM DUE'!BH38</f>
        <v>1.05</v>
      </c>
      <c r="J38" s="871">
        <f>'CAM HA'!BH38</f>
        <v>0</v>
      </c>
      <c r="K38" s="871">
        <f>'CAM HUNG'!BH38</f>
        <v>0.15</v>
      </c>
      <c r="L38" s="871">
        <f>'CAM LAC'!BH38</f>
        <v>0</v>
      </c>
      <c r="M38" s="871">
        <f>'CAM LINH'!BH38</f>
        <v>0.53</v>
      </c>
      <c r="N38" s="871">
        <f>'CAM LOC'!BH38</f>
        <v>0.75</v>
      </c>
      <c r="O38" s="871">
        <f>'CAM MINH'!BH38</f>
        <v>0</v>
      </c>
      <c r="P38" s="871">
        <f>'CAM MY'!BH38</f>
        <v>0.3</v>
      </c>
      <c r="Q38" s="871">
        <f>'CAM NHUONG'!BH38</f>
        <v>0.69</v>
      </c>
      <c r="R38" s="871">
        <f>'CAM QUAN'!BH38</f>
        <v>2.7199999999999998</v>
      </c>
      <c r="S38" s="871">
        <f>'CAM QUANG'!BH38</f>
        <v>0.12</v>
      </c>
      <c r="T38" s="871">
        <f>'CAM SON'!BH38</f>
        <v>0</v>
      </c>
      <c r="U38" s="871">
        <f>'CAM THACH'!BH38</f>
        <v>0.33999999999999997</v>
      </c>
      <c r="V38" s="871">
        <f>'NAM PHUC THANG'!BH38</f>
        <v>0</v>
      </c>
      <c r="W38" s="871">
        <f>'CAM THANH'!BH38</f>
        <v>0.3</v>
      </c>
      <c r="X38" s="871">
        <f>'CAM THINH'!BH38</f>
        <v>2.4299999999999997</v>
      </c>
      <c r="Y38" s="871">
        <f>'CAM TRUNG'!BH38</f>
        <v>0.21</v>
      </c>
      <c r="Z38" s="871">
        <f>'CAM VINH'!BH38</f>
        <v>0</v>
      </c>
      <c r="AA38" s="871">
        <f>'YEN HOA'!BH38</f>
        <v>1.6</v>
      </c>
    </row>
    <row r="39" spans="1:27" s="56" customFormat="1" ht="14.25" customHeight="1" x14ac:dyDescent="0.25">
      <c r="A39" s="71" t="s">
        <v>260</v>
      </c>
      <c r="B39" s="869" t="s">
        <v>243</v>
      </c>
      <c r="C39" s="71" t="s">
        <v>244</v>
      </c>
      <c r="D39" s="870">
        <f t="shared" si="0"/>
        <v>5.75</v>
      </c>
      <c r="E39" s="871">
        <f>'TT CAM XUYEN'!BH39</f>
        <v>0.44</v>
      </c>
      <c r="F39" s="871">
        <f>'TT THIEN CAM'!BH39</f>
        <v>0</v>
      </c>
      <c r="G39" s="871">
        <f>'CAM BINH'!BH39</f>
        <v>0.99</v>
      </c>
      <c r="H39" s="871">
        <f>'CAM DUONG'!BH39</f>
        <v>0</v>
      </c>
      <c r="I39" s="871">
        <f>'CAM DUE'!BH39</f>
        <v>0.53</v>
      </c>
      <c r="J39" s="871">
        <f>'CAM HA'!BH39</f>
        <v>0</v>
      </c>
      <c r="K39" s="871">
        <f>'CAM HUNG'!BH39</f>
        <v>0</v>
      </c>
      <c r="L39" s="871">
        <f>'CAM LAC'!BH39</f>
        <v>0</v>
      </c>
      <c r="M39" s="871">
        <f>'CAM LINH'!BH39</f>
        <v>0</v>
      </c>
      <c r="N39" s="871">
        <f>'CAM LOC'!BH39</f>
        <v>0.94</v>
      </c>
      <c r="O39" s="871">
        <f>'CAM MINH'!BH39</f>
        <v>0.04</v>
      </c>
      <c r="P39" s="871">
        <f>'CAM MY'!BH39</f>
        <v>0</v>
      </c>
      <c r="Q39" s="871">
        <f>'CAM NHUONG'!BH39</f>
        <v>0</v>
      </c>
      <c r="R39" s="871">
        <f>'CAM QUAN'!BH39</f>
        <v>0.2</v>
      </c>
      <c r="S39" s="871">
        <f>'CAM QUANG'!BH39</f>
        <v>0.5</v>
      </c>
      <c r="T39" s="871">
        <f>'CAM SON'!BH39</f>
        <v>0</v>
      </c>
      <c r="U39" s="871">
        <f>'CAM THACH'!BH39</f>
        <v>0</v>
      </c>
      <c r="V39" s="871">
        <f>'NAM PHUC THANG'!BH39</f>
        <v>0.2</v>
      </c>
      <c r="W39" s="871">
        <f>'CAM THANH'!BH39</f>
        <v>0.61</v>
      </c>
      <c r="X39" s="871">
        <f>'CAM THINH'!BH39</f>
        <v>0</v>
      </c>
      <c r="Y39" s="871">
        <f>'CAM TRUNG'!BH39</f>
        <v>1.3</v>
      </c>
      <c r="Z39" s="871">
        <f>'CAM VINH'!BH39</f>
        <v>0</v>
      </c>
      <c r="AA39" s="871">
        <f>'YEN HOA'!BH39</f>
        <v>0</v>
      </c>
    </row>
    <row r="40" spans="1:27" s="56" customFormat="1" ht="14.25" customHeight="1" x14ac:dyDescent="0.25">
      <c r="A40" s="71" t="s">
        <v>260</v>
      </c>
      <c r="B40" s="869" t="s">
        <v>245</v>
      </c>
      <c r="C40" s="71" t="s">
        <v>246</v>
      </c>
      <c r="D40" s="870">
        <f t="shared" si="0"/>
        <v>0</v>
      </c>
      <c r="E40" s="871">
        <f>'TT CAM XUYEN'!BH40</f>
        <v>0</v>
      </c>
      <c r="F40" s="871">
        <f>'TT THIEN CAM'!BH40</f>
        <v>0</v>
      </c>
      <c r="G40" s="871">
        <f>'CAM BINH'!BH40</f>
        <v>0</v>
      </c>
      <c r="H40" s="871">
        <f>'CAM DUONG'!BH40</f>
        <v>0</v>
      </c>
      <c r="I40" s="871">
        <f>'CAM DUE'!BH40</f>
        <v>0</v>
      </c>
      <c r="J40" s="871">
        <f>'CAM HA'!BH40</f>
        <v>0</v>
      </c>
      <c r="K40" s="871">
        <f>'CAM HUNG'!BH40</f>
        <v>0</v>
      </c>
      <c r="L40" s="871">
        <f>'CAM LAC'!BH40</f>
        <v>0</v>
      </c>
      <c r="M40" s="871">
        <f>'CAM LINH'!BH40</f>
        <v>0</v>
      </c>
      <c r="N40" s="871">
        <f>'CAM LOC'!BH40</f>
        <v>0</v>
      </c>
      <c r="O40" s="871">
        <f>'CAM MINH'!BH40</f>
        <v>0</v>
      </c>
      <c r="P40" s="871">
        <f>'CAM MY'!BH40</f>
        <v>0</v>
      </c>
      <c r="Q40" s="871">
        <f>'CAM NHUONG'!BH40</f>
        <v>0</v>
      </c>
      <c r="R40" s="871">
        <f>'CAM QUAN'!BH40</f>
        <v>0</v>
      </c>
      <c r="S40" s="871">
        <f>'CAM QUANG'!BH40</f>
        <v>0</v>
      </c>
      <c r="T40" s="871">
        <f>'CAM SON'!BH40</f>
        <v>0</v>
      </c>
      <c r="U40" s="871">
        <f>'CAM THACH'!BH40</f>
        <v>0</v>
      </c>
      <c r="V40" s="871">
        <f>'NAM PHUC THANG'!BH40</f>
        <v>0</v>
      </c>
      <c r="W40" s="871">
        <f>'CAM THANH'!BH40</f>
        <v>0</v>
      </c>
      <c r="X40" s="871">
        <f>'CAM THINH'!BH40</f>
        <v>0</v>
      </c>
      <c r="Y40" s="871">
        <f>'CAM TRUNG'!BH40</f>
        <v>0</v>
      </c>
      <c r="Z40" s="871">
        <f>'CAM VINH'!BH40</f>
        <v>0</v>
      </c>
      <c r="AA40" s="871">
        <f>'YEN HOA'!BH40</f>
        <v>0</v>
      </c>
    </row>
    <row r="41" spans="1:27" s="56" customFormat="1" ht="14.25" customHeight="1" x14ac:dyDescent="0.25">
      <c r="A41" s="71" t="s">
        <v>260</v>
      </c>
      <c r="B41" s="869" t="s">
        <v>1019</v>
      </c>
      <c r="C41" s="71" t="s">
        <v>248</v>
      </c>
      <c r="D41" s="870">
        <f t="shared" si="0"/>
        <v>0</v>
      </c>
      <c r="E41" s="871">
        <f>'TT CAM XUYEN'!BH41</f>
        <v>0</v>
      </c>
      <c r="F41" s="871">
        <f>'TT THIEN CAM'!BH41</f>
        <v>0</v>
      </c>
      <c r="G41" s="871">
        <f>'CAM BINH'!BH41</f>
        <v>0</v>
      </c>
      <c r="H41" s="871">
        <f>'CAM DUONG'!BH41</f>
        <v>0</v>
      </c>
      <c r="I41" s="871">
        <f>'CAM DUE'!BH41</f>
        <v>0</v>
      </c>
      <c r="J41" s="871">
        <f>'CAM HA'!BH41</f>
        <v>0</v>
      </c>
      <c r="K41" s="871">
        <f>'CAM HUNG'!BH41</f>
        <v>0</v>
      </c>
      <c r="L41" s="871">
        <f>'CAM LAC'!BH41</f>
        <v>0</v>
      </c>
      <c r="M41" s="871">
        <f>'CAM LINH'!BH41</f>
        <v>0</v>
      </c>
      <c r="N41" s="871">
        <f>'CAM LOC'!BH41</f>
        <v>0</v>
      </c>
      <c r="O41" s="871">
        <f>'CAM MINH'!BH41</f>
        <v>0</v>
      </c>
      <c r="P41" s="871">
        <f>'CAM MY'!BH41</f>
        <v>0</v>
      </c>
      <c r="Q41" s="871">
        <f>'CAM NHUONG'!BH41</f>
        <v>0</v>
      </c>
      <c r="R41" s="871">
        <f>'CAM QUAN'!BH41</f>
        <v>0</v>
      </c>
      <c r="S41" s="871">
        <f>'CAM QUANG'!BH41</f>
        <v>0</v>
      </c>
      <c r="T41" s="871">
        <f>'CAM SON'!BH41</f>
        <v>0</v>
      </c>
      <c r="U41" s="871">
        <f>'CAM THACH'!BH41</f>
        <v>0</v>
      </c>
      <c r="V41" s="871">
        <f>'NAM PHUC THANG'!BH41</f>
        <v>0</v>
      </c>
      <c r="W41" s="871">
        <f>'CAM THANH'!BH41</f>
        <v>0</v>
      </c>
      <c r="X41" s="871">
        <f>'CAM THINH'!BH41</f>
        <v>0</v>
      </c>
      <c r="Y41" s="871">
        <f>'CAM TRUNG'!BH41</f>
        <v>0</v>
      </c>
      <c r="Z41" s="871">
        <f>'CAM VINH'!BH41</f>
        <v>0</v>
      </c>
      <c r="AA41" s="871">
        <f>'YEN HOA'!BH41</f>
        <v>0</v>
      </c>
    </row>
    <row r="42" spans="1:27" s="56" customFormat="1" ht="14.25" customHeight="1" x14ac:dyDescent="0.25">
      <c r="A42" s="71" t="s">
        <v>260</v>
      </c>
      <c r="B42" s="869" t="s">
        <v>249</v>
      </c>
      <c r="C42" s="71" t="s">
        <v>250</v>
      </c>
      <c r="D42" s="870">
        <f t="shared" si="0"/>
        <v>0</v>
      </c>
      <c r="E42" s="871">
        <f>'TT CAM XUYEN'!BH42</f>
        <v>0</v>
      </c>
      <c r="F42" s="871">
        <f>'TT THIEN CAM'!BH42</f>
        <v>0</v>
      </c>
      <c r="G42" s="871">
        <f>'CAM BINH'!BH42</f>
        <v>0</v>
      </c>
      <c r="H42" s="871">
        <f>'CAM DUONG'!BH42</f>
        <v>0</v>
      </c>
      <c r="I42" s="871">
        <f>'CAM DUE'!BH42</f>
        <v>0</v>
      </c>
      <c r="J42" s="871">
        <f>'CAM HA'!BH42</f>
        <v>0</v>
      </c>
      <c r="K42" s="871">
        <f>'CAM HUNG'!BH42</f>
        <v>0</v>
      </c>
      <c r="L42" s="871">
        <f>'CAM LAC'!BH42</f>
        <v>0</v>
      </c>
      <c r="M42" s="871">
        <f>'CAM LINH'!BH42</f>
        <v>0</v>
      </c>
      <c r="N42" s="871">
        <f>'CAM LOC'!BH42</f>
        <v>0</v>
      </c>
      <c r="O42" s="871">
        <f>'CAM MINH'!BH42</f>
        <v>0</v>
      </c>
      <c r="P42" s="871">
        <f>'CAM MY'!BH42</f>
        <v>0</v>
      </c>
      <c r="Q42" s="871">
        <f>'CAM NHUONG'!BH42</f>
        <v>0</v>
      </c>
      <c r="R42" s="871">
        <f>'CAM QUAN'!BH42</f>
        <v>0</v>
      </c>
      <c r="S42" s="871">
        <f>'CAM QUANG'!BH42</f>
        <v>0</v>
      </c>
      <c r="T42" s="871">
        <f>'CAM SON'!BH42</f>
        <v>0</v>
      </c>
      <c r="U42" s="871">
        <f>'CAM THACH'!BH42</f>
        <v>0</v>
      </c>
      <c r="V42" s="871">
        <f>'NAM PHUC THANG'!BH42</f>
        <v>0</v>
      </c>
      <c r="W42" s="871">
        <f>'CAM THANH'!BH42</f>
        <v>0</v>
      </c>
      <c r="X42" s="871">
        <f>'CAM THINH'!BH42</f>
        <v>0</v>
      </c>
      <c r="Y42" s="871">
        <f>'CAM TRUNG'!BH42</f>
        <v>0</v>
      </c>
      <c r="Z42" s="871">
        <f>'CAM VINH'!BH42</f>
        <v>0</v>
      </c>
      <c r="AA42" s="871">
        <f>'YEN HOA'!BH42</f>
        <v>0</v>
      </c>
    </row>
    <row r="43" spans="1:27" s="56" customFormat="1" ht="14.25" customHeight="1" x14ac:dyDescent="0.25">
      <c r="A43" s="71" t="s">
        <v>260</v>
      </c>
      <c r="B43" s="869" t="s">
        <v>104</v>
      </c>
      <c r="C43" s="71" t="s">
        <v>144</v>
      </c>
      <c r="D43" s="870">
        <f t="shared" si="0"/>
        <v>0</v>
      </c>
      <c r="E43" s="871">
        <f>'TT CAM XUYEN'!BH43</f>
        <v>0</v>
      </c>
      <c r="F43" s="871">
        <f>'TT THIEN CAM'!BH43</f>
        <v>0</v>
      </c>
      <c r="G43" s="871">
        <f>'CAM BINH'!BH43</f>
        <v>0</v>
      </c>
      <c r="H43" s="871">
        <f>'CAM DUONG'!BH43</f>
        <v>0</v>
      </c>
      <c r="I43" s="871">
        <f>'CAM DUE'!BH43</f>
        <v>0</v>
      </c>
      <c r="J43" s="871">
        <f>'CAM HA'!BH43</f>
        <v>0</v>
      </c>
      <c r="K43" s="871">
        <f>'CAM HUNG'!BH43</f>
        <v>0</v>
      </c>
      <c r="L43" s="871">
        <f>'CAM LAC'!BH43</f>
        <v>0</v>
      </c>
      <c r="M43" s="871">
        <f>'CAM LINH'!BH43</f>
        <v>0</v>
      </c>
      <c r="N43" s="871">
        <f>'CAM LOC'!BH43</f>
        <v>0</v>
      </c>
      <c r="O43" s="871">
        <f>'CAM MINH'!BH43</f>
        <v>0</v>
      </c>
      <c r="P43" s="871">
        <f>'CAM MY'!BH43</f>
        <v>0</v>
      </c>
      <c r="Q43" s="871">
        <f>'CAM NHUONG'!BH43</f>
        <v>0</v>
      </c>
      <c r="R43" s="871">
        <f>'CAM QUAN'!BH43</f>
        <v>0</v>
      </c>
      <c r="S43" s="871">
        <f>'CAM QUANG'!BH43</f>
        <v>0</v>
      </c>
      <c r="T43" s="871">
        <f>'CAM SON'!BH43</f>
        <v>0</v>
      </c>
      <c r="U43" s="871">
        <f>'CAM THACH'!BH43</f>
        <v>0</v>
      </c>
      <c r="V43" s="871">
        <f>'NAM PHUC THANG'!BH43</f>
        <v>0</v>
      </c>
      <c r="W43" s="871">
        <f>'CAM THANH'!BH43</f>
        <v>0</v>
      </c>
      <c r="X43" s="871">
        <f>'CAM THINH'!BH43</f>
        <v>0</v>
      </c>
      <c r="Y43" s="871">
        <f>'CAM TRUNG'!BH43</f>
        <v>0</v>
      </c>
      <c r="Z43" s="871">
        <f>'CAM VINH'!BH43</f>
        <v>0</v>
      </c>
      <c r="AA43" s="871">
        <f>'YEN HOA'!BH43</f>
        <v>0</v>
      </c>
    </row>
    <row r="44" spans="1:27" s="56" customFormat="1" ht="14.25" customHeight="1" x14ac:dyDescent="0.25">
      <c r="A44" s="71" t="s">
        <v>260</v>
      </c>
      <c r="B44" s="869" t="s">
        <v>83</v>
      </c>
      <c r="C44" s="71" t="s">
        <v>73</v>
      </c>
      <c r="D44" s="870">
        <f t="shared" si="0"/>
        <v>0</v>
      </c>
      <c r="E44" s="871">
        <f>'TT CAM XUYEN'!BH44</f>
        <v>0</v>
      </c>
      <c r="F44" s="871">
        <f>'TT THIEN CAM'!BH44</f>
        <v>0</v>
      </c>
      <c r="G44" s="871">
        <f>'CAM BINH'!BH44</f>
        <v>0</v>
      </c>
      <c r="H44" s="871">
        <f>'CAM DUONG'!BH44</f>
        <v>0</v>
      </c>
      <c r="I44" s="871">
        <f>'CAM DUE'!BH44</f>
        <v>0</v>
      </c>
      <c r="J44" s="871">
        <f>'CAM HA'!BH44</f>
        <v>0</v>
      </c>
      <c r="K44" s="871">
        <f>'CAM HUNG'!BH44</f>
        <v>0</v>
      </c>
      <c r="L44" s="871">
        <f>'CAM LAC'!BH44</f>
        <v>0</v>
      </c>
      <c r="M44" s="871">
        <f>'CAM LINH'!BH44</f>
        <v>0</v>
      </c>
      <c r="N44" s="871">
        <f>'CAM LOC'!BH44</f>
        <v>0</v>
      </c>
      <c r="O44" s="871">
        <f>'CAM MINH'!BH44</f>
        <v>0</v>
      </c>
      <c r="P44" s="871">
        <f>'CAM MY'!BH44</f>
        <v>0</v>
      </c>
      <c r="Q44" s="871">
        <f>'CAM NHUONG'!BH44</f>
        <v>0</v>
      </c>
      <c r="R44" s="871">
        <f>'CAM QUAN'!BH44</f>
        <v>0</v>
      </c>
      <c r="S44" s="871">
        <f>'CAM QUANG'!BH44</f>
        <v>0</v>
      </c>
      <c r="T44" s="871">
        <f>'CAM SON'!BH44</f>
        <v>0</v>
      </c>
      <c r="U44" s="871">
        <f>'CAM THACH'!BH44</f>
        <v>0</v>
      </c>
      <c r="V44" s="871">
        <f>'NAM PHUC THANG'!BH44</f>
        <v>0</v>
      </c>
      <c r="W44" s="871">
        <f>'CAM THANH'!BH44</f>
        <v>0</v>
      </c>
      <c r="X44" s="871">
        <f>'CAM THINH'!BH44</f>
        <v>0</v>
      </c>
      <c r="Y44" s="871">
        <f>'CAM TRUNG'!BH44</f>
        <v>0</v>
      </c>
      <c r="Z44" s="871">
        <f>'CAM VINH'!BH44</f>
        <v>0</v>
      </c>
      <c r="AA44" s="871">
        <f>'YEN HOA'!BH44</f>
        <v>0</v>
      </c>
    </row>
    <row r="45" spans="1:27" s="56" customFormat="1" ht="14.25" customHeight="1" x14ac:dyDescent="0.25">
      <c r="A45" s="71" t="s">
        <v>260</v>
      </c>
      <c r="B45" s="869" t="s">
        <v>93</v>
      </c>
      <c r="C45" s="71" t="s">
        <v>97</v>
      </c>
      <c r="D45" s="870">
        <f t="shared" si="0"/>
        <v>0</v>
      </c>
      <c r="E45" s="871">
        <f>'TT CAM XUYEN'!BH45</f>
        <v>0</v>
      </c>
      <c r="F45" s="871">
        <f>'TT THIEN CAM'!BH45</f>
        <v>0</v>
      </c>
      <c r="G45" s="871">
        <f>'CAM BINH'!BH45</f>
        <v>0</v>
      </c>
      <c r="H45" s="871">
        <f>'CAM DUONG'!BH45</f>
        <v>0</v>
      </c>
      <c r="I45" s="871">
        <f>'CAM DUE'!BH45</f>
        <v>0</v>
      </c>
      <c r="J45" s="871">
        <f>'CAM HA'!BH45</f>
        <v>0</v>
      </c>
      <c r="K45" s="871">
        <f>'CAM HUNG'!BH45</f>
        <v>0</v>
      </c>
      <c r="L45" s="871">
        <f>'CAM LAC'!BH45</f>
        <v>0</v>
      </c>
      <c r="M45" s="871">
        <f>'CAM LINH'!BH45</f>
        <v>0</v>
      </c>
      <c r="N45" s="871">
        <f>'CAM LOC'!BH45</f>
        <v>0</v>
      </c>
      <c r="O45" s="871">
        <f>'CAM MINH'!BH45</f>
        <v>0</v>
      </c>
      <c r="P45" s="871">
        <f>'CAM MY'!BH45</f>
        <v>0</v>
      </c>
      <c r="Q45" s="871">
        <f>'CAM NHUONG'!BH45</f>
        <v>0</v>
      </c>
      <c r="R45" s="871">
        <f>'CAM QUAN'!BH45</f>
        <v>0</v>
      </c>
      <c r="S45" s="871">
        <f>'CAM QUANG'!BH45</f>
        <v>0</v>
      </c>
      <c r="T45" s="871">
        <f>'CAM SON'!BH45</f>
        <v>0</v>
      </c>
      <c r="U45" s="871">
        <f>'CAM THACH'!BH45</f>
        <v>0</v>
      </c>
      <c r="V45" s="871">
        <f>'NAM PHUC THANG'!BH45</f>
        <v>0</v>
      </c>
      <c r="W45" s="871">
        <f>'CAM THANH'!BH45</f>
        <v>0</v>
      </c>
      <c r="X45" s="871">
        <f>'CAM THINH'!BH45</f>
        <v>0</v>
      </c>
      <c r="Y45" s="871">
        <f>'CAM TRUNG'!BH45</f>
        <v>0</v>
      </c>
      <c r="Z45" s="871">
        <f>'CAM VINH'!BH45</f>
        <v>0</v>
      </c>
      <c r="AA45" s="871">
        <f>'YEN HOA'!BH45</f>
        <v>0</v>
      </c>
    </row>
    <row r="46" spans="1:27" s="56" customFormat="1" ht="14.25" customHeight="1" x14ac:dyDescent="0.25">
      <c r="A46" s="71" t="s">
        <v>260</v>
      </c>
      <c r="B46" s="869" t="s">
        <v>251</v>
      </c>
      <c r="C46" s="71" t="s">
        <v>43</v>
      </c>
      <c r="D46" s="870">
        <f t="shared" si="0"/>
        <v>21.5</v>
      </c>
      <c r="E46" s="871">
        <f>'TT CAM XUYEN'!BH46</f>
        <v>0</v>
      </c>
      <c r="F46" s="871">
        <f>'TT THIEN CAM'!BH46</f>
        <v>5.8</v>
      </c>
      <c r="G46" s="871">
        <f>'CAM BINH'!BH46</f>
        <v>0</v>
      </c>
      <c r="H46" s="871">
        <f>'CAM DUONG'!BH46</f>
        <v>7.25</v>
      </c>
      <c r="I46" s="871">
        <f>'CAM DUE'!BH46</f>
        <v>0</v>
      </c>
      <c r="J46" s="871">
        <f>'CAM HA'!BH46</f>
        <v>0.01</v>
      </c>
      <c r="K46" s="871">
        <f>'CAM HUNG'!BH46</f>
        <v>0</v>
      </c>
      <c r="L46" s="871">
        <f>'CAM LAC'!BH46</f>
        <v>0</v>
      </c>
      <c r="M46" s="871">
        <f>'CAM LINH'!BH46</f>
        <v>0</v>
      </c>
      <c r="N46" s="871">
        <f>'CAM LOC'!BH46</f>
        <v>0</v>
      </c>
      <c r="O46" s="871">
        <f>'CAM MINH'!BH46</f>
        <v>0</v>
      </c>
      <c r="P46" s="871">
        <f>'CAM MY'!BH46</f>
        <v>0.39</v>
      </c>
      <c r="Q46" s="871">
        <f>'CAM NHUONG'!BH46</f>
        <v>0</v>
      </c>
      <c r="R46" s="871">
        <f>'CAM QUAN'!BH46</f>
        <v>0</v>
      </c>
      <c r="S46" s="871">
        <f>'CAM QUANG'!BH46</f>
        <v>0.24</v>
      </c>
      <c r="T46" s="871">
        <f>'CAM SON'!BH46</f>
        <v>0.1</v>
      </c>
      <c r="U46" s="871">
        <f>'CAM THACH'!BH46</f>
        <v>0.42</v>
      </c>
      <c r="V46" s="871">
        <f>'NAM PHUC THANG'!BH46</f>
        <v>0</v>
      </c>
      <c r="W46" s="871">
        <f>'CAM THANH'!BH46</f>
        <v>0</v>
      </c>
      <c r="X46" s="871">
        <f>'CAM THINH'!BH46</f>
        <v>0</v>
      </c>
      <c r="Y46" s="871">
        <f>'CAM TRUNG'!BH46</f>
        <v>0.01</v>
      </c>
      <c r="Z46" s="871">
        <f>'CAM VINH'!BH46</f>
        <v>0.03</v>
      </c>
      <c r="AA46" s="871">
        <f>'YEN HOA'!BH46</f>
        <v>7.25</v>
      </c>
    </row>
    <row r="47" spans="1:27" ht="21" customHeight="1" x14ac:dyDescent="0.25">
      <c r="A47" s="872" t="s">
        <v>260</v>
      </c>
      <c r="B47" s="872" t="s">
        <v>252</v>
      </c>
      <c r="C47" s="855" t="s">
        <v>253</v>
      </c>
      <c r="D47" s="870">
        <f t="shared" si="0"/>
        <v>0</v>
      </c>
      <c r="E47" s="871">
        <f>'TT CAM XUYEN'!BH47</f>
        <v>0</v>
      </c>
      <c r="F47" s="871">
        <f>'TT THIEN CAM'!BH47</f>
        <v>0</v>
      </c>
      <c r="G47" s="871">
        <f>'CAM BINH'!BH47</f>
        <v>0</v>
      </c>
      <c r="H47" s="871">
        <f>'CAM DUONG'!BH47</f>
        <v>0</v>
      </c>
      <c r="I47" s="871">
        <f>'CAM DUE'!BH47</f>
        <v>0</v>
      </c>
      <c r="J47" s="871">
        <f>'CAM HA'!BH47</f>
        <v>0</v>
      </c>
      <c r="K47" s="871">
        <f>'CAM HUNG'!BH47</f>
        <v>0</v>
      </c>
      <c r="L47" s="871">
        <f>'CAM LAC'!BH47</f>
        <v>0</v>
      </c>
      <c r="M47" s="871">
        <f>'CAM LINH'!BH47</f>
        <v>0</v>
      </c>
      <c r="N47" s="871">
        <f>'CAM LOC'!BH47</f>
        <v>0</v>
      </c>
      <c r="O47" s="871">
        <f>'CAM MINH'!BH47</f>
        <v>0</v>
      </c>
      <c r="P47" s="871">
        <f>'CAM MY'!BH47</f>
        <v>0</v>
      </c>
      <c r="Q47" s="871">
        <f>'CAM NHUONG'!BH47</f>
        <v>0</v>
      </c>
      <c r="R47" s="871">
        <f>'CAM QUAN'!BH47</f>
        <v>0</v>
      </c>
      <c r="S47" s="871">
        <f>'CAM QUANG'!BH47</f>
        <v>0</v>
      </c>
      <c r="T47" s="871">
        <f>'CAM SON'!BH47</f>
        <v>0</v>
      </c>
      <c r="U47" s="871">
        <f>'CAM THACH'!BH47</f>
        <v>0</v>
      </c>
      <c r="V47" s="871">
        <f>'NAM PHUC THANG'!BH47</f>
        <v>0</v>
      </c>
      <c r="W47" s="871">
        <f>'CAM THANH'!BH47</f>
        <v>0</v>
      </c>
      <c r="X47" s="871">
        <f>'CAM THINH'!BH47</f>
        <v>0</v>
      </c>
      <c r="Y47" s="871">
        <f>'CAM TRUNG'!BH47</f>
        <v>0</v>
      </c>
      <c r="Z47" s="871">
        <f>'CAM VINH'!BH47</f>
        <v>0</v>
      </c>
      <c r="AA47" s="871">
        <f>'YEN HOA'!BH47</f>
        <v>0</v>
      </c>
    </row>
    <row r="48" spans="1:27" ht="18.899999999999999" customHeight="1" x14ac:dyDescent="0.25">
      <c r="A48" s="873" t="s">
        <v>260</v>
      </c>
      <c r="B48" s="873" t="s">
        <v>254</v>
      </c>
      <c r="C48" s="855" t="s">
        <v>255</v>
      </c>
      <c r="D48" s="870">
        <f t="shared" si="0"/>
        <v>0</v>
      </c>
      <c r="E48" s="871">
        <f>'TT CAM XUYEN'!BH48</f>
        <v>0</v>
      </c>
      <c r="F48" s="871">
        <f>'TT THIEN CAM'!BH48</f>
        <v>0</v>
      </c>
      <c r="G48" s="871">
        <f>'CAM BINH'!BH48</f>
        <v>0</v>
      </c>
      <c r="H48" s="871">
        <f>'CAM DUONG'!BH48</f>
        <v>0</v>
      </c>
      <c r="I48" s="871">
        <f>'CAM DUE'!BH48</f>
        <v>0</v>
      </c>
      <c r="J48" s="871">
        <f>'CAM HA'!BH48</f>
        <v>0</v>
      </c>
      <c r="K48" s="871">
        <f>'CAM HUNG'!BH48</f>
        <v>0</v>
      </c>
      <c r="L48" s="871">
        <f>'CAM LAC'!BH48</f>
        <v>0</v>
      </c>
      <c r="M48" s="871">
        <f>'CAM LINH'!BH48</f>
        <v>0</v>
      </c>
      <c r="N48" s="871">
        <f>'CAM LOC'!BH48</f>
        <v>0</v>
      </c>
      <c r="O48" s="871">
        <f>'CAM MINH'!BH48</f>
        <v>0</v>
      </c>
      <c r="P48" s="871">
        <f>'CAM MY'!BH48</f>
        <v>0</v>
      </c>
      <c r="Q48" s="871">
        <f>'CAM NHUONG'!BH48</f>
        <v>0</v>
      </c>
      <c r="R48" s="871">
        <f>'CAM QUAN'!BH48</f>
        <v>0</v>
      </c>
      <c r="S48" s="871">
        <f>'CAM QUANG'!BH48</f>
        <v>0</v>
      </c>
      <c r="T48" s="871">
        <f>'CAM SON'!BH48</f>
        <v>0</v>
      </c>
      <c r="U48" s="871">
        <f>'CAM THACH'!BH48</f>
        <v>0</v>
      </c>
      <c r="V48" s="871">
        <f>'NAM PHUC THANG'!BH48</f>
        <v>0</v>
      </c>
      <c r="W48" s="871">
        <f>'CAM THANH'!BH48</f>
        <v>0</v>
      </c>
      <c r="X48" s="871">
        <f>'CAM THINH'!BH48</f>
        <v>0</v>
      </c>
      <c r="Y48" s="871">
        <f>'CAM TRUNG'!BH48</f>
        <v>0</v>
      </c>
      <c r="Z48" s="871">
        <f>'CAM VINH'!BH48</f>
        <v>0</v>
      </c>
      <c r="AA48" s="871">
        <f>'YEN HOA'!BH48</f>
        <v>0</v>
      </c>
    </row>
    <row r="49" spans="1:27" s="51" customFormat="1" ht="18.899999999999999" customHeight="1" x14ac:dyDescent="0.25">
      <c r="A49" s="874" t="s">
        <v>260</v>
      </c>
      <c r="B49" s="874" t="s">
        <v>256</v>
      </c>
      <c r="C49" s="875" t="s">
        <v>257</v>
      </c>
      <c r="D49" s="870">
        <f t="shared" si="0"/>
        <v>1.36</v>
      </c>
      <c r="E49" s="871">
        <f>'TT CAM XUYEN'!BH49</f>
        <v>0</v>
      </c>
      <c r="F49" s="871">
        <f>'TT THIEN CAM'!BH49</f>
        <v>0</v>
      </c>
      <c r="G49" s="871">
        <f>'CAM BINH'!BH49</f>
        <v>0</v>
      </c>
      <c r="H49" s="871">
        <f>'CAM DUONG'!BH49</f>
        <v>0.05</v>
      </c>
      <c r="I49" s="871">
        <f>'CAM DUE'!BH49</f>
        <v>0</v>
      </c>
      <c r="J49" s="871">
        <f>'CAM HA'!BH49</f>
        <v>0</v>
      </c>
      <c r="K49" s="871">
        <f>'CAM HUNG'!BH49</f>
        <v>0</v>
      </c>
      <c r="L49" s="871">
        <f>'CAM LAC'!BH49</f>
        <v>0</v>
      </c>
      <c r="M49" s="871">
        <f>'CAM LINH'!BH49</f>
        <v>0</v>
      </c>
      <c r="N49" s="871">
        <f>'CAM LOC'!BH49</f>
        <v>0</v>
      </c>
      <c r="O49" s="871">
        <f>'CAM MINH'!BH49</f>
        <v>0</v>
      </c>
      <c r="P49" s="871">
        <f>'CAM MY'!BH49</f>
        <v>0</v>
      </c>
      <c r="Q49" s="871">
        <f>'CAM NHUONG'!BH49</f>
        <v>0.04</v>
      </c>
      <c r="R49" s="871">
        <f>'CAM QUAN'!BH49</f>
        <v>0</v>
      </c>
      <c r="S49" s="871">
        <f>'CAM QUANG'!BH49</f>
        <v>0</v>
      </c>
      <c r="T49" s="871">
        <f>'CAM SON'!BH49</f>
        <v>0.2</v>
      </c>
      <c r="U49" s="871">
        <f>'CAM THACH'!BH49</f>
        <v>0</v>
      </c>
      <c r="V49" s="871">
        <f>'NAM PHUC THANG'!BH49</f>
        <v>0.23</v>
      </c>
      <c r="W49" s="871">
        <f>'CAM THANH'!BH49</f>
        <v>0</v>
      </c>
      <c r="X49" s="871">
        <f>'CAM THINH'!BH49</f>
        <v>0.34</v>
      </c>
      <c r="Y49" s="871">
        <f>'CAM TRUNG'!BH49</f>
        <v>0.2</v>
      </c>
      <c r="Z49" s="871">
        <f>'CAM VINH'!BH49</f>
        <v>0</v>
      </c>
      <c r="AA49" s="871">
        <f>'YEN HOA'!BH49</f>
        <v>0.3</v>
      </c>
    </row>
    <row r="50" spans="1:27" s="51" customFormat="1" ht="18.899999999999999" customHeight="1" x14ac:dyDescent="0.25">
      <c r="A50" s="874" t="s">
        <v>128</v>
      </c>
      <c r="B50" s="874" t="s">
        <v>119</v>
      </c>
      <c r="C50" s="875" t="s">
        <v>123</v>
      </c>
      <c r="D50" s="870">
        <f t="shared" si="0"/>
        <v>0</v>
      </c>
      <c r="E50" s="871">
        <f>'TT CAM XUYEN'!BH50</f>
        <v>0</v>
      </c>
      <c r="F50" s="871">
        <f>'TT THIEN CAM'!BH50</f>
        <v>0</v>
      </c>
      <c r="G50" s="871">
        <f>'CAM BINH'!BH50</f>
        <v>0</v>
      </c>
      <c r="H50" s="871">
        <f>'CAM DUONG'!BH50</f>
        <v>0</v>
      </c>
      <c r="I50" s="871">
        <f>'CAM DUE'!BH50</f>
        <v>0</v>
      </c>
      <c r="J50" s="871">
        <f>'CAM HA'!BH50</f>
        <v>0</v>
      </c>
      <c r="K50" s="871">
        <f>'CAM HUNG'!BH50</f>
        <v>0</v>
      </c>
      <c r="L50" s="871">
        <f>'CAM LAC'!BH50</f>
        <v>0</v>
      </c>
      <c r="M50" s="871">
        <f>'CAM LINH'!BH50</f>
        <v>0</v>
      </c>
      <c r="N50" s="871">
        <f>'CAM LOC'!BH50</f>
        <v>0</v>
      </c>
      <c r="O50" s="871">
        <f>'CAM MINH'!BH50</f>
        <v>0</v>
      </c>
      <c r="P50" s="871">
        <f>'CAM MY'!BH50</f>
        <v>0</v>
      </c>
      <c r="Q50" s="871">
        <f>'CAM NHUONG'!BH50</f>
        <v>0</v>
      </c>
      <c r="R50" s="871">
        <f>'CAM QUAN'!BH50</f>
        <v>0</v>
      </c>
      <c r="S50" s="871">
        <f>'CAM QUANG'!BH50</f>
        <v>0</v>
      </c>
      <c r="T50" s="871">
        <f>'CAM SON'!BH50</f>
        <v>0</v>
      </c>
      <c r="U50" s="871">
        <f>'CAM THACH'!BH50</f>
        <v>0</v>
      </c>
      <c r="V50" s="871">
        <f>'NAM PHUC THANG'!BH50</f>
        <v>0</v>
      </c>
      <c r="W50" s="871">
        <f>'CAM THANH'!BH50</f>
        <v>0</v>
      </c>
      <c r="X50" s="871">
        <f>'CAM THINH'!BH50</f>
        <v>0</v>
      </c>
      <c r="Y50" s="871">
        <f>'CAM TRUNG'!BH50</f>
        <v>0</v>
      </c>
      <c r="Z50" s="871">
        <f>'CAM VINH'!BH50</f>
        <v>0</v>
      </c>
      <c r="AA50" s="871">
        <f>'YEN HOA'!BH50</f>
        <v>0</v>
      </c>
    </row>
    <row r="51" spans="1:27" ht="18.899999999999999" customHeight="1" x14ac:dyDescent="0.25">
      <c r="A51" s="873" t="s">
        <v>166</v>
      </c>
      <c r="B51" s="873" t="s">
        <v>148</v>
      </c>
      <c r="C51" s="855" t="s">
        <v>146</v>
      </c>
      <c r="D51" s="870">
        <f t="shared" si="0"/>
        <v>6.49</v>
      </c>
      <c r="E51" s="871">
        <f>'TT CAM XUYEN'!BH51</f>
        <v>0.56000000000000005</v>
      </c>
      <c r="F51" s="871">
        <f>'TT THIEN CAM'!BH51</f>
        <v>0.71000000000000008</v>
      </c>
      <c r="G51" s="871">
        <f>'CAM BINH'!BH51</f>
        <v>0</v>
      </c>
      <c r="H51" s="871">
        <f>'CAM DUONG'!BH51</f>
        <v>0.09</v>
      </c>
      <c r="I51" s="871">
        <f>'CAM DUE'!BH51</f>
        <v>0.18</v>
      </c>
      <c r="J51" s="871">
        <f>'CAM HA'!BH51</f>
        <v>0.14000000000000001</v>
      </c>
      <c r="K51" s="871">
        <f>'CAM HUNG'!BH51</f>
        <v>7.0000000000000007E-2</v>
      </c>
      <c r="L51" s="871">
        <f>'CAM LAC'!BH51</f>
        <v>0</v>
      </c>
      <c r="M51" s="871">
        <f>'CAM LINH'!BH51</f>
        <v>0</v>
      </c>
      <c r="N51" s="871">
        <f>'CAM LOC'!BH51</f>
        <v>0.21</v>
      </c>
      <c r="O51" s="871">
        <f>'CAM MINH'!BH51</f>
        <v>0</v>
      </c>
      <c r="P51" s="871">
        <f>'CAM MY'!BH51</f>
        <v>0.6399999999999999</v>
      </c>
      <c r="Q51" s="871">
        <f>'CAM NHUONG'!BH51</f>
        <v>0.02</v>
      </c>
      <c r="R51" s="871">
        <f>'CAM QUAN'!BH51</f>
        <v>0.15000000000000002</v>
      </c>
      <c r="S51" s="871">
        <f>'CAM QUANG'!BH51</f>
        <v>0.32</v>
      </c>
      <c r="T51" s="871">
        <f>'CAM SON'!BH51</f>
        <v>0</v>
      </c>
      <c r="U51" s="871">
        <f>'CAM THACH'!BH51</f>
        <v>0</v>
      </c>
      <c r="V51" s="871">
        <f>'NAM PHUC THANG'!BH51</f>
        <v>1.76</v>
      </c>
      <c r="W51" s="871">
        <f>'CAM THANH'!BH51</f>
        <v>0</v>
      </c>
      <c r="X51" s="871">
        <f>'CAM THINH'!BH51</f>
        <v>0</v>
      </c>
      <c r="Y51" s="871">
        <f>'CAM TRUNG'!BH51</f>
        <v>0.53</v>
      </c>
      <c r="Z51" s="871">
        <f>'CAM VINH'!BH51</f>
        <v>0</v>
      </c>
      <c r="AA51" s="871">
        <f>'YEN HOA'!BH51</f>
        <v>1.1100000000000001</v>
      </c>
    </row>
    <row r="52" spans="1:27" ht="18.899999999999999" customHeight="1" x14ac:dyDescent="0.25">
      <c r="A52" s="873" t="s">
        <v>167</v>
      </c>
      <c r="B52" s="873" t="s">
        <v>149</v>
      </c>
      <c r="C52" s="855" t="s">
        <v>147</v>
      </c>
      <c r="D52" s="870">
        <f t="shared" si="0"/>
        <v>0</v>
      </c>
      <c r="E52" s="871">
        <f>'TT CAM XUYEN'!BH52</f>
        <v>0</v>
      </c>
      <c r="F52" s="871">
        <f>'TT THIEN CAM'!BH52</f>
        <v>0</v>
      </c>
      <c r="G52" s="871">
        <f>'CAM BINH'!BH52</f>
        <v>0</v>
      </c>
      <c r="H52" s="871">
        <f>'CAM DUONG'!BH52</f>
        <v>0</v>
      </c>
      <c r="I52" s="871">
        <f>'CAM DUE'!BH52</f>
        <v>0</v>
      </c>
      <c r="J52" s="871">
        <f>'CAM HA'!BH52</f>
        <v>0</v>
      </c>
      <c r="K52" s="871">
        <f>'CAM HUNG'!BH52</f>
        <v>0</v>
      </c>
      <c r="L52" s="871">
        <f>'CAM LAC'!BH52</f>
        <v>0</v>
      </c>
      <c r="M52" s="871">
        <f>'CAM LINH'!BH52</f>
        <v>0</v>
      </c>
      <c r="N52" s="871">
        <f>'CAM LOC'!BH52</f>
        <v>0</v>
      </c>
      <c r="O52" s="871">
        <f>'CAM MINH'!BH52</f>
        <v>0</v>
      </c>
      <c r="P52" s="871">
        <f>'CAM MY'!BH52</f>
        <v>0</v>
      </c>
      <c r="Q52" s="871">
        <f>'CAM NHUONG'!BH52</f>
        <v>0</v>
      </c>
      <c r="R52" s="871">
        <f>'CAM QUAN'!BH52</f>
        <v>0</v>
      </c>
      <c r="S52" s="871">
        <f>'CAM QUANG'!BH52</f>
        <v>0</v>
      </c>
      <c r="T52" s="871">
        <f>'CAM SON'!BH52</f>
        <v>0</v>
      </c>
      <c r="U52" s="871">
        <f>'CAM THACH'!BH52</f>
        <v>0</v>
      </c>
      <c r="V52" s="871">
        <f>'NAM PHUC THANG'!BH52</f>
        <v>0</v>
      </c>
      <c r="W52" s="871">
        <f>'CAM THANH'!BH52</f>
        <v>0</v>
      </c>
      <c r="X52" s="871">
        <f>'CAM THINH'!BH52</f>
        <v>0</v>
      </c>
      <c r="Y52" s="871">
        <f>'CAM TRUNG'!BH52</f>
        <v>0</v>
      </c>
      <c r="Z52" s="871">
        <f>'CAM VINH'!BH52</f>
        <v>0</v>
      </c>
      <c r="AA52" s="871">
        <f>'YEN HOA'!BH52</f>
        <v>0</v>
      </c>
    </row>
    <row r="53" spans="1:27" ht="18.899999999999999" customHeight="1" x14ac:dyDescent="0.25">
      <c r="A53" s="873" t="s">
        <v>168</v>
      </c>
      <c r="B53" s="873" t="s">
        <v>90</v>
      </c>
      <c r="C53" s="855" t="s">
        <v>94</v>
      </c>
      <c r="D53" s="870">
        <f t="shared" si="0"/>
        <v>68.070000000000007</v>
      </c>
      <c r="E53" s="871">
        <f>'TT CAM XUYEN'!BH53</f>
        <v>0</v>
      </c>
      <c r="F53" s="871">
        <f>'TT THIEN CAM'!BH53</f>
        <v>0</v>
      </c>
      <c r="G53" s="871">
        <f>'CAM BINH'!BH53</f>
        <v>0.7</v>
      </c>
      <c r="H53" s="871">
        <f>'CAM DUONG'!BH53</f>
        <v>15.23</v>
      </c>
      <c r="I53" s="871">
        <f>'CAM DUE'!BH53</f>
        <v>2.7</v>
      </c>
      <c r="J53" s="871">
        <f>'CAM HA'!BH53</f>
        <v>0</v>
      </c>
      <c r="K53" s="871">
        <f>'CAM HUNG'!BH53</f>
        <v>2.6</v>
      </c>
      <c r="L53" s="871">
        <f>'CAM LAC'!BH53</f>
        <v>2.5</v>
      </c>
      <c r="M53" s="871">
        <f>'CAM LINH'!BH53</f>
        <v>0.6</v>
      </c>
      <c r="N53" s="871">
        <f>'CAM LOC'!BH53</f>
        <v>1.1399999999999999</v>
      </c>
      <c r="O53" s="871">
        <f>'CAM MINH'!BH53</f>
        <v>2.5</v>
      </c>
      <c r="P53" s="871">
        <f>'CAM MY'!BH53</f>
        <v>1.25</v>
      </c>
      <c r="Q53" s="871">
        <f>'CAM NHUONG'!BH53</f>
        <v>0.14000000000000001</v>
      </c>
      <c r="R53" s="871">
        <f>'CAM QUAN'!BH53</f>
        <v>3.5</v>
      </c>
      <c r="S53" s="871">
        <f>'CAM QUANG'!BH53</f>
        <v>0.5</v>
      </c>
      <c r="T53" s="871">
        <f>'CAM SON'!BH53</f>
        <v>2.6</v>
      </c>
      <c r="U53" s="871">
        <f>'CAM THACH'!BH53</f>
        <v>2.4400000000000004</v>
      </c>
      <c r="V53" s="871">
        <f>'NAM PHUC THANG'!BH53</f>
        <v>0</v>
      </c>
      <c r="W53" s="871">
        <f>'CAM THANH'!BH53</f>
        <v>1.2</v>
      </c>
      <c r="X53" s="871">
        <f>'CAM THINH'!BH53</f>
        <v>2.5</v>
      </c>
      <c r="Y53" s="871">
        <f>'CAM TRUNG'!BH53</f>
        <v>2.5</v>
      </c>
      <c r="Z53" s="871">
        <f>'CAM VINH'!BH53</f>
        <v>1.1000000000000001</v>
      </c>
      <c r="AA53" s="871">
        <f>'YEN HOA'!BH53</f>
        <v>22.37</v>
      </c>
    </row>
    <row r="54" spans="1:27" ht="18.899999999999999" customHeight="1" x14ac:dyDescent="0.25">
      <c r="A54" s="873" t="s">
        <v>169</v>
      </c>
      <c r="B54" s="873" t="s">
        <v>91</v>
      </c>
      <c r="C54" s="855" t="s">
        <v>95</v>
      </c>
      <c r="D54" s="870">
        <f t="shared" si="0"/>
        <v>12.2</v>
      </c>
      <c r="E54" s="871">
        <f>'TT CAM XUYEN'!BH54</f>
        <v>1.1000000000000001</v>
      </c>
      <c r="F54" s="871">
        <f>'TT THIEN CAM'!BH54</f>
        <v>11.1</v>
      </c>
      <c r="G54" s="871">
        <f>'CAM BINH'!BH54</f>
        <v>0</v>
      </c>
      <c r="H54" s="871">
        <f>'CAM DUONG'!BH54</f>
        <v>0</v>
      </c>
      <c r="I54" s="871">
        <f>'CAM DUE'!BH54</f>
        <v>0</v>
      </c>
      <c r="J54" s="871">
        <f>'CAM HA'!BH54</f>
        <v>0</v>
      </c>
      <c r="K54" s="871">
        <f>'CAM HUNG'!BH54</f>
        <v>0</v>
      </c>
      <c r="L54" s="871">
        <f>'CAM LAC'!BH54</f>
        <v>0</v>
      </c>
      <c r="M54" s="871">
        <f>'CAM LINH'!BH54</f>
        <v>0</v>
      </c>
      <c r="N54" s="871">
        <f>'CAM LOC'!BH54</f>
        <v>0</v>
      </c>
      <c r="O54" s="871">
        <f>'CAM MINH'!BH54</f>
        <v>0</v>
      </c>
      <c r="P54" s="871">
        <f>'CAM MY'!BH54</f>
        <v>0</v>
      </c>
      <c r="Q54" s="871">
        <f>'CAM NHUONG'!BH54</f>
        <v>0</v>
      </c>
      <c r="R54" s="871">
        <f>'CAM QUAN'!BH54</f>
        <v>0</v>
      </c>
      <c r="S54" s="871">
        <f>'CAM QUANG'!BH54</f>
        <v>0</v>
      </c>
      <c r="T54" s="871">
        <f>'CAM SON'!BH54</f>
        <v>0</v>
      </c>
      <c r="U54" s="871">
        <f>'CAM THACH'!BH54</f>
        <v>0</v>
      </c>
      <c r="V54" s="871">
        <f>'NAM PHUC THANG'!BH54</f>
        <v>0</v>
      </c>
      <c r="W54" s="871">
        <f>'CAM THANH'!BH54</f>
        <v>0</v>
      </c>
      <c r="X54" s="871">
        <f>'CAM THINH'!BH54</f>
        <v>0</v>
      </c>
      <c r="Y54" s="871">
        <f>'CAM TRUNG'!BH54</f>
        <v>0</v>
      </c>
      <c r="Z54" s="871">
        <f>'CAM VINH'!BH54</f>
        <v>0</v>
      </c>
      <c r="AA54" s="871">
        <f>'YEN HOA'!BH54</f>
        <v>0</v>
      </c>
    </row>
    <row r="55" spans="1:27" ht="18.899999999999999" customHeight="1" x14ac:dyDescent="0.25">
      <c r="A55" s="873" t="s">
        <v>170</v>
      </c>
      <c r="B55" s="873" t="s">
        <v>92</v>
      </c>
      <c r="C55" s="855" t="s">
        <v>99</v>
      </c>
      <c r="D55" s="870">
        <f t="shared" si="0"/>
        <v>4.1400000000000006</v>
      </c>
      <c r="E55" s="871">
        <f>'TT CAM XUYEN'!BH55</f>
        <v>0.33</v>
      </c>
      <c r="F55" s="871">
        <f>'TT THIEN CAM'!BH55</f>
        <v>0</v>
      </c>
      <c r="G55" s="871">
        <f>'CAM BINH'!BH55</f>
        <v>0.33</v>
      </c>
      <c r="H55" s="871">
        <f>'CAM DUONG'!BH55</f>
        <v>0</v>
      </c>
      <c r="I55" s="871">
        <f>'CAM DUE'!BH55</f>
        <v>0</v>
      </c>
      <c r="J55" s="871">
        <f>'CAM HA'!BH55</f>
        <v>0</v>
      </c>
      <c r="K55" s="871">
        <f>'CAM HUNG'!BH55</f>
        <v>0</v>
      </c>
      <c r="L55" s="871">
        <f>'CAM LAC'!BH55</f>
        <v>0</v>
      </c>
      <c r="M55" s="871">
        <f>'CAM LINH'!BH55</f>
        <v>0</v>
      </c>
      <c r="N55" s="871">
        <f>'CAM LOC'!BH55</f>
        <v>0.25</v>
      </c>
      <c r="O55" s="871">
        <f>'CAM MINH'!BH55</f>
        <v>0</v>
      </c>
      <c r="P55" s="871">
        <f>'CAM MY'!BH55</f>
        <v>0</v>
      </c>
      <c r="Q55" s="871">
        <f>'CAM NHUONG'!BH55</f>
        <v>0.31</v>
      </c>
      <c r="R55" s="871">
        <f>'CAM QUAN'!BH55</f>
        <v>0</v>
      </c>
      <c r="S55" s="871">
        <f>'CAM QUANG'!BH55</f>
        <v>0</v>
      </c>
      <c r="T55" s="871">
        <f>'CAM SON'!BH55</f>
        <v>0</v>
      </c>
      <c r="U55" s="871">
        <f>'CAM THACH'!BH55</f>
        <v>0</v>
      </c>
      <c r="V55" s="871">
        <f>'NAM PHUC THANG'!BH55</f>
        <v>1.7</v>
      </c>
      <c r="W55" s="871">
        <f>'CAM THANH'!BH55</f>
        <v>0</v>
      </c>
      <c r="X55" s="871">
        <f>'CAM THINH'!BH55</f>
        <v>0.22</v>
      </c>
      <c r="Y55" s="871">
        <f>'CAM TRUNG'!BH55</f>
        <v>0</v>
      </c>
      <c r="Z55" s="871">
        <f>'CAM VINH'!BH55</f>
        <v>0</v>
      </c>
      <c r="AA55" s="871">
        <f>'YEN HOA'!BH55</f>
        <v>1</v>
      </c>
    </row>
    <row r="56" spans="1:27" ht="18.899999999999999" customHeight="1" x14ac:dyDescent="0.25">
      <c r="A56" s="873" t="s">
        <v>171</v>
      </c>
      <c r="B56" s="873" t="s">
        <v>116</v>
      </c>
      <c r="C56" s="855" t="s">
        <v>96</v>
      </c>
      <c r="D56" s="870">
        <f t="shared" si="0"/>
        <v>0</v>
      </c>
      <c r="E56" s="871">
        <f>'TT CAM XUYEN'!BH56</f>
        <v>0</v>
      </c>
      <c r="F56" s="871">
        <f>'TT THIEN CAM'!BH56</f>
        <v>0</v>
      </c>
      <c r="G56" s="871">
        <f>'CAM BINH'!BH56</f>
        <v>0</v>
      </c>
      <c r="H56" s="871">
        <f>'CAM DUONG'!BH56</f>
        <v>0</v>
      </c>
      <c r="I56" s="871">
        <f>'CAM DUE'!BH56</f>
        <v>0</v>
      </c>
      <c r="J56" s="871">
        <f>'CAM HA'!BH56</f>
        <v>0</v>
      </c>
      <c r="K56" s="871">
        <f>'CAM HUNG'!BH56</f>
        <v>0</v>
      </c>
      <c r="L56" s="871">
        <f>'CAM LAC'!BH56</f>
        <v>0</v>
      </c>
      <c r="M56" s="871">
        <f>'CAM LINH'!BH56</f>
        <v>0</v>
      </c>
      <c r="N56" s="871">
        <f>'CAM LOC'!BH56</f>
        <v>0</v>
      </c>
      <c r="O56" s="871">
        <f>'CAM MINH'!BH56</f>
        <v>0</v>
      </c>
      <c r="P56" s="871">
        <f>'CAM MY'!BH56</f>
        <v>0</v>
      </c>
      <c r="Q56" s="871">
        <f>'CAM NHUONG'!BH56</f>
        <v>0</v>
      </c>
      <c r="R56" s="871">
        <f>'CAM QUAN'!BH56</f>
        <v>0</v>
      </c>
      <c r="S56" s="871">
        <f>'CAM QUANG'!BH56</f>
        <v>0</v>
      </c>
      <c r="T56" s="871">
        <f>'CAM SON'!BH56</f>
        <v>0</v>
      </c>
      <c r="U56" s="871">
        <f>'CAM THACH'!BH56</f>
        <v>0</v>
      </c>
      <c r="V56" s="871">
        <f>'NAM PHUC THANG'!BH56</f>
        <v>0</v>
      </c>
      <c r="W56" s="871">
        <f>'CAM THANH'!BH56</f>
        <v>0</v>
      </c>
      <c r="X56" s="871">
        <f>'CAM THINH'!BH56</f>
        <v>0</v>
      </c>
      <c r="Y56" s="871">
        <f>'CAM TRUNG'!BH56</f>
        <v>0</v>
      </c>
      <c r="Z56" s="871">
        <f>'CAM VINH'!BH56</f>
        <v>0</v>
      </c>
      <c r="AA56" s="871">
        <f>'YEN HOA'!BH56</f>
        <v>0</v>
      </c>
    </row>
    <row r="57" spans="1:27" ht="18.899999999999999" customHeight="1" x14ac:dyDescent="0.25">
      <c r="A57" s="873" t="s">
        <v>172</v>
      </c>
      <c r="B57" s="873" t="s">
        <v>120</v>
      </c>
      <c r="C57" s="855" t="s">
        <v>117</v>
      </c>
      <c r="D57" s="870">
        <f t="shared" si="0"/>
        <v>0</v>
      </c>
      <c r="E57" s="871">
        <f>'TT CAM XUYEN'!BH57</f>
        <v>0</v>
      </c>
      <c r="F57" s="871">
        <f>'TT THIEN CAM'!BH57</f>
        <v>0</v>
      </c>
      <c r="G57" s="871">
        <f>'CAM BINH'!BH57</f>
        <v>0</v>
      </c>
      <c r="H57" s="871">
        <f>'CAM DUONG'!BH57</f>
        <v>0</v>
      </c>
      <c r="I57" s="871">
        <f>'CAM DUE'!BH57</f>
        <v>0</v>
      </c>
      <c r="J57" s="871">
        <f>'CAM HA'!BH57</f>
        <v>0</v>
      </c>
      <c r="K57" s="871">
        <f>'CAM HUNG'!BH57</f>
        <v>0</v>
      </c>
      <c r="L57" s="871">
        <f>'CAM LAC'!BH57</f>
        <v>0</v>
      </c>
      <c r="M57" s="871">
        <f>'CAM LINH'!BH57</f>
        <v>0</v>
      </c>
      <c r="N57" s="871">
        <f>'CAM LOC'!BH57</f>
        <v>0</v>
      </c>
      <c r="O57" s="871">
        <f>'CAM MINH'!BH57</f>
        <v>0</v>
      </c>
      <c r="P57" s="871">
        <f>'CAM MY'!BH57</f>
        <v>0</v>
      </c>
      <c r="Q57" s="871">
        <f>'CAM NHUONG'!BH57</f>
        <v>0</v>
      </c>
      <c r="R57" s="871">
        <f>'CAM QUAN'!BH57</f>
        <v>0</v>
      </c>
      <c r="S57" s="871">
        <f>'CAM QUANG'!BH57</f>
        <v>0</v>
      </c>
      <c r="T57" s="871">
        <f>'CAM SON'!BH57</f>
        <v>0</v>
      </c>
      <c r="U57" s="871">
        <f>'CAM THACH'!BH57</f>
        <v>0</v>
      </c>
      <c r="V57" s="871">
        <f>'NAM PHUC THANG'!BH57</f>
        <v>0</v>
      </c>
      <c r="W57" s="871">
        <f>'CAM THANH'!BH57</f>
        <v>0</v>
      </c>
      <c r="X57" s="871">
        <f>'CAM THINH'!BH57</f>
        <v>0</v>
      </c>
      <c r="Y57" s="871">
        <f>'CAM TRUNG'!BH57</f>
        <v>0</v>
      </c>
      <c r="Z57" s="871">
        <f>'CAM VINH'!BH57</f>
        <v>0</v>
      </c>
      <c r="AA57" s="871">
        <f>'YEN HOA'!BH57</f>
        <v>0</v>
      </c>
    </row>
    <row r="58" spans="1:27" ht="18.899999999999999" customHeight="1" x14ac:dyDescent="0.25">
      <c r="A58" s="873" t="s">
        <v>173</v>
      </c>
      <c r="B58" s="873" t="s">
        <v>258</v>
      </c>
      <c r="C58" s="855" t="s">
        <v>103</v>
      </c>
      <c r="D58" s="870">
        <f t="shared" si="0"/>
        <v>0.2</v>
      </c>
      <c r="E58" s="871">
        <f>'TT CAM XUYEN'!BH58</f>
        <v>0</v>
      </c>
      <c r="F58" s="871">
        <f>'TT THIEN CAM'!BH58</f>
        <v>0</v>
      </c>
      <c r="G58" s="871">
        <f>'CAM BINH'!BH58</f>
        <v>0</v>
      </c>
      <c r="H58" s="871">
        <f>'CAM DUONG'!BH58</f>
        <v>0</v>
      </c>
      <c r="I58" s="871">
        <f>'CAM DUE'!BH58</f>
        <v>0</v>
      </c>
      <c r="J58" s="871">
        <f>'CAM HA'!BH58</f>
        <v>0</v>
      </c>
      <c r="K58" s="871">
        <f>'CAM HUNG'!BH58</f>
        <v>0</v>
      </c>
      <c r="L58" s="871">
        <f>'CAM LAC'!BH58</f>
        <v>0</v>
      </c>
      <c r="M58" s="871">
        <f>'CAM LINH'!BH58</f>
        <v>0</v>
      </c>
      <c r="N58" s="871">
        <f>'CAM LOC'!BH58</f>
        <v>0</v>
      </c>
      <c r="O58" s="871">
        <f>'CAM MINH'!BH58</f>
        <v>0</v>
      </c>
      <c r="P58" s="871">
        <f>'CAM MY'!BH58</f>
        <v>0</v>
      </c>
      <c r="Q58" s="871">
        <f>'CAM NHUONG'!BH58</f>
        <v>0</v>
      </c>
      <c r="R58" s="871">
        <f>'CAM QUAN'!BH58</f>
        <v>0</v>
      </c>
      <c r="S58" s="871">
        <f>'CAM QUANG'!BH58</f>
        <v>0</v>
      </c>
      <c r="T58" s="871">
        <f>'CAM SON'!BH58</f>
        <v>0</v>
      </c>
      <c r="U58" s="871">
        <f>'CAM THACH'!BH58</f>
        <v>0</v>
      </c>
      <c r="V58" s="871">
        <f>'NAM PHUC THANG'!BH58</f>
        <v>0</v>
      </c>
      <c r="W58" s="871">
        <f>'CAM THANH'!BH58</f>
        <v>0</v>
      </c>
      <c r="X58" s="871">
        <f>'CAM THINH'!BH58</f>
        <v>0</v>
      </c>
      <c r="Y58" s="871">
        <f>'CAM TRUNG'!BH58</f>
        <v>0</v>
      </c>
      <c r="Z58" s="871">
        <f>'CAM VINH'!BH58</f>
        <v>0.2</v>
      </c>
      <c r="AA58" s="871">
        <f>'YEN HOA'!BH58</f>
        <v>0</v>
      </c>
    </row>
    <row r="59" spans="1:27" ht="18.899999999999999" customHeight="1" x14ac:dyDescent="0.25">
      <c r="A59" s="873" t="s">
        <v>174</v>
      </c>
      <c r="B59" s="873" t="s">
        <v>151</v>
      </c>
      <c r="C59" s="855" t="s">
        <v>152</v>
      </c>
      <c r="D59" s="870">
        <f t="shared" si="0"/>
        <v>162.62</v>
      </c>
      <c r="E59" s="871">
        <f>'TT CAM XUYEN'!BH59</f>
        <v>0</v>
      </c>
      <c r="F59" s="871">
        <f>'TT THIEN CAM'!BH59</f>
        <v>26.82</v>
      </c>
      <c r="G59" s="871">
        <f>'CAM BINH'!BH59</f>
        <v>0</v>
      </c>
      <c r="H59" s="871">
        <f>'CAM DUONG'!BH59</f>
        <v>0</v>
      </c>
      <c r="I59" s="871">
        <f>'CAM DUE'!BH59</f>
        <v>0.2</v>
      </c>
      <c r="J59" s="871">
        <f>'CAM HA'!BH59</f>
        <v>0.02</v>
      </c>
      <c r="K59" s="871">
        <f>'CAM HUNG'!BH59</f>
        <v>0.5</v>
      </c>
      <c r="L59" s="871">
        <f>'CAM LAC'!BH59</f>
        <v>0.5</v>
      </c>
      <c r="M59" s="871">
        <f>'CAM LINH'!BH59</f>
        <v>36.61</v>
      </c>
      <c r="N59" s="871">
        <f>'CAM LOC'!BH59</f>
        <v>0.18</v>
      </c>
      <c r="O59" s="871">
        <f>'CAM MINH'!BH59</f>
        <v>0</v>
      </c>
      <c r="P59" s="871">
        <f>'CAM MY'!BH59</f>
        <v>5.44</v>
      </c>
      <c r="Q59" s="871">
        <f>'CAM NHUONG'!BH59</f>
        <v>78.83</v>
      </c>
      <c r="R59" s="871">
        <f>'CAM QUAN'!BH59</f>
        <v>5.0299999999999994</v>
      </c>
      <c r="S59" s="871">
        <f>'CAM QUANG'!BH59</f>
        <v>0.5</v>
      </c>
      <c r="T59" s="871">
        <f>'CAM SON'!BH59</f>
        <v>0.01</v>
      </c>
      <c r="U59" s="871">
        <f>'CAM THACH'!BH59</f>
        <v>0.7</v>
      </c>
      <c r="V59" s="871">
        <f>'NAM PHUC THANG'!BH59</f>
        <v>0.02</v>
      </c>
      <c r="W59" s="871">
        <f>'CAM THANH'!BH59</f>
        <v>0</v>
      </c>
      <c r="X59" s="871">
        <f>'CAM THINH'!BH59</f>
        <v>0.81</v>
      </c>
      <c r="Y59" s="871">
        <f>'CAM TRUNG'!BH59</f>
        <v>6.45</v>
      </c>
      <c r="Z59" s="871">
        <f>'CAM VINH'!BH59</f>
        <v>0</v>
      </c>
      <c r="AA59" s="871">
        <f>'YEN HOA'!BH59</f>
        <v>0</v>
      </c>
    </row>
    <row r="60" spans="1:27" ht="18.899999999999999" customHeight="1" x14ac:dyDescent="0.25">
      <c r="A60" s="873" t="s">
        <v>176</v>
      </c>
      <c r="B60" s="873" t="s">
        <v>150</v>
      </c>
      <c r="C60" s="855" t="s">
        <v>153</v>
      </c>
      <c r="D60" s="870">
        <f t="shared" si="0"/>
        <v>61.079999999999991</v>
      </c>
      <c r="E60" s="871">
        <f>'TT CAM XUYEN'!BH60</f>
        <v>0.12</v>
      </c>
      <c r="F60" s="871">
        <f>'TT THIEN CAM'!BH60</f>
        <v>13.24</v>
      </c>
      <c r="G60" s="871">
        <f>'CAM BINH'!BH60</f>
        <v>1.5</v>
      </c>
      <c r="H60" s="871">
        <f>'CAM DUONG'!BH60</f>
        <v>5.78</v>
      </c>
      <c r="I60" s="871">
        <f>'CAM DUE'!BH60</f>
        <v>2.7</v>
      </c>
      <c r="J60" s="871">
        <f>'CAM HA'!BH60</f>
        <v>0.02</v>
      </c>
      <c r="K60" s="871">
        <f>'CAM HUNG'!BH60</f>
        <v>2.5499999999999998</v>
      </c>
      <c r="L60" s="871">
        <f>'CAM LAC'!BH60</f>
        <v>13.609999999999998</v>
      </c>
      <c r="M60" s="871">
        <f>'CAM LINH'!BH60</f>
        <v>1.51</v>
      </c>
      <c r="N60" s="871">
        <f>'CAM LOC'!BH60</f>
        <v>0.41</v>
      </c>
      <c r="O60" s="871">
        <f>'CAM MINH'!BH60</f>
        <v>0.35</v>
      </c>
      <c r="P60" s="871">
        <f>'CAM MY'!BH60</f>
        <v>4.83</v>
      </c>
      <c r="Q60" s="871">
        <f>'CAM NHUONG'!BH60</f>
        <v>0</v>
      </c>
      <c r="R60" s="871">
        <f>'CAM QUAN'!BH60</f>
        <v>0.30000000000000004</v>
      </c>
      <c r="S60" s="871">
        <f>'CAM QUANG'!BH60</f>
        <v>0</v>
      </c>
      <c r="T60" s="871">
        <f>'CAM SON'!BH60</f>
        <v>0.54</v>
      </c>
      <c r="U60" s="871">
        <f>'CAM THACH'!BH60</f>
        <v>0.7</v>
      </c>
      <c r="V60" s="871">
        <f>'NAM PHUC THANG'!BH60</f>
        <v>8.2600000000000016</v>
      </c>
      <c r="W60" s="871">
        <f>'CAM THANH'!BH60</f>
        <v>0.25</v>
      </c>
      <c r="X60" s="871">
        <f>'CAM THINH'!BH60</f>
        <v>0.47</v>
      </c>
      <c r="Y60" s="871">
        <f>'CAM TRUNG'!BH60</f>
        <v>1.59</v>
      </c>
      <c r="Z60" s="871">
        <f>'CAM VINH'!BH60</f>
        <v>1.5</v>
      </c>
      <c r="AA60" s="871">
        <f>'YEN HOA'!BH60</f>
        <v>0.85</v>
      </c>
    </row>
    <row r="61" spans="1:27" ht="18.899999999999999" customHeight="1" x14ac:dyDescent="0.25">
      <c r="A61" s="873" t="s">
        <v>177</v>
      </c>
      <c r="B61" s="873" t="s">
        <v>77</v>
      </c>
      <c r="C61" s="855" t="s">
        <v>78</v>
      </c>
      <c r="D61" s="870">
        <f t="shared" si="0"/>
        <v>2</v>
      </c>
      <c r="E61" s="871">
        <f>'TT CAM XUYEN'!BH61</f>
        <v>0</v>
      </c>
      <c r="F61" s="871">
        <f>'TT THIEN CAM'!BH61</f>
        <v>0</v>
      </c>
      <c r="G61" s="871">
        <f>'CAM BINH'!BH61</f>
        <v>0</v>
      </c>
      <c r="H61" s="871">
        <f>'CAM DUONG'!BH61</f>
        <v>0</v>
      </c>
      <c r="I61" s="871">
        <f>'CAM DUE'!BH61</f>
        <v>0</v>
      </c>
      <c r="J61" s="871">
        <f>'CAM HA'!BH61</f>
        <v>0</v>
      </c>
      <c r="K61" s="871">
        <f>'CAM HUNG'!BH61</f>
        <v>0</v>
      </c>
      <c r="L61" s="871">
        <f>'CAM LAC'!BH61</f>
        <v>0</v>
      </c>
      <c r="M61" s="871">
        <f>'CAM LINH'!BH61</f>
        <v>0</v>
      </c>
      <c r="N61" s="871">
        <f>'CAM LOC'!BH61</f>
        <v>0</v>
      </c>
      <c r="O61" s="871">
        <f>'CAM MINH'!BH61</f>
        <v>0</v>
      </c>
      <c r="P61" s="871">
        <f>'CAM MY'!BH61</f>
        <v>0</v>
      </c>
      <c r="Q61" s="871">
        <f>'CAM NHUONG'!BH61</f>
        <v>0</v>
      </c>
      <c r="R61" s="871">
        <f>'CAM QUAN'!BH61</f>
        <v>0</v>
      </c>
      <c r="S61" s="871">
        <f>'CAM QUANG'!BH61</f>
        <v>0</v>
      </c>
      <c r="T61" s="871">
        <f>'CAM SON'!BH61</f>
        <v>0</v>
      </c>
      <c r="U61" s="871">
        <f>'CAM THACH'!BH61</f>
        <v>0</v>
      </c>
      <c r="V61" s="871">
        <f>'NAM PHUC THANG'!BH61</f>
        <v>0</v>
      </c>
      <c r="W61" s="871">
        <f>'CAM THANH'!BH61</f>
        <v>0</v>
      </c>
      <c r="X61" s="871">
        <f>'CAM THINH'!BH61</f>
        <v>0</v>
      </c>
      <c r="Y61" s="871">
        <f>'CAM TRUNG'!BH61</f>
        <v>2</v>
      </c>
      <c r="Z61" s="871">
        <f>'CAM VINH'!BH61</f>
        <v>0</v>
      </c>
      <c r="AA61" s="871">
        <f>'YEN HOA'!BH61</f>
        <v>0</v>
      </c>
    </row>
  </sheetData>
  <mergeCells count="8">
    <mergeCell ref="A2:AA2"/>
    <mergeCell ref="E4:AA4"/>
    <mergeCell ref="A5:A6"/>
    <mergeCell ref="B5:B6"/>
    <mergeCell ref="C5:C6"/>
    <mergeCell ref="D5:D6"/>
    <mergeCell ref="A3:AA3"/>
    <mergeCell ref="E5:AA5"/>
  </mergeCells>
  <phoneticPr fontId="3" type="noConversion"/>
  <pageMargins left="0.86614173228346458" right="0.15748031496062992" top="0.27559055118110237" bottom="0.19685039370078741" header="0.23622047244094491" footer="0.15748031496062992"/>
  <pageSetup paperSize="8" scale="82"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HS853"/>
  <sheetViews>
    <sheetView zoomScale="85" zoomScaleNormal="85" workbookViewId="0">
      <pane xSplit="3" ySplit="5" topLeftCell="D57" activePane="bottomRight" state="frozen"/>
      <selection activeCell="H6" sqref="H6"/>
      <selection pane="topRight" activeCell="H6" sqref="H6"/>
      <selection pane="bottomLeft" activeCell="H6" sqref="H6"/>
      <selection pane="bottomRight" activeCell="H5" sqref="H5:H6"/>
    </sheetView>
  </sheetViews>
  <sheetFormatPr defaultColWidth="7.88671875" defaultRowHeight="13.8" x14ac:dyDescent="0.25"/>
  <cols>
    <col min="1" max="1" width="7.44140625" style="578" customWidth="1"/>
    <col min="2" max="2" width="55.33203125" style="118" customWidth="1"/>
    <col min="3" max="3" width="6.33203125" style="118" customWidth="1"/>
    <col min="4" max="4" width="8" style="118" customWidth="1"/>
    <col min="5" max="5" width="8.5546875" style="118" customWidth="1"/>
    <col min="6" max="6" width="8.33203125" style="118" customWidth="1"/>
    <col min="7" max="7" width="8.88671875" style="118" customWidth="1"/>
    <col min="8" max="8" width="8" style="118" customWidth="1"/>
    <col min="9" max="9" width="8" style="118" hidden="1" customWidth="1"/>
    <col min="10" max="10" width="8.33203125" style="118" customWidth="1"/>
    <col min="11" max="11" width="15" style="579" customWidth="1"/>
    <col min="12" max="12" width="11.88671875" style="118" customWidth="1"/>
    <col min="13" max="13" width="11.6640625" style="118" customWidth="1"/>
    <col min="14" max="15" width="6.5546875" style="118" customWidth="1"/>
    <col min="16" max="17" width="6.44140625" style="118" customWidth="1"/>
    <col min="18" max="18" width="7.109375" style="118" customWidth="1"/>
    <col min="19" max="19" width="6.5546875" style="118" customWidth="1"/>
    <col min="20" max="22" width="6.44140625" style="118" customWidth="1"/>
    <col min="23" max="30" width="7.33203125" style="118" customWidth="1"/>
    <col min="31" max="31" width="4.6640625" style="118" customWidth="1"/>
    <col min="32" max="32" width="7.33203125" style="118" customWidth="1"/>
    <col min="33" max="33" width="7.44140625" style="118" customWidth="1"/>
    <col min="34" max="36" width="7.33203125" style="118" customWidth="1"/>
    <col min="37" max="37" width="7.44140625" style="118" customWidth="1"/>
    <col min="38" max="41" width="7.33203125" style="118" customWidth="1"/>
    <col min="42" max="42" width="4.6640625" style="118" customWidth="1"/>
    <col min="43" max="43" width="6.6640625" style="118" customWidth="1"/>
    <col min="44" max="44" width="12.88671875" style="118" customWidth="1"/>
    <col min="45" max="118" width="7.88671875" style="118" customWidth="1"/>
    <col min="119" max="16384" width="7.88671875" style="118"/>
  </cols>
  <sheetData>
    <row r="1" spans="1:117" ht="16.5" customHeight="1" x14ac:dyDescent="0.25">
      <c r="A1" s="119"/>
      <c r="B1" s="120"/>
      <c r="C1" s="120"/>
      <c r="D1" s="121"/>
      <c r="E1" s="121"/>
      <c r="F1" s="121"/>
      <c r="G1" s="121"/>
      <c r="H1" s="121"/>
      <c r="I1" s="121"/>
      <c r="J1" s="121"/>
      <c r="K1" s="122"/>
      <c r="L1" s="123"/>
      <c r="N1" s="1045" t="s">
        <v>82</v>
      </c>
      <c r="O1" s="1045" t="s">
        <v>858</v>
      </c>
      <c r="P1" s="1045" t="s">
        <v>39</v>
      </c>
      <c r="Q1" s="1045" t="s">
        <v>74</v>
      </c>
      <c r="R1" s="1045" t="s">
        <v>22</v>
      </c>
      <c r="S1" s="1045" t="s">
        <v>40</v>
      </c>
      <c r="T1" s="1045" t="s">
        <v>53</v>
      </c>
      <c r="U1" s="1045" t="s">
        <v>94</v>
      </c>
      <c r="V1" s="1045" t="s">
        <v>95</v>
      </c>
      <c r="W1" s="1045" t="s">
        <v>124</v>
      </c>
      <c r="X1" s="1045" t="s">
        <v>48</v>
      </c>
      <c r="Y1" s="1045" t="s">
        <v>153</v>
      </c>
      <c r="Z1" s="1045" t="s">
        <v>99</v>
      </c>
      <c r="AA1" s="1045" t="s">
        <v>236</v>
      </c>
      <c r="AB1" s="1045" t="s">
        <v>234</v>
      </c>
      <c r="AC1" s="1045" t="s">
        <v>246</v>
      </c>
      <c r="AD1" s="1045" t="s">
        <v>859</v>
      </c>
      <c r="AE1" s="1045" t="s">
        <v>860</v>
      </c>
      <c r="AF1" s="1045" t="s">
        <v>53</v>
      </c>
      <c r="AG1" s="1045" t="s">
        <v>240</v>
      </c>
      <c r="AH1" s="1045" t="s">
        <v>96</v>
      </c>
      <c r="AI1" s="1045" t="s">
        <v>43</v>
      </c>
      <c r="AJ1" s="1045" t="s">
        <v>146</v>
      </c>
      <c r="AK1" s="1045" t="s">
        <v>242</v>
      </c>
      <c r="AL1" s="1045" t="s">
        <v>25</v>
      </c>
      <c r="AM1" s="1045" t="s">
        <v>152</v>
      </c>
      <c r="AN1" s="1045" t="s">
        <v>97</v>
      </c>
      <c r="AO1" s="1045" t="s">
        <v>48</v>
      </c>
      <c r="AP1" s="1045" t="s">
        <v>257</v>
      </c>
      <c r="AQ1" s="1055" t="s">
        <v>244</v>
      </c>
      <c r="AR1" s="1010" t="s">
        <v>303</v>
      </c>
      <c r="AS1" s="1051" t="s">
        <v>103</v>
      </c>
    </row>
    <row r="2" spans="1:117" ht="15.75" customHeight="1" x14ac:dyDescent="0.25">
      <c r="A2" s="1052" t="s">
        <v>291</v>
      </c>
      <c r="B2" s="1052"/>
      <c r="C2" s="1052"/>
      <c r="D2" s="1052"/>
      <c r="E2" s="1052"/>
      <c r="F2" s="1052"/>
      <c r="G2" s="1052"/>
      <c r="H2" s="1052"/>
      <c r="I2" s="1052"/>
      <c r="J2" s="1052"/>
      <c r="K2" s="1052"/>
      <c r="L2" s="124"/>
      <c r="N2" s="1046"/>
      <c r="O2" s="1046"/>
      <c r="P2" s="1046"/>
      <c r="Q2" s="1046"/>
      <c r="R2" s="1046"/>
      <c r="S2" s="1046"/>
      <c r="T2" s="1046"/>
      <c r="U2" s="1046"/>
      <c r="V2" s="1046"/>
      <c r="W2" s="1046"/>
      <c r="X2" s="1046"/>
      <c r="Y2" s="1046"/>
      <c r="Z2" s="1046"/>
      <c r="AA2" s="1046"/>
      <c r="AB2" s="1046"/>
      <c r="AC2" s="1046"/>
      <c r="AD2" s="1046"/>
      <c r="AE2" s="1046"/>
      <c r="AF2" s="1046"/>
      <c r="AG2" s="1046"/>
      <c r="AH2" s="1046"/>
      <c r="AI2" s="1046"/>
      <c r="AJ2" s="1046"/>
      <c r="AK2" s="1046"/>
      <c r="AL2" s="1046"/>
      <c r="AM2" s="1046"/>
      <c r="AN2" s="1046"/>
      <c r="AO2" s="1046"/>
      <c r="AP2" s="1046"/>
      <c r="AQ2" s="1056"/>
      <c r="AR2" s="1011"/>
      <c r="AS2" s="1051"/>
    </row>
    <row r="3" spans="1:117" ht="15.6" x14ac:dyDescent="0.25">
      <c r="A3" s="1053" t="s">
        <v>292</v>
      </c>
      <c r="B3" s="1053"/>
      <c r="C3" s="1053"/>
      <c r="D3" s="1053"/>
      <c r="E3" s="1053"/>
      <c r="F3" s="1053"/>
      <c r="G3" s="1053"/>
      <c r="H3" s="1053"/>
      <c r="I3" s="1053"/>
      <c r="J3" s="1053"/>
      <c r="K3" s="1053"/>
      <c r="L3" s="119"/>
      <c r="N3" s="1047"/>
      <c r="O3" s="1047"/>
      <c r="P3" s="1047"/>
      <c r="Q3" s="1047"/>
      <c r="R3" s="1047"/>
      <c r="S3" s="1047"/>
      <c r="T3" s="1047"/>
      <c r="U3" s="1047"/>
      <c r="V3" s="1047"/>
      <c r="W3" s="1047"/>
      <c r="X3" s="1047"/>
      <c r="Y3" s="1047"/>
      <c r="Z3" s="1047"/>
      <c r="AA3" s="1047"/>
      <c r="AB3" s="1047"/>
      <c r="AC3" s="1047"/>
      <c r="AD3" s="1047"/>
      <c r="AE3" s="1047"/>
      <c r="AF3" s="1047"/>
      <c r="AG3" s="1047"/>
      <c r="AH3" s="1047"/>
      <c r="AI3" s="1047"/>
      <c r="AJ3" s="1047"/>
      <c r="AK3" s="1047"/>
      <c r="AL3" s="1047"/>
      <c r="AM3" s="1047"/>
      <c r="AN3" s="1047"/>
      <c r="AO3" s="1047"/>
      <c r="AP3" s="1047"/>
      <c r="AQ3" s="1057"/>
      <c r="AR3" s="1012"/>
      <c r="AS3" s="1051"/>
    </row>
    <row r="4" spans="1:117" ht="12.75" customHeight="1" x14ac:dyDescent="0.25">
      <c r="A4" s="1054" t="s">
        <v>16</v>
      </c>
      <c r="B4" s="1049" t="s">
        <v>293</v>
      </c>
      <c r="C4" s="1049" t="s">
        <v>0</v>
      </c>
      <c r="D4" s="1049" t="s">
        <v>294</v>
      </c>
      <c r="E4" s="1049" t="s">
        <v>295</v>
      </c>
      <c r="F4" s="1049" t="s">
        <v>296</v>
      </c>
      <c r="G4" s="1049"/>
      <c r="H4" s="1049"/>
      <c r="I4" s="1049"/>
      <c r="J4" s="1049"/>
      <c r="K4" s="1050" t="s">
        <v>297</v>
      </c>
      <c r="L4" s="1045" t="s">
        <v>298</v>
      </c>
      <c r="M4" s="1049" t="s">
        <v>16</v>
      </c>
      <c r="N4" s="1045" t="s">
        <v>82</v>
      </c>
      <c r="O4" s="1045" t="s">
        <v>858</v>
      </c>
      <c r="P4" s="1045" t="s">
        <v>39</v>
      </c>
      <c r="Q4" s="1045" t="s">
        <v>74</v>
      </c>
      <c r="R4" s="1045" t="s">
        <v>22</v>
      </c>
      <c r="S4" s="1045" t="s">
        <v>40</v>
      </c>
      <c r="T4" s="1045" t="s">
        <v>53</v>
      </c>
      <c r="U4" s="1045" t="s">
        <v>94</v>
      </c>
      <c r="V4" s="1045" t="s">
        <v>95</v>
      </c>
      <c r="W4" s="1045" t="s">
        <v>124</v>
      </c>
      <c r="X4" s="1045" t="s">
        <v>48</v>
      </c>
      <c r="Y4" s="1045" t="s">
        <v>153</v>
      </c>
      <c r="Z4" s="1045" t="s">
        <v>99</v>
      </c>
      <c r="AA4" s="1045" t="s">
        <v>236</v>
      </c>
      <c r="AB4" s="1045" t="s">
        <v>234</v>
      </c>
      <c r="AC4" s="125"/>
      <c r="AD4" s="1045" t="s">
        <v>859</v>
      </c>
      <c r="AE4" s="1045" t="s">
        <v>860</v>
      </c>
      <c r="AF4" s="1045" t="s">
        <v>53</v>
      </c>
      <c r="AG4" s="1045" t="s">
        <v>240</v>
      </c>
      <c r="AH4" s="1045" t="s">
        <v>96</v>
      </c>
      <c r="AI4" s="1045" t="s">
        <v>43</v>
      </c>
      <c r="AJ4" s="1045" t="s">
        <v>146</v>
      </c>
      <c r="AK4" s="1045" t="s">
        <v>242</v>
      </c>
      <c r="AL4" s="1045" t="s">
        <v>25</v>
      </c>
      <c r="AM4" s="1045" t="s">
        <v>152</v>
      </c>
      <c r="AN4" s="1045" t="s">
        <v>97</v>
      </c>
      <c r="AO4" s="1045" t="s">
        <v>48</v>
      </c>
      <c r="AP4" s="126"/>
      <c r="AQ4" s="1048" t="s">
        <v>244</v>
      </c>
      <c r="AR4" s="1010" t="s">
        <v>303</v>
      </c>
    </row>
    <row r="5" spans="1:117" ht="52.5" customHeight="1" x14ac:dyDescent="0.25">
      <c r="A5" s="1054"/>
      <c r="B5" s="1049"/>
      <c r="C5" s="1049"/>
      <c r="D5" s="1049"/>
      <c r="E5" s="1049"/>
      <c r="F5" s="1049" t="s">
        <v>121</v>
      </c>
      <c r="G5" s="1049" t="s">
        <v>82</v>
      </c>
      <c r="H5" s="1049" t="s">
        <v>22</v>
      </c>
      <c r="I5" s="1045" t="s">
        <v>23</v>
      </c>
      <c r="J5" s="1049" t="s">
        <v>299</v>
      </c>
      <c r="K5" s="1050"/>
      <c r="L5" s="1046"/>
      <c r="M5" s="1049"/>
      <c r="N5" s="1046"/>
      <c r="O5" s="1046"/>
      <c r="P5" s="1046"/>
      <c r="Q5" s="1046"/>
      <c r="R5" s="1046"/>
      <c r="S5" s="1046"/>
      <c r="T5" s="1046"/>
      <c r="U5" s="1046"/>
      <c r="V5" s="1046"/>
      <c r="W5" s="1046"/>
      <c r="X5" s="1046"/>
      <c r="Y5" s="1046"/>
      <c r="Z5" s="1046"/>
      <c r="AA5" s="1046"/>
      <c r="AB5" s="1046"/>
      <c r="AC5" s="127" t="s">
        <v>246</v>
      </c>
      <c r="AD5" s="1046"/>
      <c r="AE5" s="1046"/>
      <c r="AF5" s="1046"/>
      <c r="AG5" s="1046"/>
      <c r="AH5" s="1046"/>
      <c r="AI5" s="1046"/>
      <c r="AJ5" s="1046"/>
      <c r="AK5" s="1046"/>
      <c r="AL5" s="1046"/>
      <c r="AM5" s="1046"/>
      <c r="AN5" s="1046"/>
      <c r="AO5" s="1046"/>
      <c r="AP5" s="128" t="s">
        <v>257</v>
      </c>
      <c r="AQ5" s="1048"/>
      <c r="AR5" s="1011"/>
      <c r="DM5" s="118" t="s">
        <v>103</v>
      </c>
    </row>
    <row r="6" spans="1:117" hidden="1" x14ac:dyDescent="0.25">
      <c r="A6" s="1054"/>
      <c r="B6" s="1049"/>
      <c r="C6" s="1049"/>
      <c r="D6" s="1049"/>
      <c r="E6" s="1049"/>
      <c r="F6" s="1049"/>
      <c r="G6" s="1049"/>
      <c r="H6" s="1049"/>
      <c r="I6" s="1047"/>
      <c r="J6" s="1049"/>
      <c r="K6" s="1050"/>
      <c r="L6" s="1047"/>
      <c r="M6" s="1049"/>
      <c r="N6" s="1047"/>
      <c r="O6" s="1047"/>
      <c r="P6" s="1047"/>
      <c r="Q6" s="1047"/>
      <c r="R6" s="1047"/>
      <c r="S6" s="1047"/>
      <c r="T6" s="1047"/>
      <c r="U6" s="1047"/>
      <c r="V6" s="1047"/>
      <c r="W6" s="1047"/>
      <c r="X6" s="1047"/>
      <c r="Y6" s="1047"/>
      <c r="Z6" s="1047"/>
      <c r="AA6" s="1047"/>
      <c r="AB6" s="1047"/>
      <c r="AC6" s="129"/>
      <c r="AD6" s="1047"/>
      <c r="AE6" s="1047"/>
      <c r="AF6" s="1047"/>
      <c r="AG6" s="1047"/>
      <c r="AH6" s="1047"/>
      <c r="AI6" s="1047"/>
      <c r="AJ6" s="1047"/>
      <c r="AK6" s="1047"/>
      <c r="AL6" s="1047"/>
      <c r="AM6" s="1047"/>
      <c r="AN6" s="1047"/>
      <c r="AO6" s="1047"/>
      <c r="AP6" s="130"/>
      <c r="AQ6" s="1048"/>
      <c r="AR6" s="1012"/>
    </row>
    <row r="7" spans="1:117" x14ac:dyDescent="0.25">
      <c r="A7" s="131">
        <v>-1</v>
      </c>
      <c r="B7" s="131">
        <v>-2</v>
      </c>
      <c r="C7" s="131">
        <v>-3</v>
      </c>
      <c r="D7" s="131">
        <v>-4</v>
      </c>
      <c r="E7" s="132" t="s">
        <v>63</v>
      </c>
      <c r="F7" s="133" t="s">
        <v>64</v>
      </c>
      <c r="G7" s="133" t="s">
        <v>65</v>
      </c>
      <c r="H7" s="133" t="s">
        <v>187</v>
      </c>
      <c r="I7" s="133"/>
      <c r="J7" s="134" t="s">
        <v>188</v>
      </c>
      <c r="K7" s="135" t="s">
        <v>189</v>
      </c>
      <c r="L7" s="134"/>
      <c r="M7" s="134"/>
      <c r="N7" s="136" t="s">
        <v>861</v>
      </c>
      <c r="O7" s="136" t="s">
        <v>862</v>
      </c>
      <c r="P7" s="136" t="s">
        <v>863</v>
      </c>
      <c r="Q7" s="136" t="s">
        <v>864</v>
      </c>
      <c r="R7" s="136" t="s">
        <v>865</v>
      </c>
      <c r="S7" s="136" t="s">
        <v>866</v>
      </c>
      <c r="T7" s="136" t="s">
        <v>867</v>
      </c>
      <c r="U7" s="136" t="s">
        <v>868</v>
      </c>
      <c r="V7" s="136" t="s">
        <v>869</v>
      </c>
      <c r="W7" s="136" t="s">
        <v>870</v>
      </c>
      <c r="X7" s="136" t="s">
        <v>871</v>
      </c>
      <c r="Y7" s="136" t="s">
        <v>872</v>
      </c>
      <c r="Z7" s="136" t="s">
        <v>873</v>
      </c>
      <c r="AA7" s="136" t="s">
        <v>874</v>
      </c>
      <c r="AB7" s="136" t="s">
        <v>875</v>
      </c>
      <c r="AC7" s="136"/>
      <c r="AD7" s="136" t="s">
        <v>876</v>
      </c>
      <c r="AE7" s="136"/>
      <c r="AF7" s="136" t="s">
        <v>877</v>
      </c>
      <c r="AG7" s="136" t="s">
        <v>878</v>
      </c>
      <c r="AH7" s="136" t="s">
        <v>879</v>
      </c>
      <c r="AI7" s="136" t="s">
        <v>880</v>
      </c>
      <c r="AJ7" s="136" t="s">
        <v>881</v>
      </c>
      <c r="AK7" s="136" t="s">
        <v>882</v>
      </c>
      <c r="AL7" s="137">
        <v>23</v>
      </c>
      <c r="AM7" s="137">
        <v>24</v>
      </c>
      <c r="AN7" s="137">
        <v>25</v>
      </c>
      <c r="AO7" s="137">
        <v>26</v>
      </c>
      <c r="AP7" s="138"/>
      <c r="AQ7" s="139">
        <v>27</v>
      </c>
      <c r="AR7" s="117"/>
    </row>
    <row r="8" spans="1:117" s="147" customFormat="1" x14ac:dyDescent="0.25">
      <c r="A8" s="140" t="s">
        <v>300</v>
      </c>
      <c r="B8" s="141" t="s">
        <v>301</v>
      </c>
      <c r="C8" s="140"/>
      <c r="D8" s="142">
        <f t="shared" ref="D8:J8" si="0">D9+D17+D33</f>
        <v>1960.8700000000001</v>
      </c>
      <c r="E8" s="142">
        <f t="shared" si="0"/>
        <v>0</v>
      </c>
      <c r="F8" s="142">
        <f t="shared" si="0"/>
        <v>1960.8700000000001</v>
      </c>
      <c r="G8" s="142">
        <f t="shared" si="0"/>
        <v>108.39</v>
      </c>
      <c r="H8" s="142">
        <f t="shared" si="0"/>
        <v>1552.2000000000003</v>
      </c>
      <c r="I8" s="142">
        <f t="shared" si="0"/>
        <v>0</v>
      </c>
      <c r="J8" s="142">
        <f t="shared" si="0"/>
        <v>300.27999999999997</v>
      </c>
      <c r="K8" s="143"/>
      <c r="L8" s="144"/>
      <c r="M8" s="145"/>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7"/>
      <c r="AM8" s="137"/>
      <c r="AN8" s="137"/>
      <c r="AO8" s="137"/>
      <c r="AP8" s="138"/>
      <c r="AQ8" s="139"/>
      <c r="AR8" s="146"/>
    </row>
    <row r="9" spans="1:117" s="147" customFormat="1" x14ac:dyDescent="0.25">
      <c r="A9" s="140" t="s">
        <v>1</v>
      </c>
      <c r="B9" s="141" t="s">
        <v>302</v>
      </c>
      <c r="C9" s="140"/>
      <c r="D9" s="142">
        <f>SUM(D10:D16)</f>
        <v>1550.0000000000002</v>
      </c>
      <c r="E9" s="142">
        <f t="shared" ref="E9:J9" si="1">SUM(E10:E16)</f>
        <v>0</v>
      </c>
      <c r="F9" s="142">
        <f t="shared" si="1"/>
        <v>1550.0000000000002</v>
      </c>
      <c r="G9" s="142">
        <f t="shared" si="1"/>
        <v>0</v>
      </c>
      <c r="H9" s="142">
        <f t="shared" si="1"/>
        <v>1550.0000000000002</v>
      </c>
      <c r="I9" s="142">
        <f t="shared" si="1"/>
        <v>0</v>
      </c>
      <c r="J9" s="142">
        <f t="shared" si="1"/>
        <v>0</v>
      </c>
      <c r="K9" s="143"/>
      <c r="L9" s="144"/>
      <c r="M9" s="145"/>
      <c r="N9" s="136"/>
      <c r="O9" s="136"/>
      <c r="P9" s="136"/>
      <c r="Q9" s="136"/>
      <c r="R9" s="136"/>
      <c r="S9" s="136"/>
      <c r="T9" s="136"/>
      <c r="U9" s="136"/>
      <c r="V9" s="136"/>
      <c r="W9" s="136"/>
      <c r="X9" s="136"/>
      <c r="Y9" s="136"/>
      <c r="Z9" s="136"/>
      <c r="AA9" s="136"/>
      <c r="AB9" s="136"/>
      <c r="AC9" s="136"/>
      <c r="AD9" s="136"/>
      <c r="AE9" s="136"/>
      <c r="AF9" s="136"/>
      <c r="AG9" s="136"/>
      <c r="AH9" s="136"/>
      <c r="AI9" s="136"/>
      <c r="AJ9" s="136"/>
      <c r="AK9" s="136"/>
      <c r="AL9" s="137"/>
      <c r="AM9" s="137"/>
      <c r="AN9" s="137"/>
      <c r="AO9" s="137"/>
      <c r="AP9" s="138"/>
      <c r="AQ9" s="139"/>
      <c r="AR9" s="146"/>
    </row>
    <row r="10" spans="1:117" ht="12.75" customHeight="1" x14ac:dyDescent="0.25">
      <c r="A10" s="1001">
        <v>1</v>
      </c>
      <c r="B10" s="1040" t="s">
        <v>883</v>
      </c>
      <c r="C10" s="131" t="s">
        <v>303</v>
      </c>
      <c r="D10" s="148">
        <v>221.42</v>
      </c>
      <c r="E10" s="148"/>
      <c r="F10" s="148">
        <v>221.42</v>
      </c>
      <c r="G10" s="148"/>
      <c r="H10" s="148">
        <v>221.42</v>
      </c>
      <c r="I10" s="148"/>
      <c r="J10" s="148"/>
      <c r="K10" s="580" t="s">
        <v>201</v>
      </c>
      <c r="L10" s="149" t="s">
        <v>304</v>
      </c>
      <c r="M10" s="150"/>
      <c r="N10" s="151"/>
      <c r="O10" s="151"/>
      <c r="P10" s="151"/>
      <c r="Q10" s="151"/>
      <c r="R10" s="151">
        <v>221.42</v>
      </c>
      <c r="S10" s="151"/>
      <c r="T10" s="151"/>
      <c r="U10" s="151"/>
      <c r="V10" s="151"/>
      <c r="W10" s="151"/>
      <c r="X10" s="151"/>
      <c r="Y10" s="151"/>
      <c r="Z10" s="151"/>
      <c r="AA10" s="151"/>
      <c r="AB10" s="151"/>
      <c r="AC10" s="151"/>
      <c r="AD10" s="151"/>
      <c r="AE10" s="151"/>
      <c r="AF10" s="151"/>
      <c r="AG10" s="151"/>
      <c r="AH10" s="151"/>
      <c r="AI10" s="151"/>
      <c r="AJ10" s="151"/>
      <c r="AK10" s="151"/>
      <c r="AL10" s="152"/>
      <c r="AM10" s="152"/>
      <c r="AN10" s="152"/>
      <c r="AO10" s="152"/>
      <c r="AP10" s="153"/>
      <c r="AQ10" s="154"/>
      <c r="AR10" s="117"/>
    </row>
    <row r="11" spans="1:117" ht="12.75" customHeight="1" x14ac:dyDescent="0.25">
      <c r="A11" s="1039"/>
      <c r="B11" s="1041"/>
      <c r="C11" s="131" t="s">
        <v>303</v>
      </c>
      <c r="D11" s="148">
        <v>221.43</v>
      </c>
      <c r="E11" s="148"/>
      <c r="F11" s="148">
        <v>221.43</v>
      </c>
      <c r="G11" s="148"/>
      <c r="H11" s="148">
        <v>221.43</v>
      </c>
      <c r="I11" s="148"/>
      <c r="J11" s="148"/>
      <c r="K11" s="580" t="s">
        <v>203</v>
      </c>
      <c r="L11" s="149" t="s">
        <v>304</v>
      </c>
      <c r="M11" s="134"/>
      <c r="N11" s="151"/>
      <c r="O11" s="151"/>
      <c r="P11" s="151"/>
      <c r="Q11" s="151"/>
      <c r="R11" s="151">
        <v>221.43</v>
      </c>
      <c r="S11" s="151"/>
      <c r="T11" s="151"/>
      <c r="U11" s="151"/>
      <c r="V11" s="151"/>
      <c r="W11" s="151"/>
      <c r="X11" s="151"/>
      <c r="Y11" s="151"/>
      <c r="Z11" s="151"/>
      <c r="AA11" s="151"/>
      <c r="AB11" s="151"/>
      <c r="AC11" s="151"/>
      <c r="AD11" s="151"/>
      <c r="AE11" s="151"/>
      <c r="AF11" s="151"/>
      <c r="AG11" s="151"/>
      <c r="AH11" s="151"/>
      <c r="AI11" s="151"/>
      <c r="AJ11" s="151"/>
      <c r="AK11" s="151"/>
      <c r="AL11" s="152"/>
      <c r="AM11" s="152"/>
      <c r="AN11" s="152"/>
      <c r="AO11" s="152"/>
      <c r="AP11" s="153"/>
      <c r="AQ11" s="154"/>
      <c r="AR11" s="117"/>
    </row>
    <row r="12" spans="1:117" x14ac:dyDescent="0.25">
      <c r="A12" s="1039"/>
      <c r="B12" s="1041"/>
      <c r="C12" s="131" t="s">
        <v>303</v>
      </c>
      <c r="D12" s="148">
        <v>221.43</v>
      </c>
      <c r="E12" s="148"/>
      <c r="F12" s="148">
        <v>221.43</v>
      </c>
      <c r="G12" s="148"/>
      <c r="H12" s="148">
        <v>221.43</v>
      </c>
      <c r="I12" s="148"/>
      <c r="J12" s="148"/>
      <c r="K12" s="580" t="s">
        <v>202</v>
      </c>
      <c r="L12" s="149" t="s">
        <v>304</v>
      </c>
      <c r="M12" s="155" t="s">
        <v>884</v>
      </c>
      <c r="N12" s="151"/>
      <c r="O12" s="151"/>
      <c r="P12" s="151"/>
      <c r="Q12" s="151"/>
      <c r="R12" s="151">
        <v>221.43</v>
      </c>
      <c r="S12" s="151"/>
      <c r="T12" s="151"/>
      <c r="U12" s="151"/>
      <c r="V12" s="151"/>
      <c r="W12" s="151"/>
      <c r="X12" s="151"/>
      <c r="Y12" s="151"/>
      <c r="Z12" s="151"/>
      <c r="AA12" s="151"/>
      <c r="AB12" s="151"/>
      <c r="AC12" s="151"/>
      <c r="AD12" s="151"/>
      <c r="AE12" s="151"/>
      <c r="AF12" s="151"/>
      <c r="AG12" s="151"/>
      <c r="AH12" s="151"/>
      <c r="AI12" s="151"/>
      <c r="AJ12" s="151"/>
      <c r="AK12" s="151"/>
      <c r="AL12" s="152"/>
      <c r="AM12" s="152"/>
      <c r="AN12" s="152"/>
      <c r="AO12" s="152"/>
      <c r="AP12" s="153"/>
      <c r="AQ12" s="154"/>
      <c r="AR12" s="117"/>
    </row>
    <row r="13" spans="1:117" ht="12.75" customHeight="1" x14ac:dyDescent="0.25">
      <c r="A13" s="1039"/>
      <c r="B13" s="1041"/>
      <c r="C13" s="131" t="s">
        <v>303</v>
      </c>
      <c r="D13" s="148">
        <v>221.43</v>
      </c>
      <c r="E13" s="148"/>
      <c r="F13" s="148">
        <v>221.43</v>
      </c>
      <c r="G13" s="148"/>
      <c r="H13" s="148">
        <v>221.43</v>
      </c>
      <c r="I13" s="148"/>
      <c r="J13" s="148"/>
      <c r="K13" s="580" t="s">
        <v>206</v>
      </c>
      <c r="L13" s="149" t="s">
        <v>304</v>
      </c>
      <c r="M13" s="155" t="s">
        <v>884</v>
      </c>
      <c r="N13" s="151"/>
      <c r="O13" s="151"/>
      <c r="P13" s="151"/>
      <c r="Q13" s="151"/>
      <c r="R13" s="151">
        <v>221.43</v>
      </c>
      <c r="S13" s="151"/>
      <c r="T13" s="151"/>
      <c r="U13" s="151"/>
      <c r="V13" s="151"/>
      <c r="W13" s="151"/>
      <c r="X13" s="151"/>
      <c r="Y13" s="151"/>
      <c r="Z13" s="151"/>
      <c r="AA13" s="151"/>
      <c r="AB13" s="151"/>
      <c r="AC13" s="151"/>
      <c r="AD13" s="151"/>
      <c r="AE13" s="151"/>
      <c r="AF13" s="151"/>
      <c r="AG13" s="151"/>
      <c r="AH13" s="151"/>
      <c r="AI13" s="151"/>
      <c r="AJ13" s="151"/>
      <c r="AK13" s="151"/>
      <c r="AL13" s="152"/>
      <c r="AM13" s="152"/>
      <c r="AN13" s="152"/>
      <c r="AO13" s="152"/>
      <c r="AP13" s="153"/>
      <c r="AQ13" s="154"/>
      <c r="AR13" s="117"/>
    </row>
    <row r="14" spans="1:117" ht="12.75" customHeight="1" x14ac:dyDescent="0.25">
      <c r="A14" s="1039"/>
      <c r="B14" s="1041"/>
      <c r="C14" s="131" t="s">
        <v>303</v>
      </c>
      <c r="D14" s="148">
        <v>221.43</v>
      </c>
      <c r="E14" s="148"/>
      <c r="F14" s="148">
        <v>221.43</v>
      </c>
      <c r="G14" s="148"/>
      <c r="H14" s="148">
        <v>221.43</v>
      </c>
      <c r="I14" s="148"/>
      <c r="J14" s="148"/>
      <c r="K14" s="580" t="s">
        <v>204</v>
      </c>
      <c r="L14" s="149" t="s">
        <v>304</v>
      </c>
      <c r="M14" s="155" t="s">
        <v>884</v>
      </c>
      <c r="N14" s="151"/>
      <c r="O14" s="151"/>
      <c r="P14" s="151"/>
      <c r="Q14" s="151"/>
      <c r="R14" s="151">
        <v>221.43</v>
      </c>
      <c r="S14" s="151"/>
      <c r="T14" s="151"/>
      <c r="U14" s="151"/>
      <c r="V14" s="151"/>
      <c r="W14" s="151"/>
      <c r="X14" s="151"/>
      <c r="Y14" s="151"/>
      <c r="Z14" s="151"/>
      <c r="AA14" s="151"/>
      <c r="AB14" s="151"/>
      <c r="AC14" s="151"/>
      <c r="AD14" s="151"/>
      <c r="AE14" s="151"/>
      <c r="AF14" s="151"/>
      <c r="AG14" s="151"/>
      <c r="AH14" s="151"/>
      <c r="AI14" s="151"/>
      <c r="AJ14" s="151"/>
      <c r="AK14" s="151"/>
      <c r="AL14" s="152"/>
      <c r="AM14" s="152"/>
      <c r="AN14" s="152"/>
      <c r="AO14" s="152"/>
      <c r="AP14" s="153"/>
      <c r="AQ14" s="154"/>
      <c r="AR14" s="117"/>
    </row>
    <row r="15" spans="1:117" ht="12.75" customHeight="1" x14ac:dyDescent="0.25">
      <c r="A15" s="1039"/>
      <c r="B15" s="1041"/>
      <c r="C15" s="131" t="s">
        <v>303</v>
      </c>
      <c r="D15" s="148">
        <v>221.43</v>
      </c>
      <c r="E15" s="148"/>
      <c r="F15" s="148">
        <v>221.43</v>
      </c>
      <c r="G15" s="148"/>
      <c r="H15" s="148">
        <v>221.43</v>
      </c>
      <c r="I15" s="148"/>
      <c r="J15" s="148"/>
      <c r="K15" s="580" t="s">
        <v>205</v>
      </c>
      <c r="L15" s="149" t="s">
        <v>304</v>
      </c>
      <c r="M15" s="134"/>
      <c r="N15" s="151"/>
      <c r="O15" s="151"/>
      <c r="P15" s="151"/>
      <c r="Q15" s="151"/>
      <c r="R15" s="151">
        <v>221.43</v>
      </c>
      <c r="S15" s="151"/>
      <c r="T15" s="151"/>
      <c r="U15" s="151"/>
      <c r="V15" s="151"/>
      <c r="W15" s="151"/>
      <c r="X15" s="151"/>
      <c r="Y15" s="151"/>
      <c r="Z15" s="151"/>
      <c r="AA15" s="151"/>
      <c r="AB15" s="151"/>
      <c r="AC15" s="151"/>
      <c r="AD15" s="151"/>
      <c r="AE15" s="151"/>
      <c r="AF15" s="151"/>
      <c r="AG15" s="151"/>
      <c r="AH15" s="151"/>
      <c r="AI15" s="151"/>
      <c r="AJ15" s="151"/>
      <c r="AK15" s="151"/>
      <c r="AL15" s="152"/>
      <c r="AM15" s="152"/>
      <c r="AN15" s="152"/>
      <c r="AO15" s="152"/>
      <c r="AP15" s="153"/>
      <c r="AQ15" s="154"/>
      <c r="AR15" s="117"/>
    </row>
    <row r="16" spans="1:117" ht="12.75" customHeight="1" x14ac:dyDescent="0.25">
      <c r="A16" s="1002"/>
      <c r="B16" s="1042"/>
      <c r="C16" s="131" t="s">
        <v>303</v>
      </c>
      <c r="D16" s="148">
        <v>221.43</v>
      </c>
      <c r="E16" s="148"/>
      <c r="F16" s="148">
        <v>221.43</v>
      </c>
      <c r="G16" s="148"/>
      <c r="H16" s="148">
        <v>221.43</v>
      </c>
      <c r="I16" s="148"/>
      <c r="J16" s="148"/>
      <c r="K16" s="580" t="s">
        <v>193</v>
      </c>
      <c r="L16" s="149" t="s">
        <v>304</v>
      </c>
      <c r="M16" s="134"/>
      <c r="N16" s="151"/>
      <c r="O16" s="151"/>
      <c r="P16" s="151"/>
      <c r="Q16" s="151"/>
      <c r="R16" s="151">
        <v>221.43</v>
      </c>
      <c r="S16" s="151"/>
      <c r="T16" s="151"/>
      <c r="U16" s="151"/>
      <c r="V16" s="151"/>
      <c r="W16" s="151"/>
      <c r="X16" s="151"/>
      <c r="Y16" s="151"/>
      <c r="Z16" s="151"/>
      <c r="AA16" s="151"/>
      <c r="AB16" s="151"/>
      <c r="AC16" s="151"/>
      <c r="AD16" s="151"/>
      <c r="AE16" s="151"/>
      <c r="AF16" s="151"/>
      <c r="AG16" s="151"/>
      <c r="AH16" s="151"/>
      <c r="AI16" s="151"/>
      <c r="AJ16" s="151"/>
      <c r="AK16" s="151"/>
      <c r="AL16" s="152"/>
      <c r="AM16" s="152"/>
      <c r="AN16" s="152"/>
      <c r="AO16" s="152"/>
      <c r="AP16" s="153"/>
      <c r="AQ16" s="154"/>
      <c r="AR16" s="117"/>
    </row>
    <row r="17" spans="1:45" s="147" customFormat="1" x14ac:dyDescent="0.25">
      <c r="A17" s="156" t="s">
        <v>2</v>
      </c>
      <c r="B17" s="157" t="s">
        <v>305</v>
      </c>
      <c r="C17" s="158"/>
      <c r="D17" s="159">
        <f>SUM(D18:D32)</f>
        <v>168.86</v>
      </c>
      <c r="E17" s="159">
        <f t="shared" ref="E17:J17" si="2">SUM(E18:E32)</f>
        <v>0</v>
      </c>
      <c r="F17" s="159">
        <f t="shared" si="2"/>
        <v>168.86</v>
      </c>
      <c r="G17" s="159">
        <f t="shared" si="2"/>
        <v>64.95</v>
      </c>
      <c r="H17" s="159">
        <f t="shared" si="2"/>
        <v>0</v>
      </c>
      <c r="I17" s="159">
        <f t="shared" si="2"/>
        <v>0</v>
      </c>
      <c r="J17" s="159">
        <f t="shared" si="2"/>
        <v>103.91</v>
      </c>
      <c r="K17" s="160"/>
      <c r="L17" s="161"/>
      <c r="M17" s="162"/>
      <c r="N17" s="163"/>
      <c r="O17" s="164"/>
      <c r="P17" s="165"/>
      <c r="Q17" s="164"/>
      <c r="R17" s="164"/>
      <c r="S17" s="164"/>
      <c r="T17" s="164"/>
      <c r="U17" s="164"/>
      <c r="V17" s="164"/>
      <c r="W17" s="164"/>
      <c r="X17" s="164"/>
      <c r="Y17" s="164"/>
      <c r="Z17" s="164"/>
      <c r="AA17" s="164"/>
      <c r="AB17" s="164"/>
      <c r="AC17" s="164"/>
      <c r="AD17" s="164"/>
      <c r="AE17" s="164"/>
      <c r="AF17" s="164"/>
      <c r="AG17" s="164"/>
      <c r="AH17" s="164"/>
      <c r="AI17" s="164"/>
      <c r="AJ17" s="164"/>
      <c r="AK17" s="164"/>
      <c r="AL17" s="164"/>
      <c r="AM17" s="164"/>
      <c r="AN17" s="164"/>
      <c r="AO17" s="164"/>
      <c r="AP17" s="166"/>
      <c r="AQ17" s="167"/>
      <c r="AR17" s="146"/>
    </row>
    <row r="18" spans="1:45" s="176" customFormat="1" ht="14.4" x14ac:dyDescent="0.3">
      <c r="A18" s="158">
        <v>1</v>
      </c>
      <c r="B18" s="168" t="s">
        <v>306</v>
      </c>
      <c r="C18" s="169" t="s">
        <v>74</v>
      </c>
      <c r="D18" s="170">
        <v>6.05</v>
      </c>
      <c r="E18" s="170"/>
      <c r="F18" s="170">
        <v>6.05</v>
      </c>
      <c r="G18" s="170">
        <v>0.2</v>
      </c>
      <c r="H18" s="170"/>
      <c r="I18" s="170"/>
      <c r="J18" s="170">
        <v>5.85</v>
      </c>
      <c r="K18" s="238" t="s">
        <v>203</v>
      </c>
      <c r="L18" s="149" t="s">
        <v>304</v>
      </c>
      <c r="M18" s="171"/>
      <c r="N18" s="172">
        <v>0.2</v>
      </c>
      <c r="O18" s="173"/>
      <c r="P18" s="174"/>
      <c r="Q18" s="173"/>
      <c r="R18" s="173"/>
      <c r="S18" s="173"/>
      <c r="T18" s="173"/>
      <c r="U18" s="173"/>
      <c r="V18" s="173"/>
      <c r="W18" s="173"/>
      <c r="X18" s="173"/>
      <c r="Y18" s="173">
        <v>5.6</v>
      </c>
      <c r="Z18" s="173"/>
      <c r="AA18" s="173"/>
      <c r="AB18" s="173"/>
      <c r="AC18" s="173"/>
      <c r="AD18" s="173">
        <v>0.25</v>
      </c>
      <c r="AE18" s="173"/>
      <c r="AF18" s="173"/>
      <c r="AG18" s="173"/>
      <c r="AH18" s="173"/>
      <c r="AI18" s="173"/>
      <c r="AJ18" s="173"/>
      <c r="AK18" s="173"/>
      <c r="AL18" s="173"/>
      <c r="AM18" s="173"/>
      <c r="AN18" s="173"/>
      <c r="AO18" s="173"/>
      <c r="AP18" s="175"/>
      <c r="AQ18" s="116"/>
      <c r="AR18" s="117"/>
    </row>
    <row r="19" spans="1:45" s="176" customFormat="1" ht="14.4" x14ac:dyDescent="0.3">
      <c r="A19" s="158">
        <v>2</v>
      </c>
      <c r="B19" s="168" t="s">
        <v>307</v>
      </c>
      <c r="C19" s="169" t="s">
        <v>74</v>
      </c>
      <c r="D19" s="170">
        <v>2.4500000000000002</v>
      </c>
      <c r="E19" s="170"/>
      <c r="F19" s="170">
        <v>2.4500000000000002</v>
      </c>
      <c r="G19" s="170">
        <v>0.35</v>
      </c>
      <c r="H19" s="170"/>
      <c r="I19" s="170"/>
      <c r="J19" s="170">
        <v>2.1</v>
      </c>
      <c r="K19" s="238" t="s">
        <v>203</v>
      </c>
      <c r="L19" s="149" t="s">
        <v>304</v>
      </c>
      <c r="M19" s="177"/>
      <c r="N19" s="172">
        <v>0.35</v>
      </c>
      <c r="O19" s="173"/>
      <c r="P19" s="174"/>
      <c r="Q19" s="173"/>
      <c r="R19" s="173"/>
      <c r="S19" s="173"/>
      <c r="T19" s="173"/>
      <c r="U19" s="173"/>
      <c r="V19" s="173"/>
      <c r="W19" s="173"/>
      <c r="X19" s="173">
        <v>2.1</v>
      </c>
      <c r="Y19" s="173"/>
      <c r="Z19" s="173"/>
      <c r="AA19" s="173"/>
      <c r="AB19" s="173"/>
      <c r="AC19" s="173"/>
      <c r="AD19" s="173"/>
      <c r="AE19" s="173"/>
      <c r="AF19" s="173"/>
      <c r="AG19" s="173"/>
      <c r="AH19" s="173"/>
      <c r="AI19" s="173"/>
      <c r="AJ19" s="173"/>
      <c r="AK19" s="173"/>
      <c r="AL19" s="173"/>
      <c r="AM19" s="173"/>
      <c r="AN19" s="173"/>
      <c r="AO19" s="173"/>
      <c r="AP19" s="175"/>
      <c r="AQ19" s="116"/>
      <c r="AR19" s="117"/>
    </row>
    <row r="20" spans="1:45" x14ac:dyDescent="0.25">
      <c r="A20" s="158">
        <v>3</v>
      </c>
      <c r="B20" s="168" t="s">
        <v>308</v>
      </c>
      <c r="C20" s="169" t="s">
        <v>74</v>
      </c>
      <c r="D20" s="170">
        <v>3.8</v>
      </c>
      <c r="E20" s="170"/>
      <c r="F20" s="170">
        <v>3.8</v>
      </c>
      <c r="G20" s="170"/>
      <c r="H20" s="170"/>
      <c r="I20" s="170"/>
      <c r="J20" s="170">
        <v>3.8</v>
      </c>
      <c r="K20" s="238" t="s">
        <v>203</v>
      </c>
      <c r="L20" s="149" t="s">
        <v>304</v>
      </c>
      <c r="M20" s="177"/>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5"/>
      <c r="AQ20" s="116"/>
      <c r="AR20" s="117">
        <v>3.8</v>
      </c>
    </row>
    <row r="21" spans="1:45" s="176" customFormat="1" ht="14.4" x14ac:dyDescent="0.3">
      <c r="A21" s="158">
        <v>4</v>
      </c>
      <c r="B21" s="168" t="s">
        <v>885</v>
      </c>
      <c r="C21" s="169" t="s">
        <v>74</v>
      </c>
      <c r="D21" s="170">
        <v>9</v>
      </c>
      <c r="E21" s="170"/>
      <c r="F21" s="170">
        <v>9</v>
      </c>
      <c r="G21" s="170"/>
      <c r="H21" s="170"/>
      <c r="I21" s="170"/>
      <c r="J21" s="170">
        <v>9</v>
      </c>
      <c r="K21" s="238" t="s">
        <v>886</v>
      </c>
      <c r="L21" s="178" t="s">
        <v>309</v>
      </c>
      <c r="M21" s="179"/>
      <c r="N21" s="172"/>
      <c r="O21" s="173">
        <v>3</v>
      </c>
      <c r="P21" s="174"/>
      <c r="Q21" s="173"/>
      <c r="R21" s="173"/>
      <c r="S21" s="173">
        <v>4</v>
      </c>
      <c r="T21" s="173"/>
      <c r="U21" s="173"/>
      <c r="V21" s="173"/>
      <c r="W21" s="173"/>
      <c r="X21" s="173"/>
      <c r="Y21" s="173"/>
      <c r="Z21" s="173"/>
      <c r="AA21" s="173"/>
      <c r="AB21" s="173"/>
      <c r="AC21" s="173"/>
      <c r="AD21" s="173">
        <v>2</v>
      </c>
      <c r="AE21" s="173"/>
      <c r="AF21" s="173"/>
      <c r="AG21" s="173"/>
      <c r="AH21" s="173"/>
      <c r="AI21" s="173"/>
      <c r="AJ21" s="173"/>
      <c r="AK21" s="173"/>
      <c r="AL21" s="173"/>
      <c r="AM21" s="173"/>
      <c r="AN21" s="173"/>
      <c r="AO21" s="173"/>
      <c r="AP21" s="173"/>
      <c r="AQ21" s="173"/>
      <c r="AR21" s="173"/>
      <c r="AS21" s="180"/>
    </row>
    <row r="22" spans="1:45" ht="15.75" customHeight="1" x14ac:dyDescent="0.25">
      <c r="A22" s="158">
        <v>5</v>
      </c>
      <c r="B22" s="168" t="s">
        <v>310</v>
      </c>
      <c r="C22" s="169" t="s">
        <v>74</v>
      </c>
      <c r="D22" s="170">
        <v>4.4000000000000004</v>
      </c>
      <c r="E22" s="170"/>
      <c r="F22" s="170">
        <v>4.4000000000000004</v>
      </c>
      <c r="G22" s="170">
        <v>4.4000000000000004</v>
      </c>
      <c r="H22" s="170"/>
      <c r="I22" s="170"/>
      <c r="J22" s="170"/>
      <c r="K22" s="238" t="s">
        <v>207</v>
      </c>
      <c r="L22" s="149" t="s">
        <v>304</v>
      </c>
      <c r="M22" s="177">
        <v>6</v>
      </c>
      <c r="N22" s="114">
        <v>4.4000000000000004</v>
      </c>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81"/>
      <c r="AQ22" s="182"/>
      <c r="AR22" s="117"/>
      <c r="AS22" s="117"/>
    </row>
    <row r="23" spans="1:45" x14ac:dyDescent="0.25">
      <c r="A23" s="158">
        <v>6</v>
      </c>
      <c r="B23" s="168" t="s">
        <v>311</v>
      </c>
      <c r="C23" s="169" t="s">
        <v>74</v>
      </c>
      <c r="D23" s="170">
        <v>5.0999999999999996</v>
      </c>
      <c r="E23" s="170"/>
      <c r="F23" s="170">
        <v>5.0999999999999996</v>
      </c>
      <c r="G23" s="170"/>
      <c r="H23" s="170"/>
      <c r="I23" s="170"/>
      <c r="J23" s="170">
        <v>5.0999999999999996</v>
      </c>
      <c r="K23" s="238" t="s">
        <v>207</v>
      </c>
      <c r="L23" s="178" t="s">
        <v>309</v>
      </c>
      <c r="M23" s="177">
        <v>7</v>
      </c>
      <c r="N23" s="114"/>
      <c r="O23" s="114"/>
      <c r="P23" s="114"/>
      <c r="Q23" s="114">
        <v>1.6</v>
      </c>
      <c r="R23" s="114"/>
      <c r="S23" s="114">
        <v>3.5</v>
      </c>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81"/>
      <c r="AQ23" s="182"/>
      <c r="AR23" s="117"/>
      <c r="AS23" s="117"/>
    </row>
    <row r="24" spans="1:45" x14ac:dyDescent="0.25">
      <c r="A24" s="158">
        <v>7</v>
      </c>
      <c r="B24" s="168" t="s">
        <v>312</v>
      </c>
      <c r="C24" s="169" t="s">
        <v>74</v>
      </c>
      <c r="D24" s="170">
        <v>2</v>
      </c>
      <c r="E24" s="170"/>
      <c r="F24" s="170">
        <v>2</v>
      </c>
      <c r="G24" s="170"/>
      <c r="H24" s="170"/>
      <c r="I24" s="170"/>
      <c r="J24" s="170">
        <v>2</v>
      </c>
      <c r="K24" s="238" t="s">
        <v>207</v>
      </c>
      <c r="L24" s="178" t="s">
        <v>309</v>
      </c>
      <c r="M24" s="177">
        <v>8</v>
      </c>
      <c r="N24" s="114"/>
      <c r="O24" s="114"/>
      <c r="P24" s="114"/>
      <c r="Q24" s="114"/>
      <c r="R24" s="114"/>
      <c r="S24" s="114"/>
      <c r="T24" s="114"/>
      <c r="U24" s="114"/>
      <c r="V24" s="114"/>
      <c r="W24" s="114"/>
      <c r="X24" s="114"/>
      <c r="Y24" s="114">
        <v>2</v>
      </c>
      <c r="Z24" s="114"/>
      <c r="AA24" s="114"/>
      <c r="AB24" s="114"/>
      <c r="AC24" s="114"/>
      <c r="AD24" s="114"/>
      <c r="AE24" s="114"/>
      <c r="AF24" s="114"/>
      <c r="AG24" s="114"/>
      <c r="AH24" s="114"/>
      <c r="AI24" s="114"/>
      <c r="AJ24" s="114"/>
      <c r="AK24" s="114"/>
      <c r="AL24" s="114"/>
      <c r="AM24" s="114"/>
      <c r="AN24" s="114"/>
      <c r="AO24" s="114"/>
      <c r="AP24" s="181"/>
      <c r="AQ24" s="182"/>
      <c r="AR24" s="117"/>
      <c r="AS24" s="117"/>
    </row>
    <row r="25" spans="1:45" x14ac:dyDescent="0.25">
      <c r="A25" s="158">
        <v>8</v>
      </c>
      <c r="B25" s="168" t="s">
        <v>313</v>
      </c>
      <c r="C25" s="169" t="s">
        <v>74</v>
      </c>
      <c r="D25" s="170">
        <v>21.7</v>
      </c>
      <c r="E25" s="183"/>
      <c r="F25" s="170">
        <v>21.7</v>
      </c>
      <c r="G25" s="183"/>
      <c r="H25" s="183"/>
      <c r="I25" s="183"/>
      <c r="J25" s="183">
        <v>21.7</v>
      </c>
      <c r="K25" s="238" t="s">
        <v>207</v>
      </c>
      <c r="L25" s="178" t="s">
        <v>309</v>
      </c>
      <c r="M25" s="184">
        <v>9</v>
      </c>
      <c r="N25" s="185"/>
      <c r="O25" s="185"/>
      <c r="P25" s="185"/>
      <c r="Q25" s="185">
        <v>21.7</v>
      </c>
      <c r="R25" s="185"/>
      <c r="S25" s="185"/>
      <c r="T25" s="185"/>
      <c r="U25" s="185"/>
      <c r="V25" s="185"/>
      <c r="W25" s="185"/>
      <c r="X25" s="185"/>
      <c r="Y25" s="185"/>
      <c r="Z25" s="185"/>
      <c r="AA25" s="185"/>
      <c r="AB25" s="185"/>
      <c r="AC25" s="185"/>
      <c r="AD25" s="185"/>
      <c r="AE25" s="185"/>
      <c r="AF25" s="185"/>
      <c r="AG25" s="185"/>
      <c r="AH25" s="185"/>
      <c r="AI25" s="185"/>
      <c r="AJ25" s="185"/>
      <c r="AK25" s="185"/>
      <c r="AL25" s="185"/>
      <c r="AM25" s="185"/>
      <c r="AN25" s="185"/>
      <c r="AO25" s="185"/>
      <c r="AP25" s="186"/>
      <c r="AQ25" s="182"/>
      <c r="AR25" s="117"/>
      <c r="AS25" s="117"/>
    </row>
    <row r="26" spans="1:45" s="147" customFormat="1" ht="14.4" x14ac:dyDescent="0.3">
      <c r="A26" s="158">
        <v>9</v>
      </c>
      <c r="B26" s="168" t="s">
        <v>314</v>
      </c>
      <c r="C26" s="169" t="s">
        <v>74</v>
      </c>
      <c r="D26" s="170">
        <v>3.03</v>
      </c>
      <c r="E26" s="170"/>
      <c r="F26" s="170">
        <v>3.03</v>
      </c>
      <c r="G26" s="170"/>
      <c r="H26" s="170"/>
      <c r="I26" s="170"/>
      <c r="J26" s="170">
        <v>3.03</v>
      </c>
      <c r="K26" s="238" t="s">
        <v>199</v>
      </c>
      <c r="L26" s="178" t="s">
        <v>309</v>
      </c>
      <c r="M26" s="187"/>
      <c r="N26" s="173"/>
      <c r="O26" s="173">
        <v>3.03</v>
      </c>
      <c r="P26" s="174"/>
      <c r="Q26" s="173"/>
      <c r="R26" s="173"/>
      <c r="S26" s="173"/>
      <c r="T26" s="173"/>
      <c r="U26" s="173"/>
      <c r="V26" s="173"/>
      <c r="W26" s="173"/>
      <c r="X26" s="173"/>
      <c r="Y26" s="173"/>
      <c r="Z26" s="173"/>
      <c r="AA26" s="173"/>
      <c r="AB26" s="173"/>
      <c r="AC26" s="173"/>
      <c r="AD26" s="173"/>
      <c r="AE26" s="173"/>
      <c r="AF26" s="173"/>
      <c r="AG26" s="173"/>
      <c r="AH26" s="173"/>
      <c r="AI26" s="173"/>
      <c r="AJ26" s="173"/>
      <c r="AK26" s="173"/>
      <c r="AL26" s="173"/>
      <c r="AM26" s="173"/>
      <c r="AN26" s="173"/>
      <c r="AO26" s="173"/>
      <c r="AP26" s="175"/>
      <c r="AQ26" s="116"/>
      <c r="AR26" s="117"/>
    </row>
    <row r="27" spans="1:45" s="147" customFormat="1" ht="14.4" x14ac:dyDescent="0.3">
      <c r="A27" s="158">
        <v>10</v>
      </c>
      <c r="B27" s="168" t="s">
        <v>315</v>
      </c>
      <c r="C27" s="169" t="s">
        <v>74</v>
      </c>
      <c r="D27" s="170">
        <v>7</v>
      </c>
      <c r="E27" s="170"/>
      <c r="F27" s="170">
        <v>7</v>
      </c>
      <c r="G27" s="170"/>
      <c r="H27" s="170"/>
      <c r="I27" s="170"/>
      <c r="J27" s="170">
        <v>7</v>
      </c>
      <c r="K27" s="238" t="s">
        <v>202</v>
      </c>
      <c r="L27" s="178" t="s">
        <v>309</v>
      </c>
      <c r="M27" s="187">
        <v>11</v>
      </c>
      <c r="N27" s="173"/>
      <c r="O27" s="173"/>
      <c r="P27" s="174"/>
      <c r="Q27" s="173">
        <v>7</v>
      </c>
      <c r="R27" s="173"/>
      <c r="S27" s="173"/>
      <c r="T27" s="173"/>
      <c r="U27" s="173"/>
      <c r="V27" s="173"/>
      <c r="W27" s="173"/>
      <c r="X27" s="173"/>
      <c r="Y27" s="173"/>
      <c r="Z27" s="173"/>
      <c r="AA27" s="173"/>
      <c r="AB27" s="173"/>
      <c r="AC27" s="173"/>
      <c r="AD27" s="173"/>
      <c r="AE27" s="173"/>
      <c r="AF27" s="173"/>
      <c r="AG27" s="173"/>
      <c r="AH27" s="173"/>
      <c r="AI27" s="173"/>
      <c r="AJ27" s="173"/>
      <c r="AK27" s="173"/>
      <c r="AL27" s="173"/>
      <c r="AM27" s="173"/>
      <c r="AN27" s="173"/>
      <c r="AO27" s="173"/>
      <c r="AP27" s="175"/>
      <c r="AQ27" s="188"/>
      <c r="AR27" s="117"/>
    </row>
    <row r="28" spans="1:45" s="176" customFormat="1" ht="14.4" x14ac:dyDescent="0.3">
      <c r="A28" s="158">
        <v>11</v>
      </c>
      <c r="B28" s="168" t="s">
        <v>316</v>
      </c>
      <c r="C28" s="169" t="s">
        <v>74</v>
      </c>
      <c r="D28" s="170">
        <v>0.03</v>
      </c>
      <c r="E28" s="170"/>
      <c r="F28" s="170">
        <v>0.03</v>
      </c>
      <c r="G28" s="170"/>
      <c r="H28" s="170"/>
      <c r="I28" s="170"/>
      <c r="J28" s="170">
        <v>0.03</v>
      </c>
      <c r="K28" s="238" t="s">
        <v>204</v>
      </c>
      <c r="L28" s="178" t="s">
        <v>309</v>
      </c>
      <c r="M28" s="171">
        <v>12</v>
      </c>
      <c r="N28" s="172"/>
      <c r="O28" s="173"/>
      <c r="P28" s="174"/>
      <c r="Q28" s="173"/>
      <c r="R28" s="173"/>
      <c r="S28" s="173"/>
      <c r="T28" s="173"/>
      <c r="U28" s="173"/>
      <c r="V28" s="173"/>
      <c r="W28" s="173"/>
      <c r="X28" s="173"/>
      <c r="Y28" s="173"/>
      <c r="Z28" s="173"/>
      <c r="AA28" s="173"/>
      <c r="AB28" s="173"/>
      <c r="AC28" s="173"/>
      <c r="AD28" s="173"/>
      <c r="AE28" s="173"/>
      <c r="AF28" s="173"/>
      <c r="AG28" s="173"/>
      <c r="AH28" s="173"/>
      <c r="AI28" s="173"/>
      <c r="AJ28" s="173">
        <v>0.03</v>
      </c>
      <c r="AK28" s="173"/>
      <c r="AL28" s="173"/>
      <c r="AM28" s="173"/>
      <c r="AN28" s="173"/>
      <c r="AO28" s="173"/>
      <c r="AP28" s="189"/>
      <c r="AQ28" s="182"/>
      <c r="AR28" s="117"/>
      <c r="AS28" s="190"/>
    </row>
    <row r="29" spans="1:45" x14ac:dyDescent="0.25">
      <c r="A29" s="158">
        <v>12</v>
      </c>
      <c r="B29" s="191" t="s">
        <v>317</v>
      </c>
      <c r="C29" s="169" t="s">
        <v>74</v>
      </c>
      <c r="D29" s="170">
        <v>4.3</v>
      </c>
      <c r="E29" s="170"/>
      <c r="F29" s="170">
        <v>4.3</v>
      </c>
      <c r="G29" s="170"/>
      <c r="H29" s="170"/>
      <c r="I29" s="170"/>
      <c r="J29" s="170">
        <v>4.3</v>
      </c>
      <c r="K29" s="238" t="s">
        <v>204</v>
      </c>
      <c r="L29" s="178" t="s">
        <v>309</v>
      </c>
      <c r="M29" s="177">
        <v>13</v>
      </c>
      <c r="N29" s="114"/>
      <c r="O29" s="114"/>
      <c r="P29" s="114"/>
      <c r="Q29" s="114"/>
      <c r="R29" s="114"/>
      <c r="S29" s="114"/>
      <c r="T29" s="114"/>
      <c r="U29" s="114"/>
      <c r="V29" s="114"/>
      <c r="W29" s="114"/>
      <c r="X29" s="114"/>
      <c r="Y29" s="114"/>
      <c r="Z29" s="114"/>
      <c r="AA29" s="114"/>
      <c r="AB29" s="114"/>
      <c r="AC29" s="114"/>
      <c r="AD29" s="114">
        <v>4.3</v>
      </c>
      <c r="AE29" s="114"/>
      <c r="AF29" s="114"/>
      <c r="AG29" s="114"/>
      <c r="AH29" s="114"/>
      <c r="AI29" s="114"/>
      <c r="AJ29" s="114"/>
      <c r="AK29" s="114"/>
      <c r="AL29" s="114"/>
      <c r="AM29" s="114"/>
      <c r="AN29" s="114"/>
      <c r="AO29" s="114"/>
      <c r="AP29" s="181"/>
      <c r="AQ29" s="182"/>
      <c r="AR29" s="117"/>
      <c r="AS29" s="117"/>
    </row>
    <row r="30" spans="1:45" ht="25.5" customHeight="1" x14ac:dyDescent="0.25">
      <c r="A30" s="1010">
        <v>13</v>
      </c>
      <c r="B30" s="1040" t="s">
        <v>318</v>
      </c>
      <c r="C30" s="169" t="s">
        <v>74</v>
      </c>
      <c r="D30" s="114">
        <v>40</v>
      </c>
      <c r="E30" s="114"/>
      <c r="F30" s="114">
        <v>40</v>
      </c>
      <c r="G30" s="114">
        <v>20</v>
      </c>
      <c r="H30" s="114"/>
      <c r="I30" s="114"/>
      <c r="J30" s="114">
        <v>20</v>
      </c>
      <c r="K30" s="238" t="s">
        <v>886</v>
      </c>
      <c r="L30" s="178" t="s">
        <v>309</v>
      </c>
      <c r="M30" s="177"/>
      <c r="N30" s="192">
        <v>20</v>
      </c>
      <c r="O30" s="192">
        <v>20</v>
      </c>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5"/>
      <c r="AQ30" s="188"/>
      <c r="AR30" s="117"/>
      <c r="AS30" s="193"/>
    </row>
    <row r="31" spans="1:45" x14ac:dyDescent="0.25">
      <c r="A31" s="1011"/>
      <c r="B31" s="1041"/>
      <c r="C31" s="169" t="s">
        <v>74</v>
      </c>
      <c r="D31" s="114">
        <v>30</v>
      </c>
      <c r="E31" s="114"/>
      <c r="F31" s="114">
        <v>30</v>
      </c>
      <c r="G31" s="114">
        <v>20</v>
      </c>
      <c r="H31" s="114"/>
      <c r="I31" s="114"/>
      <c r="J31" s="114">
        <v>10</v>
      </c>
      <c r="K31" s="581" t="s">
        <v>194</v>
      </c>
      <c r="L31" s="178" t="s">
        <v>309</v>
      </c>
      <c r="M31" s="177"/>
      <c r="N31" s="192">
        <v>20</v>
      </c>
      <c r="O31" s="192">
        <v>10</v>
      </c>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5"/>
      <c r="AQ31" s="188"/>
      <c r="AR31" s="117"/>
      <c r="AS31" s="193"/>
    </row>
    <row r="32" spans="1:45" ht="26.25" customHeight="1" x14ac:dyDescent="0.25">
      <c r="A32" s="1012"/>
      <c r="B32" s="1042"/>
      <c r="C32" s="169" t="s">
        <v>74</v>
      </c>
      <c r="D32" s="114">
        <v>30</v>
      </c>
      <c r="E32" s="114"/>
      <c r="F32" s="114">
        <v>30</v>
      </c>
      <c r="G32" s="114">
        <v>20</v>
      </c>
      <c r="H32" s="114"/>
      <c r="I32" s="114"/>
      <c r="J32" s="114">
        <v>10</v>
      </c>
      <c r="K32" s="581" t="s">
        <v>195</v>
      </c>
      <c r="L32" s="178" t="s">
        <v>309</v>
      </c>
      <c r="M32" s="177"/>
      <c r="N32" s="192">
        <v>20</v>
      </c>
      <c r="O32" s="192">
        <v>10</v>
      </c>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5"/>
      <c r="AQ32" s="188"/>
      <c r="AR32" s="117"/>
      <c r="AS32" s="193"/>
    </row>
    <row r="33" spans="1:45" s="147" customFormat="1" x14ac:dyDescent="0.25">
      <c r="A33" s="194" t="s">
        <v>3</v>
      </c>
      <c r="B33" s="195" t="s">
        <v>52</v>
      </c>
      <c r="C33" s="169"/>
      <c r="D33" s="159">
        <f>SUM(D34:D68)</f>
        <v>242.00999999999996</v>
      </c>
      <c r="E33" s="159">
        <f t="shared" ref="E33:J33" si="3">SUM(E34:E68)</f>
        <v>0</v>
      </c>
      <c r="F33" s="159">
        <f t="shared" si="3"/>
        <v>242.00999999999996</v>
      </c>
      <c r="G33" s="159">
        <f t="shared" si="3"/>
        <v>43.44</v>
      </c>
      <c r="H33" s="159">
        <f t="shared" si="3"/>
        <v>2.2000000000000002</v>
      </c>
      <c r="I33" s="159">
        <f t="shared" si="3"/>
        <v>0</v>
      </c>
      <c r="J33" s="159">
        <f t="shared" si="3"/>
        <v>196.37</v>
      </c>
      <c r="K33" s="196"/>
      <c r="L33" s="178"/>
      <c r="M33" s="172"/>
      <c r="N33" s="156"/>
      <c r="O33" s="164"/>
      <c r="P33" s="165"/>
      <c r="Q33" s="164"/>
      <c r="R33" s="164"/>
      <c r="S33" s="164"/>
      <c r="T33" s="164"/>
      <c r="U33" s="164"/>
      <c r="V33" s="164"/>
      <c r="W33" s="164"/>
      <c r="X33" s="164"/>
      <c r="Y33" s="164"/>
      <c r="Z33" s="164"/>
      <c r="AA33" s="164"/>
      <c r="AB33" s="164"/>
      <c r="AC33" s="164"/>
      <c r="AD33" s="164"/>
      <c r="AE33" s="164"/>
      <c r="AF33" s="164"/>
      <c r="AG33" s="164"/>
      <c r="AH33" s="164"/>
      <c r="AI33" s="164"/>
      <c r="AJ33" s="164"/>
      <c r="AK33" s="164"/>
      <c r="AL33" s="164"/>
      <c r="AM33" s="164"/>
      <c r="AN33" s="164"/>
      <c r="AO33" s="164"/>
      <c r="AP33" s="166"/>
      <c r="AQ33" s="167"/>
      <c r="AR33" s="146"/>
    </row>
    <row r="34" spans="1:45" x14ac:dyDescent="0.25">
      <c r="A34" s="169">
        <v>1</v>
      </c>
      <c r="B34" s="197" t="s">
        <v>319</v>
      </c>
      <c r="C34" s="169" t="s">
        <v>53</v>
      </c>
      <c r="D34" s="197">
        <v>3.71</v>
      </c>
      <c r="E34" s="170"/>
      <c r="F34" s="197">
        <v>3.71</v>
      </c>
      <c r="G34" s="170"/>
      <c r="H34" s="170"/>
      <c r="I34" s="170"/>
      <c r="J34" s="197">
        <v>3.71</v>
      </c>
      <c r="K34" s="582" t="s">
        <v>197</v>
      </c>
      <c r="L34" s="149" t="s">
        <v>304</v>
      </c>
      <c r="M34" s="169"/>
      <c r="N34" s="114"/>
      <c r="O34" s="114"/>
      <c r="P34" s="114"/>
      <c r="Q34" s="114">
        <v>3.71</v>
      </c>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5"/>
      <c r="AQ34" s="116"/>
      <c r="AR34" s="117"/>
    </row>
    <row r="35" spans="1:45" x14ac:dyDescent="0.25">
      <c r="A35" s="169">
        <v>2</v>
      </c>
      <c r="B35" s="197" t="s">
        <v>320</v>
      </c>
      <c r="C35" s="169" t="s">
        <v>53</v>
      </c>
      <c r="D35" s="197">
        <v>7.2</v>
      </c>
      <c r="E35" s="170"/>
      <c r="F35" s="197">
        <v>7.2</v>
      </c>
      <c r="G35" s="170">
        <v>7.2</v>
      </c>
      <c r="H35" s="170"/>
      <c r="I35" s="170"/>
      <c r="J35" s="197"/>
      <c r="K35" s="582" t="s">
        <v>197</v>
      </c>
      <c r="L35" s="149" t="s">
        <v>304</v>
      </c>
      <c r="M35" s="169"/>
      <c r="N35" s="114">
        <v>7.2</v>
      </c>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5"/>
      <c r="AQ35" s="116"/>
      <c r="AR35" s="117"/>
    </row>
    <row r="36" spans="1:45" x14ac:dyDescent="0.25">
      <c r="A36" s="169">
        <v>3</v>
      </c>
      <c r="B36" s="197" t="s">
        <v>321</v>
      </c>
      <c r="C36" s="169" t="s">
        <v>53</v>
      </c>
      <c r="D36" s="197">
        <v>4.3600000000000003</v>
      </c>
      <c r="E36" s="170"/>
      <c r="F36" s="197">
        <v>4.3600000000000003</v>
      </c>
      <c r="G36" s="170">
        <v>3.2</v>
      </c>
      <c r="H36" s="170"/>
      <c r="I36" s="170"/>
      <c r="J36" s="197">
        <v>1.1599999999999999</v>
      </c>
      <c r="K36" s="582" t="s">
        <v>197</v>
      </c>
      <c r="L36" s="149" t="s">
        <v>304</v>
      </c>
      <c r="M36" s="169"/>
      <c r="N36" s="114">
        <v>3.2</v>
      </c>
      <c r="O36" s="114">
        <v>1.1599999999999999</v>
      </c>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5"/>
      <c r="AQ36" s="116"/>
      <c r="AR36" s="117"/>
    </row>
    <row r="37" spans="1:45" x14ac:dyDescent="0.25">
      <c r="A37" s="169">
        <v>4</v>
      </c>
      <c r="B37" s="197" t="s">
        <v>322</v>
      </c>
      <c r="C37" s="169" t="s">
        <v>53</v>
      </c>
      <c r="D37" s="197">
        <v>16.39</v>
      </c>
      <c r="E37" s="170"/>
      <c r="F37" s="197">
        <v>16.39</v>
      </c>
      <c r="G37" s="170">
        <v>4.51</v>
      </c>
      <c r="H37" s="170"/>
      <c r="I37" s="170"/>
      <c r="J37" s="197">
        <v>11.88</v>
      </c>
      <c r="K37" s="582" t="s">
        <v>203</v>
      </c>
      <c r="L37" s="149" t="s">
        <v>304</v>
      </c>
      <c r="M37" s="177"/>
      <c r="N37" s="114">
        <v>4.51</v>
      </c>
      <c r="O37" s="114">
        <v>11.88</v>
      </c>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5"/>
      <c r="AQ37" s="116"/>
      <c r="AR37" s="117"/>
    </row>
    <row r="38" spans="1:45" x14ac:dyDescent="0.25">
      <c r="A38" s="169">
        <v>5</v>
      </c>
      <c r="B38" s="197" t="s">
        <v>323</v>
      </c>
      <c r="C38" s="169" t="s">
        <v>53</v>
      </c>
      <c r="D38" s="197">
        <v>2.89</v>
      </c>
      <c r="E38" s="170"/>
      <c r="F38" s="197">
        <v>2.89</v>
      </c>
      <c r="G38" s="170"/>
      <c r="H38" s="170"/>
      <c r="I38" s="170"/>
      <c r="J38" s="197">
        <v>2.89</v>
      </c>
      <c r="K38" s="582" t="s">
        <v>203</v>
      </c>
      <c r="L38" s="149" t="s">
        <v>304</v>
      </c>
      <c r="M38" s="177"/>
      <c r="N38" s="114"/>
      <c r="O38" s="114"/>
      <c r="P38" s="114"/>
      <c r="Q38" s="114"/>
      <c r="R38" s="114"/>
      <c r="S38" s="114"/>
      <c r="T38" s="114"/>
      <c r="U38" s="114"/>
      <c r="V38" s="114"/>
      <c r="W38" s="114"/>
      <c r="X38" s="114"/>
      <c r="Y38" s="114"/>
      <c r="Z38" s="114"/>
      <c r="AA38" s="114"/>
      <c r="AB38" s="114"/>
      <c r="AC38" s="114"/>
      <c r="AD38" s="114">
        <v>2.89</v>
      </c>
      <c r="AE38" s="114"/>
      <c r="AF38" s="114"/>
      <c r="AG38" s="114"/>
      <c r="AH38" s="114"/>
      <c r="AI38" s="114"/>
      <c r="AJ38" s="114"/>
      <c r="AK38" s="114"/>
      <c r="AL38" s="114"/>
      <c r="AM38" s="114"/>
      <c r="AN38" s="114"/>
      <c r="AO38" s="114"/>
      <c r="AP38" s="115"/>
      <c r="AQ38" s="116"/>
      <c r="AR38" s="117"/>
    </row>
    <row r="39" spans="1:45" x14ac:dyDescent="0.25">
      <c r="A39" s="169">
        <v>2</v>
      </c>
      <c r="B39" s="197" t="s">
        <v>324</v>
      </c>
      <c r="C39" s="169" t="s">
        <v>53</v>
      </c>
      <c r="D39" s="197">
        <v>16</v>
      </c>
      <c r="E39" s="170"/>
      <c r="F39" s="197">
        <v>16</v>
      </c>
      <c r="G39" s="170">
        <v>2.5</v>
      </c>
      <c r="H39" s="170"/>
      <c r="I39" s="170"/>
      <c r="J39" s="197">
        <v>13.5</v>
      </c>
      <c r="K39" s="582" t="s">
        <v>203</v>
      </c>
      <c r="L39" s="149" t="s">
        <v>304</v>
      </c>
      <c r="M39" s="177"/>
      <c r="N39" s="114">
        <v>2.5</v>
      </c>
      <c r="O39" s="114">
        <v>11</v>
      </c>
      <c r="P39" s="114"/>
      <c r="Q39" s="114"/>
      <c r="R39" s="114"/>
      <c r="S39" s="114"/>
      <c r="T39" s="114"/>
      <c r="U39" s="114"/>
      <c r="V39" s="114"/>
      <c r="W39" s="114"/>
      <c r="X39" s="114">
        <v>2.5</v>
      </c>
      <c r="Y39" s="114"/>
      <c r="Z39" s="114"/>
      <c r="AA39" s="114"/>
      <c r="AB39" s="114"/>
      <c r="AC39" s="114"/>
      <c r="AD39" s="114"/>
      <c r="AE39" s="114"/>
      <c r="AF39" s="114"/>
      <c r="AG39" s="114"/>
      <c r="AH39" s="114"/>
      <c r="AI39" s="114"/>
      <c r="AJ39" s="114"/>
      <c r="AK39" s="114"/>
      <c r="AL39" s="114"/>
      <c r="AM39" s="114"/>
      <c r="AN39" s="114"/>
      <c r="AO39" s="114"/>
      <c r="AP39" s="115"/>
      <c r="AQ39" s="116"/>
      <c r="AR39" s="117"/>
    </row>
    <row r="40" spans="1:45" x14ac:dyDescent="0.25">
      <c r="A40" s="169">
        <v>6</v>
      </c>
      <c r="B40" s="197" t="s">
        <v>325</v>
      </c>
      <c r="C40" s="169" t="s">
        <v>53</v>
      </c>
      <c r="D40" s="197">
        <v>4.83</v>
      </c>
      <c r="E40" s="170"/>
      <c r="F40" s="197">
        <v>4.83</v>
      </c>
      <c r="G40" s="170"/>
      <c r="H40" s="170"/>
      <c r="I40" s="170"/>
      <c r="J40" s="197">
        <v>4.83</v>
      </c>
      <c r="K40" s="582" t="s">
        <v>199</v>
      </c>
      <c r="L40" s="178" t="s">
        <v>309</v>
      </c>
      <c r="M40" s="177"/>
      <c r="N40" s="114"/>
      <c r="O40" s="114"/>
      <c r="P40" s="114"/>
      <c r="Q40" s="114"/>
      <c r="R40" s="114"/>
      <c r="S40" s="114"/>
      <c r="T40" s="114"/>
      <c r="U40" s="114"/>
      <c r="V40" s="114"/>
      <c r="W40" s="114"/>
      <c r="X40" s="114"/>
      <c r="Y40" s="114">
        <v>4.83</v>
      </c>
      <c r="Z40" s="114"/>
      <c r="AA40" s="114"/>
      <c r="AB40" s="114"/>
      <c r="AC40" s="114"/>
      <c r="AD40" s="114"/>
      <c r="AE40" s="114"/>
      <c r="AF40" s="114"/>
      <c r="AG40" s="114"/>
      <c r="AH40" s="114"/>
      <c r="AI40" s="114"/>
      <c r="AJ40" s="114"/>
      <c r="AK40" s="114"/>
      <c r="AL40" s="114"/>
      <c r="AM40" s="114"/>
      <c r="AN40" s="114"/>
      <c r="AO40" s="114"/>
      <c r="AP40" s="115"/>
      <c r="AQ40" s="116"/>
      <c r="AR40" s="117"/>
    </row>
    <row r="41" spans="1:45" x14ac:dyDescent="0.25">
      <c r="A41" s="169">
        <v>7</v>
      </c>
      <c r="B41" s="197" t="s">
        <v>326</v>
      </c>
      <c r="C41" s="169" t="s">
        <v>53</v>
      </c>
      <c r="D41" s="197">
        <v>8.23</v>
      </c>
      <c r="E41" s="170"/>
      <c r="F41" s="197">
        <v>8.23</v>
      </c>
      <c r="G41" s="170"/>
      <c r="H41" s="170"/>
      <c r="I41" s="170"/>
      <c r="J41" s="197">
        <v>8.23</v>
      </c>
      <c r="K41" s="582" t="s">
        <v>199</v>
      </c>
      <c r="L41" s="149" t="s">
        <v>304</v>
      </c>
      <c r="M41" s="177"/>
      <c r="N41" s="114"/>
      <c r="O41" s="114"/>
      <c r="P41" s="114"/>
      <c r="Q41" s="114">
        <v>8.23</v>
      </c>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5"/>
      <c r="AQ41" s="116"/>
      <c r="AR41" s="117"/>
    </row>
    <row r="42" spans="1:45" ht="27.6" x14ac:dyDescent="0.25">
      <c r="A42" s="169">
        <v>8</v>
      </c>
      <c r="B42" s="197" t="s">
        <v>327</v>
      </c>
      <c r="C42" s="169" t="s">
        <v>53</v>
      </c>
      <c r="D42" s="197">
        <v>7.45</v>
      </c>
      <c r="E42" s="170"/>
      <c r="F42" s="197">
        <v>7.45</v>
      </c>
      <c r="G42" s="170">
        <v>7.45</v>
      </c>
      <c r="H42" s="170"/>
      <c r="I42" s="170"/>
      <c r="J42" s="197"/>
      <c r="K42" s="582" t="s">
        <v>199</v>
      </c>
      <c r="L42" s="149" t="s">
        <v>304</v>
      </c>
      <c r="M42" s="177"/>
      <c r="N42" s="114">
        <v>7.45</v>
      </c>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5"/>
      <c r="AQ42" s="116"/>
      <c r="AR42" s="117"/>
    </row>
    <row r="43" spans="1:45" x14ac:dyDescent="0.25">
      <c r="A43" s="169">
        <v>9</v>
      </c>
      <c r="B43" s="197" t="s">
        <v>328</v>
      </c>
      <c r="C43" s="169" t="s">
        <v>53</v>
      </c>
      <c r="D43" s="197">
        <v>4.9800000000000004</v>
      </c>
      <c r="E43" s="170"/>
      <c r="F43" s="197">
        <v>4.9800000000000004</v>
      </c>
      <c r="G43" s="170">
        <v>4.9800000000000004</v>
      </c>
      <c r="H43" s="170"/>
      <c r="I43" s="170"/>
      <c r="J43" s="197"/>
      <c r="K43" s="582" t="s">
        <v>199</v>
      </c>
      <c r="L43" s="149" t="s">
        <v>304</v>
      </c>
      <c r="M43" s="177"/>
      <c r="N43" s="114">
        <v>4.9800000000000004</v>
      </c>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5"/>
      <c r="AQ43" s="116"/>
      <c r="AR43" s="117"/>
    </row>
    <row r="44" spans="1:45" x14ac:dyDescent="0.25">
      <c r="A44" s="169">
        <v>10</v>
      </c>
      <c r="B44" s="197" t="s">
        <v>329</v>
      </c>
      <c r="C44" s="169" t="s">
        <v>53</v>
      </c>
      <c r="D44" s="197">
        <v>0.6</v>
      </c>
      <c r="E44" s="170"/>
      <c r="F44" s="197">
        <v>0.6</v>
      </c>
      <c r="G44" s="170"/>
      <c r="H44" s="170"/>
      <c r="I44" s="170"/>
      <c r="J44" s="197">
        <v>0.6</v>
      </c>
      <c r="K44" s="238" t="s">
        <v>196</v>
      </c>
      <c r="L44" s="149" t="s">
        <v>304</v>
      </c>
      <c r="M44" s="179"/>
      <c r="N44" s="114"/>
      <c r="O44" s="114"/>
      <c r="P44" s="114"/>
      <c r="Q44" s="114"/>
      <c r="R44" s="114"/>
      <c r="S44" s="114"/>
      <c r="T44" s="114"/>
      <c r="U44" s="114"/>
      <c r="V44" s="114"/>
      <c r="W44" s="114"/>
      <c r="X44" s="114"/>
      <c r="Y44" s="114"/>
      <c r="Z44" s="114"/>
      <c r="AA44" s="114"/>
      <c r="AB44" s="114"/>
      <c r="AC44" s="114"/>
      <c r="AD44" s="114">
        <v>0.6</v>
      </c>
      <c r="AE44" s="114"/>
      <c r="AF44" s="114"/>
      <c r="AG44" s="114"/>
      <c r="AH44" s="114"/>
      <c r="AI44" s="114"/>
      <c r="AJ44" s="114"/>
      <c r="AK44" s="114"/>
      <c r="AL44" s="114"/>
      <c r="AM44" s="114"/>
      <c r="AN44" s="114"/>
      <c r="AO44" s="114"/>
      <c r="AP44" s="114"/>
      <c r="AQ44" s="114"/>
      <c r="AR44" s="114"/>
      <c r="AS44" s="114"/>
    </row>
    <row r="45" spans="1:45" ht="17.25" customHeight="1" x14ac:dyDescent="0.25">
      <c r="A45" s="169">
        <v>11</v>
      </c>
      <c r="B45" s="197" t="s">
        <v>330</v>
      </c>
      <c r="C45" s="169" t="s">
        <v>53</v>
      </c>
      <c r="D45" s="197">
        <v>0.49</v>
      </c>
      <c r="E45" s="170"/>
      <c r="F45" s="197">
        <v>0.49</v>
      </c>
      <c r="G45" s="170"/>
      <c r="H45" s="170"/>
      <c r="I45" s="170"/>
      <c r="J45" s="197">
        <v>0.49</v>
      </c>
      <c r="K45" s="238" t="s">
        <v>886</v>
      </c>
      <c r="L45" s="178"/>
      <c r="M45" s="131"/>
      <c r="N45" s="114"/>
      <c r="O45" s="114">
        <v>0.49</v>
      </c>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row>
    <row r="46" spans="1:45" x14ac:dyDescent="0.25">
      <c r="A46" s="169">
        <v>12</v>
      </c>
      <c r="B46" s="198" t="s">
        <v>331</v>
      </c>
      <c r="C46" s="169" t="s">
        <v>53</v>
      </c>
      <c r="D46" s="197">
        <v>7</v>
      </c>
      <c r="E46" s="170"/>
      <c r="F46" s="197">
        <v>7</v>
      </c>
      <c r="G46" s="170"/>
      <c r="H46" s="170"/>
      <c r="I46" s="170"/>
      <c r="J46" s="197">
        <v>7</v>
      </c>
      <c r="K46" s="582" t="s">
        <v>195</v>
      </c>
      <c r="L46" s="178" t="s">
        <v>309</v>
      </c>
      <c r="M46" s="131"/>
      <c r="N46" s="114"/>
      <c r="O46" s="114">
        <v>7</v>
      </c>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row>
    <row r="47" spans="1:45" ht="27.6" x14ac:dyDescent="0.25">
      <c r="A47" s="169">
        <v>13</v>
      </c>
      <c r="B47" s="199" t="s">
        <v>332</v>
      </c>
      <c r="C47" s="200" t="s">
        <v>53</v>
      </c>
      <c r="D47" s="201">
        <v>45.7</v>
      </c>
      <c r="E47" s="170"/>
      <c r="F47" s="201">
        <v>45.7</v>
      </c>
      <c r="G47" s="170"/>
      <c r="H47" s="170"/>
      <c r="I47" s="170"/>
      <c r="J47" s="170">
        <v>45.7</v>
      </c>
      <c r="K47" s="238" t="s">
        <v>207</v>
      </c>
      <c r="L47" s="149" t="s">
        <v>304</v>
      </c>
      <c r="M47" s="177">
        <v>27</v>
      </c>
      <c r="N47" s="114"/>
      <c r="O47" s="114">
        <v>12.2</v>
      </c>
      <c r="P47" s="114">
        <v>4.0999999999999996</v>
      </c>
      <c r="Q47" s="114">
        <v>1.5</v>
      </c>
      <c r="R47" s="114"/>
      <c r="S47" s="114">
        <v>20.7</v>
      </c>
      <c r="T47" s="114"/>
      <c r="U47" s="202"/>
      <c r="V47" s="202"/>
      <c r="W47" s="114"/>
      <c r="X47" s="114"/>
      <c r="Y47" s="114">
        <v>2.2000000000000002</v>
      </c>
      <c r="Z47" s="114"/>
      <c r="AA47" s="114"/>
      <c r="AB47" s="114"/>
      <c r="AC47" s="114"/>
      <c r="AD47" s="114">
        <v>5</v>
      </c>
      <c r="AE47" s="114"/>
      <c r="AF47" s="114"/>
      <c r="AG47" s="114"/>
      <c r="AH47" s="114"/>
      <c r="AI47" s="114"/>
      <c r="AJ47" s="114"/>
      <c r="AK47" s="114"/>
      <c r="AL47" s="114"/>
      <c r="AM47" s="114"/>
      <c r="AN47" s="114"/>
      <c r="AO47" s="114"/>
      <c r="AP47" s="181"/>
      <c r="AQ47" s="182"/>
      <c r="AR47" s="117"/>
      <c r="AS47" s="117"/>
    </row>
    <row r="48" spans="1:45" x14ac:dyDescent="0.25">
      <c r="A48" s="169">
        <v>14</v>
      </c>
      <c r="B48" s="199" t="s">
        <v>333</v>
      </c>
      <c r="C48" s="200" t="s">
        <v>53</v>
      </c>
      <c r="D48" s="201">
        <v>3.5</v>
      </c>
      <c r="E48" s="170"/>
      <c r="F48" s="201">
        <v>3.5</v>
      </c>
      <c r="G48" s="170"/>
      <c r="H48" s="170"/>
      <c r="I48" s="170"/>
      <c r="J48" s="170">
        <v>3.5</v>
      </c>
      <c r="K48" s="238" t="s">
        <v>207</v>
      </c>
      <c r="L48" s="178" t="s">
        <v>309</v>
      </c>
      <c r="M48" s="177">
        <v>28</v>
      </c>
      <c r="N48" s="114"/>
      <c r="O48" s="114">
        <v>3.5</v>
      </c>
      <c r="P48" s="114"/>
      <c r="Q48" s="114"/>
      <c r="R48" s="114"/>
      <c r="S48" s="114"/>
      <c r="T48" s="114"/>
      <c r="U48" s="202"/>
      <c r="V48" s="202"/>
      <c r="W48" s="202"/>
      <c r="X48" s="114"/>
      <c r="Y48" s="114"/>
      <c r="Z48" s="114"/>
      <c r="AA48" s="114"/>
      <c r="AB48" s="114"/>
      <c r="AC48" s="114"/>
      <c r="AD48" s="114"/>
      <c r="AE48" s="114"/>
      <c r="AF48" s="114"/>
      <c r="AG48" s="114"/>
      <c r="AH48" s="114"/>
      <c r="AI48" s="114"/>
      <c r="AJ48" s="114"/>
      <c r="AK48" s="114"/>
      <c r="AL48" s="114"/>
      <c r="AM48" s="114"/>
      <c r="AN48" s="114"/>
      <c r="AO48" s="114"/>
      <c r="AP48" s="181"/>
      <c r="AQ48" s="182"/>
      <c r="AR48" s="117"/>
      <c r="AS48" s="117"/>
    </row>
    <row r="49" spans="1:45" x14ac:dyDescent="0.25">
      <c r="A49" s="169">
        <v>15</v>
      </c>
      <c r="B49" s="199" t="s">
        <v>334</v>
      </c>
      <c r="C49" s="200" t="s">
        <v>53</v>
      </c>
      <c r="D49" s="201">
        <v>2</v>
      </c>
      <c r="E49" s="170"/>
      <c r="F49" s="201">
        <v>2</v>
      </c>
      <c r="G49" s="170">
        <v>1.1000000000000001</v>
      </c>
      <c r="H49" s="170"/>
      <c r="I49" s="170"/>
      <c r="J49" s="170">
        <v>0.9</v>
      </c>
      <c r="K49" s="238" t="s">
        <v>207</v>
      </c>
      <c r="L49" s="178" t="s">
        <v>309</v>
      </c>
      <c r="M49" s="177">
        <v>29</v>
      </c>
      <c r="N49" s="114">
        <v>1.1000000000000001</v>
      </c>
      <c r="O49" s="114">
        <v>0.2</v>
      </c>
      <c r="P49" s="114"/>
      <c r="Q49" s="114"/>
      <c r="R49" s="114"/>
      <c r="S49" s="114">
        <v>0.7</v>
      </c>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81"/>
      <c r="AQ49" s="182"/>
      <c r="AR49" s="117"/>
      <c r="AS49" s="117"/>
    </row>
    <row r="50" spans="1:45" x14ac:dyDescent="0.25">
      <c r="A50" s="169">
        <v>16</v>
      </c>
      <c r="B50" s="197" t="s">
        <v>335</v>
      </c>
      <c r="C50" s="200" t="s">
        <v>53</v>
      </c>
      <c r="D50" s="170">
        <v>7.38</v>
      </c>
      <c r="E50" s="170"/>
      <c r="F50" s="170">
        <v>7.38</v>
      </c>
      <c r="G50" s="170">
        <v>0.9</v>
      </c>
      <c r="H50" s="170"/>
      <c r="I50" s="170"/>
      <c r="J50" s="170">
        <v>6.48</v>
      </c>
      <c r="K50" s="238" t="s">
        <v>204</v>
      </c>
      <c r="L50" s="149" t="s">
        <v>304</v>
      </c>
      <c r="M50" s="177">
        <v>30</v>
      </c>
      <c r="N50" s="114">
        <v>0.9</v>
      </c>
      <c r="O50" s="114">
        <v>0.18</v>
      </c>
      <c r="P50" s="114">
        <v>6.3</v>
      </c>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81"/>
      <c r="AQ50" s="182"/>
      <c r="AR50" s="117"/>
      <c r="AS50" s="117"/>
    </row>
    <row r="51" spans="1:45" x14ac:dyDescent="0.25">
      <c r="A51" s="169">
        <v>17</v>
      </c>
      <c r="B51" s="197" t="s">
        <v>336</v>
      </c>
      <c r="C51" s="200" t="s">
        <v>53</v>
      </c>
      <c r="D51" s="170">
        <v>9.3000000000000007</v>
      </c>
      <c r="E51" s="170"/>
      <c r="F51" s="170">
        <v>9.3000000000000007</v>
      </c>
      <c r="G51" s="170"/>
      <c r="H51" s="170"/>
      <c r="I51" s="170"/>
      <c r="J51" s="170">
        <v>9.3000000000000007</v>
      </c>
      <c r="K51" s="238" t="s">
        <v>204</v>
      </c>
      <c r="L51" s="149" t="s">
        <v>304</v>
      </c>
      <c r="M51" s="177">
        <v>31</v>
      </c>
      <c r="N51" s="114"/>
      <c r="O51" s="114">
        <v>4.2</v>
      </c>
      <c r="P51" s="114"/>
      <c r="Q51" s="114"/>
      <c r="R51" s="114"/>
      <c r="S51" s="114"/>
      <c r="T51" s="114"/>
      <c r="U51" s="114"/>
      <c r="V51" s="114"/>
      <c r="W51" s="114"/>
      <c r="X51" s="114"/>
      <c r="Y51" s="114"/>
      <c r="Z51" s="114"/>
      <c r="AA51" s="114"/>
      <c r="AB51" s="114"/>
      <c r="AC51" s="114"/>
      <c r="AD51" s="114">
        <v>5.0999999999999996</v>
      </c>
      <c r="AE51" s="114"/>
      <c r="AF51" s="114"/>
      <c r="AG51" s="114"/>
      <c r="AH51" s="114"/>
      <c r="AI51" s="114"/>
      <c r="AJ51" s="114"/>
      <c r="AK51" s="114"/>
      <c r="AL51" s="114"/>
      <c r="AM51" s="114"/>
      <c r="AN51" s="114"/>
      <c r="AO51" s="114"/>
      <c r="AP51" s="181"/>
      <c r="AQ51" s="182"/>
      <c r="AR51" s="117"/>
      <c r="AS51" s="117"/>
    </row>
    <row r="52" spans="1:45" x14ac:dyDescent="0.25">
      <c r="A52" s="169">
        <v>18</v>
      </c>
      <c r="B52" s="168" t="s">
        <v>337</v>
      </c>
      <c r="C52" s="200" t="s">
        <v>53</v>
      </c>
      <c r="D52" s="170">
        <v>3.3</v>
      </c>
      <c r="E52" s="170"/>
      <c r="F52" s="170">
        <v>3.3</v>
      </c>
      <c r="G52" s="170">
        <v>2.1</v>
      </c>
      <c r="H52" s="170"/>
      <c r="I52" s="170"/>
      <c r="J52" s="170">
        <v>1.2</v>
      </c>
      <c r="K52" s="238" t="s">
        <v>204</v>
      </c>
      <c r="L52" s="178" t="s">
        <v>309</v>
      </c>
      <c r="M52" s="177">
        <v>32</v>
      </c>
      <c r="N52" s="114">
        <v>2.1</v>
      </c>
      <c r="O52" s="114"/>
      <c r="P52" s="114"/>
      <c r="Q52" s="114"/>
      <c r="R52" s="114"/>
      <c r="S52" s="114"/>
      <c r="T52" s="114"/>
      <c r="U52" s="114"/>
      <c r="V52" s="114"/>
      <c r="W52" s="114"/>
      <c r="X52" s="114"/>
      <c r="Y52" s="114"/>
      <c r="Z52" s="114"/>
      <c r="AA52" s="114"/>
      <c r="AB52" s="114"/>
      <c r="AC52" s="114"/>
      <c r="AD52" s="114"/>
      <c r="AE52" s="114">
        <v>1.2</v>
      </c>
      <c r="AF52" s="114"/>
      <c r="AG52" s="114"/>
      <c r="AH52" s="114"/>
      <c r="AI52" s="114"/>
      <c r="AJ52" s="114"/>
      <c r="AK52" s="114"/>
      <c r="AL52" s="114"/>
      <c r="AM52" s="114"/>
      <c r="AN52" s="114"/>
      <c r="AO52" s="114"/>
      <c r="AP52" s="181"/>
      <c r="AQ52" s="182"/>
      <c r="AR52" s="117"/>
      <c r="AS52" s="117"/>
    </row>
    <row r="53" spans="1:45" x14ac:dyDescent="0.25">
      <c r="A53" s="169">
        <v>19</v>
      </c>
      <c r="B53" s="199" t="s">
        <v>338</v>
      </c>
      <c r="C53" s="200" t="s">
        <v>53</v>
      </c>
      <c r="D53" s="201">
        <v>4</v>
      </c>
      <c r="E53" s="170"/>
      <c r="F53" s="201">
        <v>4</v>
      </c>
      <c r="G53" s="170"/>
      <c r="H53" s="170"/>
      <c r="I53" s="170"/>
      <c r="J53" s="170">
        <v>4</v>
      </c>
      <c r="K53" s="238" t="s">
        <v>202</v>
      </c>
      <c r="L53" s="149" t="s">
        <v>304</v>
      </c>
      <c r="M53" s="177">
        <v>33</v>
      </c>
      <c r="N53" s="114"/>
      <c r="O53" s="114">
        <v>0.6</v>
      </c>
      <c r="P53" s="114"/>
      <c r="Q53" s="114">
        <v>1.4</v>
      </c>
      <c r="R53" s="114"/>
      <c r="S53" s="114"/>
      <c r="T53" s="114"/>
      <c r="U53" s="114"/>
      <c r="V53" s="114"/>
      <c r="W53" s="114"/>
      <c r="X53" s="114"/>
      <c r="Y53" s="114"/>
      <c r="Z53" s="114"/>
      <c r="AA53" s="114"/>
      <c r="AB53" s="114"/>
      <c r="AC53" s="114"/>
      <c r="AD53" s="114">
        <v>2</v>
      </c>
      <c r="AE53" s="114"/>
      <c r="AF53" s="114"/>
      <c r="AG53" s="114"/>
      <c r="AH53" s="114"/>
      <c r="AI53" s="114"/>
      <c r="AJ53" s="114"/>
      <c r="AK53" s="114"/>
      <c r="AL53" s="114"/>
      <c r="AM53" s="114"/>
      <c r="AN53" s="114"/>
      <c r="AO53" s="114"/>
      <c r="AP53" s="181"/>
      <c r="AQ53" s="182"/>
      <c r="AR53" s="117"/>
      <c r="AS53" s="117"/>
    </row>
    <row r="54" spans="1:45" x14ac:dyDescent="0.25">
      <c r="A54" s="169">
        <v>20</v>
      </c>
      <c r="B54" s="203" t="s">
        <v>339</v>
      </c>
      <c r="C54" s="172" t="s">
        <v>53</v>
      </c>
      <c r="D54" s="204">
        <v>1</v>
      </c>
      <c r="E54" s="170"/>
      <c r="F54" s="204">
        <v>1</v>
      </c>
      <c r="G54" s="203"/>
      <c r="H54" s="203"/>
      <c r="I54" s="203"/>
      <c r="J54" s="204">
        <v>1</v>
      </c>
      <c r="K54" s="583" t="s">
        <v>201</v>
      </c>
      <c r="L54" s="149" t="s">
        <v>304</v>
      </c>
      <c r="M54" s="117"/>
      <c r="N54" s="117"/>
      <c r="O54" s="117">
        <v>1</v>
      </c>
      <c r="P54" s="117"/>
      <c r="Q54" s="117"/>
    </row>
    <row r="55" spans="1:45" s="193" customFormat="1" x14ac:dyDescent="0.25">
      <c r="A55" s="169">
        <v>21</v>
      </c>
      <c r="B55" s="197" t="s">
        <v>340</v>
      </c>
      <c r="C55" s="169" t="s">
        <v>53</v>
      </c>
      <c r="D55" s="197">
        <v>2.2599999999999998</v>
      </c>
      <c r="E55" s="170"/>
      <c r="F55" s="197">
        <v>2.2599999999999998</v>
      </c>
      <c r="G55" s="170"/>
      <c r="H55" s="170"/>
      <c r="I55" s="170"/>
      <c r="J55" s="197">
        <v>2.2599999999999998</v>
      </c>
      <c r="K55" s="582" t="s">
        <v>200</v>
      </c>
      <c r="L55" s="178" t="s">
        <v>309</v>
      </c>
      <c r="M55" s="177"/>
      <c r="N55" s="114"/>
      <c r="O55" s="114">
        <v>2.2599999999999998</v>
      </c>
      <c r="P55" s="205"/>
      <c r="Q55" s="205"/>
      <c r="R55" s="205"/>
      <c r="S55" s="205"/>
      <c r="T55" s="205"/>
      <c r="U55" s="205"/>
      <c r="V55" s="205"/>
      <c r="W55" s="205"/>
      <c r="X55" s="205"/>
      <c r="Y55" s="205"/>
      <c r="Z55" s="205"/>
      <c r="AA55" s="205"/>
      <c r="AB55" s="205"/>
      <c r="AC55" s="205"/>
      <c r="AD55" s="205"/>
      <c r="AE55" s="185"/>
      <c r="AF55" s="185"/>
      <c r="AG55" s="185"/>
      <c r="AH55" s="185"/>
      <c r="AI55" s="185"/>
      <c r="AJ55" s="185"/>
      <c r="AK55" s="185"/>
      <c r="AL55" s="185"/>
      <c r="AM55" s="185"/>
      <c r="AN55" s="185"/>
      <c r="AO55" s="185"/>
      <c r="AP55" s="206"/>
      <c r="AQ55" s="116"/>
      <c r="AR55" s="117"/>
    </row>
    <row r="56" spans="1:45" s="193" customFormat="1" x14ac:dyDescent="0.25">
      <c r="A56" s="169">
        <v>22</v>
      </c>
      <c r="B56" s="197" t="s">
        <v>341</v>
      </c>
      <c r="C56" s="169" t="s">
        <v>53</v>
      </c>
      <c r="D56" s="197">
        <v>4.9000000000000004</v>
      </c>
      <c r="E56" s="170"/>
      <c r="F56" s="197">
        <v>4.9000000000000004</v>
      </c>
      <c r="G56" s="170">
        <v>2</v>
      </c>
      <c r="H56" s="170"/>
      <c r="I56" s="170"/>
      <c r="J56" s="197">
        <v>2.9</v>
      </c>
      <c r="K56" s="582" t="s">
        <v>200</v>
      </c>
      <c r="L56" s="178" t="s">
        <v>309</v>
      </c>
      <c r="M56" s="177"/>
      <c r="N56" s="114">
        <v>2</v>
      </c>
      <c r="O56" s="114">
        <v>2.9</v>
      </c>
      <c r="P56" s="205"/>
      <c r="Q56" s="205"/>
      <c r="R56" s="205"/>
      <c r="S56" s="205"/>
      <c r="T56" s="205"/>
      <c r="U56" s="205"/>
      <c r="V56" s="205"/>
      <c r="W56" s="205"/>
      <c r="X56" s="205"/>
      <c r="Y56" s="205"/>
      <c r="Z56" s="205"/>
      <c r="AA56" s="205"/>
      <c r="AB56" s="205"/>
      <c r="AC56" s="205"/>
      <c r="AD56" s="205"/>
      <c r="AE56" s="185"/>
      <c r="AF56" s="185"/>
      <c r="AG56" s="185"/>
      <c r="AH56" s="185"/>
      <c r="AI56" s="185"/>
      <c r="AJ56" s="185"/>
      <c r="AK56" s="185"/>
      <c r="AL56" s="185"/>
      <c r="AM56" s="185"/>
      <c r="AN56" s="185"/>
      <c r="AO56" s="185"/>
      <c r="AP56" s="206"/>
      <c r="AQ56" s="116"/>
      <c r="AR56" s="117"/>
    </row>
    <row r="57" spans="1:45" x14ac:dyDescent="0.25">
      <c r="A57" s="169">
        <v>23</v>
      </c>
      <c r="B57" s="197" t="s">
        <v>342</v>
      </c>
      <c r="C57" s="169" t="s">
        <v>53</v>
      </c>
      <c r="D57" s="197">
        <f>E57+F57</f>
        <v>2.2000000000000002</v>
      </c>
      <c r="E57" s="170"/>
      <c r="F57" s="197">
        <f>G57+H57+J57</f>
        <v>2.2000000000000002</v>
      </c>
      <c r="G57" s="170"/>
      <c r="H57" s="170">
        <v>2.2000000000000002</v>
      </c>
      <c r="I57" s="170"/>
      <c r="J57" s="197"/>
      <c r="K57" s="582" t="s">
        <v>205</v>
      </c>
      <c r="L57" s="149" t="s">
        <v>304</v>
      </c>
      <c r="M57" s="172"/>
      <c r="N57" s="114"/>
      <c r="O57" s="114">
        <v>2.2000000000000002</v>
      </c>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5"/>
      <c r="AQ57" s="116"/>
      <c r="AR57" s="117"/>
    </row>
    <row r="58" spans="1:45" x14ac:dyDescent="0.25">
      <c r="A58" s="169">
        <v>24</v>
      </c>
      <c r="B58" s="197" t="s">
        <v>343</v>
      </c>
      <c r="C58" s="169" t="s">
        <v>53</v>
      </c>
      <c r="D58" s="197">
        <f t="shared" ref="D58:D66" si="4">E58+F58</f>
        <v>8.6999999999999993</v>
      </c>
      <c r="E58" s="170"/>
      <c r="F58" s="197">
        <f t="shared" ref="F58:F66" si="5">G58+H58+J58</f>
        <v>8.6999999999999993</v>
      </c>
      <c r="G58" s="170"/>
      <c r="H58" s="170"/>
      <c r="I58" s="170"/>
      <c r="J58" s="197">
        <v>8.6999999999999993</v>
      </c>
      <c r="K58" s="582" t="s">
        <v>205</v>
      </c>
      <c r="L58" s="149" t="s">
        <v>304</v>
      </c>
      <c r="M58" s="172"/>
      <c r="N58" s="114"/>
      <c r="O58" s="114"/>
      <c r="P58" s="114"/>
      <c r="Q58" s="114"/>
      <c r="R58" s="114"/>
      <c r="S58" s="114">
        <v>8.6999999999999993</v>
      </c>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5"/>
      <c r="AQ58" s="116"/>
      <c r="AR58" s="117"/>
    </row>
    <row r="59" spans="1:45" x14ac:dyDescent="0.25">
      <c r="A59" s="169">
        <v>25</v>
      </c>
      <c r="B59" s="197" t="s">
        <v>344</v>
      </c>
      <c r="C59" s="169" t="s">
        <v>53</v>
      </c>
      <c r="D59" s="197">
        <v>1.1000000000000001</v>
      </c>
      <c r="E59" s="170"/>
      <c r="F59" s="197">
        <v>1.1000000000000001</v>
      </c>
      <c r="G59" s="170"/>
      <c r="H59" s="170"/>
      <c r="I59" s="170"/>
      <c r="J59" s="197">
        <v>1.1000000000000001</v>
      </c>
      <c r="K59" s="582" t="s">
        <v>228</v>
      </c>
      <c r="L59" s="178" t="s">
        <v>309</v>
      </c>
      <c r="M59" s="172"/>
      <c r="N59" s="114"/>
      <c r="O59" s="114">
        <v>1.1000000000000001</v>
      </c>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5"/>
      <c r="AQ59" s="116"/>
      <c r="AR59" s="117"/>
    </row>
    <row r="60" spans="1:45" x14ac:dyDescent="0.25">
      <c r="A60" s="169">
        <v>26</v>
      </c>
      <c r="B60" s="198" t="s">
        <v>345</v>
      </c>
      <c r="C60" s="169" t="s">
        <v>53</v>
      </c>
      <c r="D60" s="197">
        <f t="shared" si="4"/>
        <v>2.5</v>
      </c>
      <c r="E60" s="170"/>
      <c r="F60" s="197">
        <f t="shared" si="5"/>
        <v>2.5</v>
      </c>
      <c r="G60" s="170"/>
      <c r="H60" s="170"/>
      <c r="I60" s="170"/>
      <c r="J60" s="197">
        <v>2.5</v>
      </c>
      <c r="K60" s="582" t="s">
        <v>228</v>
      </c>
      <c r="L60" s="149" t="s">
        <v>304</v>
      </c>
      <c r="M60" s="172"/>
      <c r="N60" s="114"/>
      <c r="O60" s="114">
        <v>2.5</v>
      </c>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5"/>
      <c r="AQ60" s="116"/>
      <c r="AR60" s="117"/>
    </row>
    <row r="61" spans="1:45" x14ac:dyDescent="0.25">
      <c r="A61" s="169">
        <v>27</v>
      </c>
      <c r="B61" s="199" t="s">
        <v>346</v>
      </c>
      <c r="C61" s="169" t="s">
        <v>53</v>
      </c>
      <c r="D61" s="201">
        <v>20</v>
      </c>
      <c r="E61" s="170"/>
      <c r="F61" s="207">
        <v>20</v>
      </c>
      <c r="G61" s="208">
        <v>7.5</v>
      </c>
      <c r="H61" s="208"/>
      <c r="I61" s="208"/>
      <c r="J61" s="209">
        <f>F61-G61</f>
        <v>12.5</v>
      </c>
      <c r="K61" s="582" t="s">
        <v>201</v>
      </c>
      <c r="L61" s="178" t="s">
        <v>309</v>
      </c>
      <c r="M61" s="172"/>
      <c r="N61" s="114">
        <v>7.5</v>
      </c>
      <c r="O61" s="114">
        <v>12.5</v>
      </c>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5"/>
      <c r="AQ61" s="116"/>
      <c r="AR61" s="117"/>
    </row>
    <row r="62" spans="1:45" x14ac:dyDescent="0.25">
      <c r="A62" s="169">
        <v>28</v>
      </c>
      <c r="B62" s="199" t="s">
        <v>347</v>
      </c>
      <c r="C62" s="169" t="s">
        <v>53</v>
      </c>
      <c r="D62" s="201">
        <v>7</v>
      </c>
      <c r="E62" s="170"/>
      <c r="F62" s="207">
        <v>7</v>
      </c>
      <c r="G62" s="208"/>
      <c r="H62" s="208"/>
      <c r="I62" s="208"/>
      <c r="J62" s="209">
        <v>7</v>
      </c>
      <c r="K62" s="582" t="s">
        <v>201</v>
      </c>
      <c r="L62" s="178" t="s">
        <v>309</v>
      </c>
      <c r="M62" s="172"/>
      <c r="N62" s="114"/>
      <c r="O62" s="114">
        <v>7</v>
      </c>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5"/>
      <c r="AQ62" s="116"/>
      <c r="AR62" s="117"/>
    </row>
    <row r="63" spans="1:45" x14ac:dyDescent="0.25">
      <c r="A63" s="169">
        <v>29</v>
      </c>
      <c r="B63" s="197" t="s">
        <v>348</v>
      </c>
      <c r="C63" s="169" t="s">
        <v>53</v>
      </c>
      <c r="D63" s="197">
        <f t="shared" si="4"/>
        <v>3</v>
      </c>
      <c r="E63" s="170"/>
      <c r="F63" s="197">
        <f t="shared" si="5"/>
        <v>3</v>
      </c>
      <c r="G63" s="170"/>
      <c r="H63" s="170"/>
      <c r="I63" s="170"/>
      <c r="J63" s="197">
        <v>3</v>
      </c>
      <c r="K63" s="582" t="s">
        <v>201</v>
      </c>
      <c r="L63" s="178" t="s">
        <v>309</v>
      </c>
      <c r="M63" s="172"/>
      <c r="N63" s="114"/>
      <c r="O63" s="114">
        <v>3</v>
      </c>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5"/>
      <c r="AQ63" s="116"/>
      <c r="AR63" s="117"/>
    </row>
    <row r="64" spans="1:45" x14ac:dyDescent="0.25">
      <c r="A64" s="169">
        <v>30</v>
      </c>
      <c r="B64" s="197" t="s">
        <v>349</v>
      </c>
      <c r="C64" s="169" t="s">
        <v>53</v>
      </c>
      <c r="D64" s="197">
        <f t="shared" si="4"/>
        <v>4</v>
      </c>
      <c r="E64" s="170"/>
      <c r="F64" s="197">
        <f t="shared" si="5"/>
        <v>4</v>
      </c>
      <c r="G64" s="170"/>
      <c r="H64" s="170"/>
      <c r="I64" s="170"/>
      <c r="J64" s="197">
        <v>4</v>
      </c>
      <c r="K64" s="582" t="s">
        <v>201</v>
      </c>
      <c r="L64" s="149" t="s">
        <v>304</v>
      </c>
      <c r="M64" s="172"/>
      <c r="N64" s="114"/>
      <c r="O64" s="114">
        <v>4</v>
      </c>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5"/>
      <c r="AQ64" s="116"/>
      <c r="AR64" s="117"/>
    </row>
    <row r="65" spans="1:45" x14ac:dyDescent="0.25">
      <c r="A65" s="169">
        <v>31</v>
      </c>
      <c r="B65" s="198" t="s">
        <v>350</v>
      </c>
      <c r="C65" s="169" t="s">
        <v>53</v>
      </c>
      <c r="D65" s="197">
        <f t="shared" si="4"/>
        <v>10</v>
      </c>
      <c r="E65" s="170"/>
      <c r="F65" s="197">
        <f t="shared" si="5"/>
        <v>10</v>
      </c>
      <c r="G65" s="170"/>
      <c r="H65" s="170"/>
      <c r="I65" s="170"/>
      <c r="J65" s="197">
        <v>10</v>
      </c>
      <c r="K65" s="582" t="s">
        <v>201</v>
      </c>
      <c r="L65" s="178" t="s">
        <v>309</v>
      </c>
      <c r="M65" s="172"/>
      <c r="N65" s="114"/>
      <c r="O65" s="114">
        <v>10</v>
      </c>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5"/>
      <c r="AQ65" s="116"/>
      <c r="AR65" s="117"/>
    </row>
    <row r="66" spans="1:45" x14ac:dyDescent="0.25">
      <c r="A66" s="169">
        <v>32</v>
      </c>
      <c r="B66" s="198" t="s">
        <v>351</v>
      </c>
      <c r="C66" s="169" t="s">
        <v>53</v>
      </c>
      <c r="D66" s="197">
        <f t="shared" si="4"/>
        <v>10</v>
      </c>
      <c r="E66" s="170"/>
      <c r="F66" s="197">
        <f t="shared" si="5"/>
        <v>10</v>
      </c>
      <c r="G66" s="170"/>
      <c r="H66" s="170"/>
      <c r="I66" s="170"/>
      <c r="J66" s="197">
        <v>10</v>
      </c>
      <c r="K66" s="582" t="s">
        <v>201</v>
      </c>
      <c r="L66" s="178" t="s">
        <v>309</v>
      </c>
      <c r="M66" s="172"/>
      <c r="N66" s="114"/>
      <c r="O66" s="114">
        <v>10</v>
      </c>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5"/>
      <c r="AQ66" s="116"/>
      <c r="AR66" s="117"/>
    </row>
    <row r="67" spans="1:45" s="220" customFormat="1" x14ac:dyDescent="0.25">
      <c r="A67" s="210">
        <v>33</v>
      </c>
      <c r="B67" s="211" t="s">
        <v>814</v>
      </c>
      <c r="C67" s="210" t="s">
        <v>53</v>
      </c>
      <c r="D67" s="212">
        <v>3.7</v>
      </c>
      <c r="E67" s="213"/>
      <c r="F67" s="212">
        <v>3.7</v>
      </c>
      <c r="G67" s="213"/>
      <c r="H67" s="213"/>
      <c r="I67" s="213"/>
      <c r="J67" s="212">
        <v>3.7</v>
      </c>
      <c r="K67" s="584" t="s">
        <v>205</v>
      </c>
      <c r="L67" s="214"/>
      <c r="M67" s="215"/>
      <c r="N67" s="216"/>
      <c r="O67" s="212">
        <v>3.7</v>
      </c>
      <c r="P67" s="216"/>
      <c r="Q67" s="216"/>
      <c r="R67" s="216"/>
      <c r="S67" s="216"/>
      <c r="T67" s="216"/>
      <c r="U67" s="216"/>
      <c r="V67" s="216"/>
      <c r="W67" s="216"/>
      <c r="X67" s="216"/>
      <c r="Y67" s="216"/>
      <c r="Z67" s="216"/>
      <c r="AA67" s="216"/>
      <c r="AB67" s="216"/>
      <c r="AC67" s="216"/>
      <c r="AD67" s="216"/>
      <c r="AE67" s="216"/>
      <c r="AF67" s="216"/>
      <c r="AG67" s="216"/>
      <c r="AH67" s="216"/>
      <c r="AI67" s="216"/>
      <c r="AJ67" s="216"/>
      <c r="AK67" s="216"/>
      <c r="AL67" s="216"/>
      <c r="AM67" s="216"/>
      <c r="AN67" s="216"/>
      <c r="AO67" s="216"/>
      <c r="AP67" s="217"/>
      <c r="AQ67" s="218"/>
      <c r="AR67" s="219"/>
    </row>
    <row r="68" spans="1:45" s="220" customFormat="1" x14ac:dyDescent="0.25">
      <c r="A68" s="210">
        <v>34</v>
      </c>
      <c r="B68" s="211" t="s">
        <v>814</v>
      </c>
      <c r="C68" s="210" t="s">
        <v>53</v>
      </c>
      <c r="D68" s="212">
        <v>2.34</v>
      </c>
      <c r="E68" s="213"/>
      <c r="F68" s="212">
        <v>2.34</v>
      </c>
      <c r="G68" s="213"/>
      <c r="H68" s="213"/>
      <c r="I68" s="213"/>
      <c r="J68" s="212">
        <v>2.34</v>
      </c>
      <c r="K68" s="584" t="s">
        <v>205</v>
      </c>
      <c r="L68" s="214"/>
      <c r="M68" s="215"/>
      <c r="N68" s="216"/>
      <c r="O68" s="212">
        <v>2.34</v>
      </c>
      <c r="P68" s="216"/>
      <c r="Q68" s="216"/>
      <c r="R68" s="216"/>
      <c r="S68" s="216"/>
      <c r="T68" s="216"/>
      <c r="U68" s="216"/>
      <c r="V68" s="216"/>
      <c r="W68" s="216"/>
      <c r="X68" s="216"/>
      <c r="Y68" s="216"/>
      <c r="Z68" s="216"/>
      <c r="AA68" s="216"/>
      <c r="AB68" s="216"/>
      <c r="AC68" s="216"/>
      <c r="AD68" s="216"/>
      <c r="AE68" s="216"/>
      <c r="AF68" s="216"/>
      <c r="AG68" s="216"/>
      <c r="AH68" s="216"/>
      <c r="AI68" s="216"/>
      <c r="AJ68" s="216"/>
      <c r="AK68" s="216"/>
      <c r="AL68" s="216"/>
      <c r="AM68" s="216"/>
      <c r="AN68" s="216"/>
      <c r="AO68" s="216"/>
      <c r="AP68" s="217"/>
      <c r="AQ68" s="218"/>
      <c r="AR68" s="219"/>
    </row>
    <row r="69" spans="1:45" x14ac:dyDescent="0.25">
      <c r="A69" s="140" t="s">
        <v>262</v>
      </c>
      <c r="B69" s="221" t="s">
        <v>352</v>
      </c>
      <c r="C69" s="131"/>
      <c r="D69" s="221">
        <f>D70+D80+D99+D102+D107+D335+D337+D602+D647+D651+D668+D682+D710+D712+D728+D730+D795+D811+D816+D828</f>
        <v>4097.5800000000008</v>
      </c>
      <c r="E69" s="221">
        <f>E70+E80+E99+E102+E107+E335+E337+E602+E647+E651+E668+E682+E710+E712+E728+E730+E795+E811+E816+E828</f>
        <v>61.91599999999999</v>
      </c>
      <c r="F69" s="221">
        <f>F70+F80+F99+F102+F107+F335+F337+F602+F647+F651+F668+F682+F710+F712+F728+F730+F795+F811+F816+F828</f>
        <v>4035.6830000000004</v>
      </c>
      <c r="G69" s="221">
        <f>G70+G80+G99+G102+G107+G335+G337+G602+G647+G651+G668+G682+G710+G712+G728+G730+G795+G811+G816+G828</f>
        <v>1127.0500000000002</v>
      </c>
      <c r="H69" s="221">
        <f>H70+H80+H99+H102+H107+H335+H337+H602+H647+H651+H668+H682+H710+H712+H728+H730+H795+H811+H816+H828</f>
        <v>117.57000000000001</v>
      </c>
      <c r="I69" s="221"/>
      <c r="J69" s="221">
        <f>J70+J80+J99+J102+J107+J335+J337+J602+J647+J651+J668+J682+J710+J712+J728+J730+J795+J811+J816+J828</f>
        <v>2791.0670000000005</v>
      </c>
      <c r="K69" s="143"/>
      <c r="L69" s="178"/>
      <c r="M69" s="172"/>
      <c r="N69" s="145"/>
      <c r="O69" s="140"/>
      <c r="P69" s="222"/>
      <c r="Q69" s="140"/>
      <c r="R69" s="223"/>
      <c r="S69" s="223"/>
      <c r="T69" s="223"/>
      <c r="U69" s="223"/>
      <c r="V69" s="223"/>
      <c r="W69" s="223"/>
      <c r="X69" s="223"/>
      <c r="Y69" s="223"/>
      <c r="Z69" s="223"/>
      <c r="AA69" s="223"/>
      <c r="AB69" s="223"/>
      <c r="AC69" s="223"/>
      <c r="AD69" s="223"/>
      <c r="AE69" s="223"/>
      <c r="AF69" s="223"/>
      <c r="AG69" s="223"/>
      <c r="AH69" s="223"/>
      <c r="AI69" s="223"/>
      <c r="AJ69" s="223"/>
      <c r="AK69" s="223"/>
      <c r="AL69" s="223"/>
      <c r="AM69" s="223"/>
      <c r="AN69" s="223"/>
      <c r="AO69" s="223"/>
      <c r="AP69" s="224"/>
      <c r="AQ69" s="116"/>
      <c r="AR69" s="117"/>
    </row>
    <row r="70" spans="1:45" x14ac:dyDescent="0.25">
      <c r="A70" s="140" t="s">
        <v>17</v>
      </c>
      <c r="B70" s="221" t="s">
        <v>353</v>
      </c>
      <c r="C70" s="131"/>
      <c r="D70" s="221">
        <f>SUM(D71:D79)</f>
        <v>122.32000000000001</v>
      </c>
      <c r="E70" s="221">
        <f t="shared" ref="E70:J70" si="6">SUM(E71:E79)</f>
        <v>0</v>
      </c>
      <c r="F70" s="221">
        <f t="shared" si="6"/>
        <v>122.32000000000001</v>
      </c>
      <c r="G70" s="221">
        <f t="shared" si="6"/>
        <v>0</v>
      </c>
      <c r="H70" s="221">
        <f t="shared" si="6"/>
        <v>98.92</v>
      </c>
      <c r="I70" s="221">
        <f t="shared" si="6"/>
        <v>0</v>
      </c>
      <c r="J70" s="221">
        <f t="shared" si="6"/>
        <v>23.4</v>
      </c>
      <c r="K70" s="143"/>
      <c r="L70" s="178"/>
      <c r="M70" s="172"/>
      <c r="N70" s="145"/>
      <c r="O70" s="140"/>
      <c r="P70" s="222"/>
      <c r="Q70" s="140"/>
      <c r="R70" s="223"/>
      <c r="S70" s="223"/>
      <c r="T70" s="223"/>
      <c r="U70" s="223"/>
      <c r="V70" s="223"/>
      <c r="W70" s="223"/>
      <c r="X70" s="223"/>
      <c r="Y70" s="223"/>
      <c r="Z70" s="223"/>
      <c r="AA70" s="223"/>
      <c r="AB70" s="223"/>
      <c r="AC70" s="223"/>
      <c r="AD70" s="223"/>
      <c r="AE70" s="223"/>
      <c r="AF70" s="223"/>
      <c r="AG70" s="223"/>
      <c r="AH70" s="223"/>
      <c r="AI70" s="223"/>
      <c r="AJ70" s="223"/>
      <c r="AK70" s="223"/>
      <c r="AL70" s="223"/>
      <c r="AM70" s="223"/>
      <c r="AN70" s="223"/>
      <c r="AO70" s="223"/>
      <c r="AP70" s="224"/>
      <c r="AQ70" s="116"/>
      <c r="AR70" s="117"/>
    </row>
    <row r="71" spans="1:45" x14ac:dyDescent="0.25">
      <c r="A71" s="131">
        <v>1</v>
      </c>
      <c r="B71" s="168" t="s">
        <v>354</v>
      </c>
      <c r="C71" s="169" t="s">
        <v>25</v>
      </c>
      <c r="D71" s="114">
        <v>1.6</v>
      </c>
      <c r="E71" s="170"/>
      <c r="F71" s="114">
        <v>1.6</v>
      </c>
      <c r="G71" s="170"/>
      <c r="H71" s="114"/>
      <c r="I71" s="114"/>
      <c r="J71" s="114">
        <v>1.6</v>
      </c>
      <c r="K71" s="581" t="s">
        <v>207</v>
      </c>
      <c r="L71" s="149" t="s">
        <v>304</v>
      </c>
      <c r="M71" s="177">
        <v>50</v>
      </c>
      <c r="N71" s="192"/>
      <c r="O71" s="192"/>
      <c r="P71" s="192"/>
      <c r="Q71" s="192"/>
      <c r="R71" s="192"/>
      <c r="S71" s="192">
        <v>1.6</v>
      </c>
      <c r="T71" s="192"/>
      <c r="U71" s="192"/>
      <c r="V71" s="192"/>
      <c r="W71" s="192"/>
      <c r="X71" s="192"/>
      <c r="Y71" s="192"/>
      <c r="Z71" s="192"/>
      <c r="AA71" s="192"/>
      <c r="AB71" s="192"/>
      <c r="AC71" s="192"/>
      <c r="AD71" s="192"/>
      <c r="AE71" s="114"/>
      <c r="AF71" s="114"/>
      <c r="AG71" s="114"/>
      <c r="AH71" s="114"/>
      <c r="AI71" s="114"/>
      <c r="AJ71" s="114"/>
      <c r="AK71" s="114"/>
      <c r="AL71" s="114"/>
      <c r="AM71" s="114"/>
      <c r="AN71" s="114"/>
      <c r="AO71" s="114"/>
      <c r="AP71" s="115"/>
      <c r="AQ71" s="116"/>
      <c r="AR71" s="117"/>
    </row>
    <row r="72" spans="1:45" x14ac:dyDescent="0.25">
      <c r="A72" s="131">
        <v>2</v>
      </c>
      <c r="B72" s="168" t="s">
        <v>355</v>
      </c>
      <c r="C72" s="169" t="s">
        <v>25</v>
      </c>
      <c r="D72" s="114">
        <v>41.2</v>
      </c>
      <c r="E72" s="170"/>
      <c r="F72" s="114">
        <v>41.2</v>
      </c>
      <c r="G72" s="170"/>
      <c r="H72" s="114">
        <v>41.2</v>
      </c>
      <c r="I72" s="114"/>
      <c r="J72" s="114"/>
      <c r="K72" s="581" t="s">
        <v>201</v>
      </c>
      <c r="L72" s="178" t="s">
        <v>309</v>
      </c>
      <c r="M72" s="179"/>
      <c r="N72" s="192"/>
      <c r="O72" s="192"/>
      <c r="P72" s="192"/>
      <c r="Q72" s="192"/>
      <c r="R72" s="192">
        <v>41.2</v>
      </c>
      <c r="S72" s="192"/>
      <c r="T72" s="192"/>
      <c r="U72" s="192"/>
      <c r="V72" s="192"/>
      <c r="W72" s="192"/>
      <c r="X72" s="192"/>
      <c r="Y72" s="192"/>
      <c r="Z72" s="192"/>
      <c r="AA72" s="192"/>
      <c r="AB72" s="192"/>
      <c r="AC72" s="192"/>
      <c r="AD72" s="192"/>
      <c r="AE72" s="114"/>
      <c r="AF72" s="114"/>
      <c r="AG72" s="114"/>
      <c r="AH72" s="114"/>
      <c r="AI72" s="114"/>
      <c r="AJ72" s="114"/>
      <c r="AK72" s="114"/>
      <c r="AL72" s="114"/>
      <c r="AM72" s="114"/>
      <c r="AN72" s="114"/>
      <c r="AO72" s="114"/>
      <c r="AP72" s="114"/>
      <c r="AQ72" s="114"/>
      <c r="AR72" s="114"/>
      <c r="AS72" s="114"/>
    </row>
    <row r="73" spans="1:45" x14ac:dyDescent="0.25">
      <c r="A73" s="131">
        <v>3</v>
      </c>
      <c r="B73" s="168" t="s">
        <v>887</v>
      </c>
      <c r="C73" s="169" t="s">
        <v>25</v>
      </c>
      <c r="D73" s="114">
        <v>1.6</v>
      </c>
      <c r="E73" s="170"/>
      <c r="F73" s="114">
        <v>1.6</v>
      </c>
      <c r="G73" s="170"/>
      <c r="H73" s="114"/>
      <c r="I73" s="114"/>
      <c r="J73" s="185">
        <v>1.6</v>
      </c>
      <c r="K73" s="581" t="s">
        <v>198</v>
      </c>
      <c r="L73" s="178" t="s">
        <v>309</v>
      </c>
      <c r="M73" s="177"/>
      <c r="N73" s="192"/>
      <c r="O73" s="192"/>
      <c r="P73" s="192"/>
      <c r="Q73" s="192"/>
      <c r="R73" s="192"/>
      <c r="S73" s="192">
        <v>1.6</v>
      </c>
      <c r="T73" s="192"/>
      <c r="U73" s="192"/>
      <c r="V73" s="192"/>
      <c r="W73" s="192"/>
      <c r="X73" s="192"/>
      <c r="Y73" s="192"/>
      <c r="Z73" s="192"/>
      <c r="AA73" s="192"/>
      <c r="AB73" s="192"/>
      <c r="AC73" s="192"/>
      <c r="AD73" s="192"/>
      <c r="AE73" s="114"/>
      <c r="AF73" s="114"/>
      <c r="AG73" s="114"/>
      <c r="AH73" s="114"/>
      <c r="AI73" s="114"/>
      <c r="AJ73" s="114"/>
      <c r="AK73" s="114"/>
      <c r="AL73" s="114"/>
      <c r="AM73" s="114"/>
      <c r="AN73" s="114"/>
      <c r="AO73" s="114"/>
      <c r="AP73" s="181"/>
      <c r="AQ73" s="182"/>
      <c r="AR73" s="117"/>
      <c r="AS73" s="117"/>
    </row>
    <row r="74" spans="1:45" x14ac:dyDescent="0.25">
      <c r="A74" s="131">
        <v>4</v>
      </c>
      <c r="B74" s="168" t="s">
        <v>356</v>
      </c>
      <c r="C74" s="169" t="s">
        <v>25</v>
      </c>
      <c r="D74" s="114">
        <v>0.2</v>
      </c>
      <c r="E74" s="170"/>
      <c r="F74" s="114">
        <v>0.2</v>
      </c>
      <c r="G74" s="170"/>
      <c r="H74" s="114"/>
      <c r="I74" s="114"/>
      <c r="J74" s="185">
        <v>0.2</v>
      </c>
      <c r="K74" s="581" t="s">
        <v>198</v>
      </c>
      <c r="L74" s="149" t="s">
        <v>304</v>
      </c>
      <c r="M74" s="172"/>
      <c r="N74" s="192"/>
      <c r="O74" s="192">
        <v>0.2</v>
      </c>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225"/>
      <c r="AR74" s="225"/>
      <c r="AS74" s="225"/>
    </row>
    <row r="75" spans="1:45" x14ac:dyDescent="0.25">
      <c r="A75" s="131">
        <v>5</v>
      </c>
      <c r="B75" s="168" t="s">
        <v>357</v>
      </c>
      <c r="C75" s="169" t="s">
        <v>25</v>
      </c>
      <c r="D75" s="114">
        <v>12</v>
      </c>
      <c r="E75" s="170"/>
      <c r="F75" s="114">
        <v>12</v>
      </c>
      <c r="G75" s="170"/>
      <c r="H75" s="114">
        <v>12</v>
      </c>
      <c r="I75" s="114"/>
      <c r="J75" s="185"/>
      <c r="K75" s="581" t="s">
        <v>202</v>
      </c>
      <c r="L75" s="149"/>
      <c r="M75" s="215" t="s">
        <v>884</v>
      </c>
      <c r="N75" s="192"/>
      <c r="O75" s="192"/>
      <c r="P75" s="192"/>
      <c r="Q75" s="192"/>
      <c r="R75" s="192">
        <v>12</v>
      </c>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225"/>
      <c r="AR75" s="225"/>
      <c r="AS75" s="225"/>
    </row>
    <row r="76" spans="1:45" x14ac:dyDescent="0.25">
      <c r="A76" s="131">
        <v>6</v>
      </c>
      <c r="B76" s="168" t="s">
        <v>358</v>
      </c>
      <c r="C76" s="169" t="s">
        <v>25</v>
      </c>
      <c r="D76" s="114">
        <v>45</v>
      </c>
      <c r="E76" s="170"/>
      <c r="F76" s="114">
        <v>45</v>
      </c>
      <c r="G76" s="170"/>
      <c r="H76" s="114">
        <v>45</v>
      </c>
      <c r="I76" s="114"/>
      <c r="J76" s="185"/>
      <c r="K76" s="581" t="s">
        <v>194</v>
      </c>
      <c r="L76" s="149"/>
      <c r="M76" s="172"/>
      <c r="N76" s="192"/>
      <c r="O76" s="192"/>
      <c r="P76" s="192"/>
      <c r="Q76" s="192"/>
      <c r="R76" s="192">
        <v>45</v>
      </c>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225"/>
    </row>
    <row r="77" spans="1:45" x14ac:dyDescent="0.25">
      <c r="A77" s="131">
        <v>7</v>
      </c>
      <c r="B77" s="168" t="s">
        <v>359</v>
      </c>
      <c r="C77" s="169" t="s">
        <v>25</v>
      </c>
      <c r="D77" s="114">
        <v>0.72</v>
      </c>
      <c r="E77" s="170"/>
      <c r="F77" s="114">
        <v>0.72</v>
      </c>
      <c r="G77" s="170"/>
      <c r="H77" s="114">
        <v>0.72</v>
      </c>
      <c r="I77" s="114"/>
      <c r="J77" s="185"/>
      <c r="K77" s="581" t="s">
        <v>204</v>
      </c>
      <c r="L77" s="149"/>
      <c r="M77" s="226" t="s">
        <v>884</v>
      </c>
      <c r="N77" s="192"/>
      <c r="O77" s="192"/>
      <c r="P77" s="192"/>
      <c r="Q77" s="192"/>
      <c r="R77" s="192">
        <v>0.72</v>
      </c>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225"/>
    </row>
    <row r="78" spans="1:45" x14ac:dyDescent="0.25">
      <c r="A78" s="131">
        <v>8</v>
      </c>
      <c r="B78" s="168" t="s">
        <v>360</v>
      </c>
      <c r="C78" s="169" t="s">
        <v>25</v>
      </c>
      <c r="D78" s="114">
        <v>13.9</v>
      </c>
      <c r="E78" s="170"/>
      <c r="F78" s="114">
        <v>13.9</v>
      </c>
      <c r="G78" s="170"/>
      <c r="H78" s="114"/>
      <c r="I78" s="114"/>
      <c r="J78" s="114">
        <v>13.9</v>
      </c>
      <c r="K78" s="581" t="s">
        <v>203</v>
      </c>
      <c r="L78" s="149"/>
      <c r="M78" s="172"/>
      <c r="N78" s="192"/>
      <c r="O78" s="192"/>
      <c r="P78" s="192"/>
      <c r="Q78" s="192"/>
      <c r="R78" s="192"/>
      <c r="S78" s="192">
        <v>13.9</v>
      </c>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225"/>
    </row>
    <row r="79" spans="1:45" x14ac:dyDescent="0.25">
      <c r="A79" s="131">
        <v>9</v>
      </c>
      <c r="B79" s="168" t="s">
        <v>361</v>
      </c>
      <c r="C79" s="169" t="s">
        <v>25</v>
      </c>
      <c r="D79" s="114">
        <v>6.1</v>
      </c>
      <c r="E79" s="170"/>
      <c r="F79" s="114">
        <v>6.1</v>
      </c>
      <c r="G79" s="170"/>
      <c r="H79" s="170"/>
      <c r="I79" s="170"/>
      <c r="J79" s="114">
        <v>6.1</v>
      </c>
      <c r="K79" s="581" t="s">
        <v>195</v>
      </c>
      <c r="L79" s="149"/>
      <c r="M79" s="172"/>
      <c r="N79" s="192"/>
      <c r="O79" s="192"/>
      <c r="P79" s="192"/>
      <c r="Q79" s="192"/>
      <c r="R79" s="192"/>
      <c r="S79" s="192"/>
      <c r="T79" s="192"/>
      <c r="U79" s="192"/>
      <c r="V79" s="192"/>
      <c r="W79" s="192"/>
      <c r="X79" s="192"/>
      <c r="Y79" s="192"/>
      <c r="Z79" s="192"/>
      <c r="AA79" s="192"/>
      <c r="AB79" s="192"/>
      <c r="AC79" s="192"/>
      <c r="AD79" s="192">
        <v>6.1</v>
      </c>
      <c r="AE79" s="192"/>
      <c r="AF79" s="192"/>
      <c r="AG79" s="192"/>
      <c r="AH79" s="192"/>
      <c r="AI79" s="192"/>
      <c r="AJ79" s="192"/>
      <c r="AK79" s="192"/>
      <c r="AL79" s="192"/>
      <c r="AM79" s="192"/>
      <c r="AN79" s="192"/>
      <c r="AO79" s="192"/>
      <c r="AP79" s="192"/>
      <c r="AQ79" s="192"/>
      <c r="AR79" s="192"/>
      <c r="AS79" s="225"/>
    </row>
    <row r="80" spans="1:45" s="147" customFormat="1" x14ac:dyDescent="0.25">
      <c r="A80" s="227" t="s">
        <v>6</v>
      </c>
      <c r="B80" s="221" t="s">
        <v>362</v>
      </c>
      <c r="C80" s="194"/>
      <c r="D80" s="159">
        <f>SUM(D81:D98)</f>
        <v>4.8099999999999996</v>
      </c>
      <c r="E80" s="159">
        <f t="shared" ref="E80:J80" si="7">SUM(E81:E98)</f>
        <v>0</v>
      </c>
      <c r="F80" s="159">
        <f t="shared" si="7"/>
        <v>4.8099999999999996</v>
      </c>
      <c r="G80" s="159">
        <f t="shared" si="7"/>
        <v>0.32</v>
      </c>
      <c r="H80" s="159">
        <f t="shared" si="7"/>
        <v>0</v>
      </c>
      <c r="I80" s="159">
        <f t="shared" si="7"/>
        <v>0</v>
      </c>
      <c r="J80" s="159">
        <f t="shared" si="7"/>
        <v>4.4899999999999993</v>
      </c>
      <c r="K80" s="228"/>
      <c r="L80" s="178"/>
      <c r="M80" s="172"/>
      <c r="N80" s="192"/>
      <c r="O80" s="192"/>
      <c r="P80" s="192"/>
      <c r="Q80" s="192"/>
      <c r="R80" s="192">
        <v>0.72</v>
      </c>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225"/>
    </row>
    <row r="81" spans="1:45" x14ac:dyDescent="0.25">
      <c r="A81" s="131">
        <v>1</v>
      </c>
      <c r="B81" s="168" t="s">
        <v>363</v>
      </c>
      <c r="C81" s="169" t="s">
        <v>26</v>
      </c>
      <c r="D81" s="170">
        <v>0.2</v>
      </c>
      <c r="E81" s="170"/>
      <c r="F81" s="170">
        <v>0.2</v>
      </c>
      <c r="G81" s="170"/>
      <c r="H81" s="170"/>
      <c r="I81" s="170"/>
      <c r="J81" s="183">
        <v>0.2</v>
      </c>
      <c r="K81" s="238" t="s">
        <v>198</v>
      </c>
      <c r="L81" s="178" t="s">
        <v>309</v>
      </c>
      <c r="M81" s="177"/>
      <c r="N81" s="192"/>
      <c r="O81" s="192">
        <v>0.2</v>
      </c>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225"/>
      <c r="AR81" s="225"/>
      <c r="AS81" s="225"/>
    </row>
    <row r="82" spans="1:45" x14ac:dyDescent="0.25">
      <c r="A82" s="131">
        <v>2</v>
      </c>
      <c r="B82" s="168" t="s">
        <v>363</v>
      </c>
      <c r="C82" s="169" t="s">
        <v>26</v>
      </c>
      <c r="D82" s="170">
        <v>0.2</v>
      </c>
      <c r="E82" s="170"/>
      <c r="F82" s="170">
        <v>0.2</v>
      </c>
      <c r="G82" s="170"/>
      <c r="H82" s="170"/>
      <c r="I82" s="170"/>
      <c r="J82" s="183">
        <v>0.2</v>
      </c>
      <c r="K82" s="238" t="s">
        <v>197</v>
      </c>
      <c r="L82" s="178" t="s">
        <v>309</v>
      </c>
      <c r="M82" s="169"/>
      <c r="N82" s="192"/>
      <c r="O82" s="192"/>
      <c r="P82" s="192"/>
      <c r="Q82" s="192"/>
      <c r="R82" s="192"/>
      <c r="S82" s="192"/>
      <c r="T82" s="192"/>
      <c r="U82" s="192"/>
      <c r="V82" s="192"/>
      <c r="W82" s="192"/>
      <c r="X82" s="192"/>
      <c r="Y82" s="192"/>
      <c r="Z82" s="192"/>
      <c r="AA82" s="192"/>
      <c r="AB82" s="192"/>
      <c r="AC82" s="192"/>
      <c r="AD82" s="192">
        <v>0.2</v>
      </c>
      <c r="AE82" s="192"/>
      <c r="AF82" s="192"/>
      <c r="AG82" s="192"/>
      <c r="AH82" s="192"/>
      <c r="AI82" s="192"/>
      <c r="AJ82" s="192"/>
      <c r="AK82" s="192"/>
      <c r="AL82" s="192"/>
      <c r="AM82" s="192"/>
      <c r="AN82" s="192"/>
      <c r="AO82" s="192"/>
      <c r="AP82" s="192"/>
      <c r="AQ82" s="225"/>
      <c r="AR82" s="225"/>
      <c r="AS82" s="225"/>
    </row>
    <row r="83" spans="1:45" x14ac:dyDescent="0.25">
      <c r="A83" s="131">
        <v>3</v>
      </c>
      <c r="B83" s="168" t="s">
        <v>363</v>
      </c>
      <c r="C83" s="169" t="s">
        <v>26</v>
      </c>
      <c r="D83" s="170">
        <v>0.16</v>
      </c>
      <c r="E83" s="170"/>
      <c r="F83" s="170">
        <v>0.16</v>
      </c>
      <c r="G83" s="170"/>
      <c r="H83" s="170"/>
      <c r="I83" s="170"/>
      <c r="J83" s="183">
        <v>0.16</v>
      </c>
      <c r="K83" s="238" t="s">
        <v>203</v>
      </c>
      <c r="L83" s="178" t="s">
        <v>309</v>
      </c>
      <c r="M83" s="177"/>
      <c r="N83" s="114"/>
      <c r="O83" s="185">
        <v>0.16</v>
      </c>
      <c r="P83" s="185"/>
      <c r="Q83" s="185"/>
      <c r="R83" s="114"/>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206"/>
      <c r="AQ83" s="116"/>
      <c r="AR83" s="117"/>
    </row>
    <row r="84" spans="1:45" s="176" customFormat="1" ht="14.4" x14ac:dyDescent="0.3">
      <c r="A84" s="131">
        <v>4</v>
      </c>
      <c r="B84" s="168" t="s">
        <v>363</v>
      </c>
      <c r="C84" s="169" t="s">
        <v>26</v>
      </c>
      <c r="D84" s="197">
        <v>0.27</v>
      </c>
      <c r="E84" s="170"/>
      <c r="F84" s="197">
        <v>0.27</v>
      </c>
      <c r="G84" s="197"/>
      <c r="H84" s="197"/>
      <c r="I84" s="197"/>
      <c r="J84" s="197">
        <v>0.27</v>
      </c>
      <c r="K84" s="238" t="s">
        <v>200</v>
      </c>
      <c r="L84" s="178" t="s">
        <v>309</v>
      </c>
      <c r="M84" s="229"/>
      <c r="N84" s="230"/>
      <c r="O84" s="231">
        <v>0.27</v>
      </c>
      <c r="P84" s="232"/>
      <c r="Q84" s="180"/>
      <c r="R84" s="180"/>
      <c r="S84" s="180"/>
      <c r="T84" s="180"/>
      <c r="U84" s="180"/>
      <c r="V84" s="180"/>
      <c r="W84" s="180"/>
      <c r="X84" s="180"/>
      <c r="Y84" s="180"/>
      <c r="Z84" s="180"/>
      <c r="AA84" s="180"/>
      <c r="AB84" s="180"/>
      <c r="AC84" s="180"/>
      <c r="AD84" s="180"/>
      <c r="AE84" s="180"/>
      <c r="AF84" s="180"/>
      <c r="AG84" s="180"/>
      <c r="AH84" s="180"/>
      <c r="AI84" s="180"/>
      <c r="AJ84" s="180"/>
      <c r="AK84" s="180"/>
      <c r="AL84" s="180"/>
      <c r="AM84" s="180"/>
      <c r="AN84" s="180"/>
      <c r="AO84" s="180"/>
      <c r="AP84" s="233"/>
      <c r="AQ84" s="234"/>
      <c r="AR84" s="190"/>
    </row>
    <row r="85" spans="1:45" x14ac:dyDescent="0.25">
      <c r="A85" s="131">
        <v>5</v>
      </c>
      <c r="B85" s="168" t="s">
        <v>363</v>
      </c>
      <c r="C85" s="169" t="s">
        <v>26</v>
      </c>
      <c r="D85" s="197">
        <v>0.22</v>
      </c>
      <c r="E85" s="170"/>
      <c r="F85" s="197">
        <v>0.22</v>
      </c>
      <c r="G85" s="197"/>
      <c r="H85" s="197"/>
      <c r="I85" s="197"/>
      <c r="J85" s="197">
        <v>0.22</v>
      </c>
      <c r="K85" s="238" t="s">
        <v>199</v>
      </c>
      <c r="L85" s="178" t="s">
        <v>309</v>
      </c>
      <c r="M85" s="172"/>
      <c r="N85" s="230"/>
      <c r="O85" s="235">
        <v>0.22</v>
      </c>
      <c r="P85" s="230"/>
      <c r="Q85" s="173"/>
      <c r="R85" s="235"/>
      <c r="S85" s="235"/>
      <c r="T85" s="235"/>
      <c r="U85" s="235"/>
      <c r="V85" s="235"/>
      <c r="W85" s="235"/>
      <c r="X85" s="235"/>
      <c r="Y85" s="235"/>
      <c r="Z85" s="235"/>
      <c r="AA85" s="235"/>
      <c r="AB85" s="235"/>
      <c r="AC85" s="235"/>
      <c r="AD85" s="235"/>
      <c r="AE85" s="235"/>
      <c r="AF85" s="235"/>
      <c r="AG85" s="235"/>
      <c r="AH85" s="235"/>
      <c r="AI85" s="235"/>
      <c r="AJ85" s="235"/>
      <c r="AK85" s="235"/>
      <c r="AL85" s="235"/>
      <c r="AM85" s="235"/>
      <c r="AN85" s="235"/>
      <c r="AO85" s="235"/>
      <c r="AP85" s="236"/>
      <c r="AQ85" s="116"/>
      <c r="AR85" s="117"/>
    </row>
    <row r="86" spans="1:45" x14ac:dyDescent="0.25">
      <c r="A86" s="131">
        <v>6</v>
      </c>
      <c r="B86" s="168" t="s">
        <v>363</v>
      </c>
      <c r="C86" s="169" t="s">
        <v>26</v>
      </c>
      <c r="D86" s="170">
        <v>0.12</v>
      </c>
      <c r="E86" s="170"/>
      <c r="F86" s="170">
        <v>0.12</v>
      </c>
      <c r="G86" s="170">
        <v>0.12</v>
      </c>
      <c r="H86" s="170"/>
      <c r="I86" s="170"/>
      <c r="J86" s="183"/>
      <c r="K86" s="238" t="s">
        <v>196</v>
      </c>
      <c r="L86" s="178" t="s">
        <v>309</v>
      </c>
      <c r="M86" s="179"/>
      <c r="N86" s="114">
        <v>0.12</v>
      </c>
      <c r="O86" s="185"/>
      <c r="P86" s="185"/>
      <c r="Q86" s="185"/>
      <c r="R86" s="114"/>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c r="AS86" s="185"/>
    </row>
    <row r="87" spans="1:45" x14ac:dyDescent="0.25">
      <c r="A87" s="131">
        <v>7</v>
      </c>
      <c r="B87" s="168" t="s">
        <v>363</v>
      </c>
      <c r="C87" s="169" t="s">
        <v>26</v>
      </c>
      <c r="D87" s="170">
        <v>0.2</v>
      </c>
      <c r="E87" s="170"/>
      <c r="F87" s="170">
        <v>0.2</v>
      </c>
      <c r="G87" s="170"/>
      <c r="H87" s="170"/>
      <c r="I87" s="170"/>
      <c r="J87" s="183">
        <v>0.2</v>
      </c>
      <c r="K87" s="238" t="s">
        <v>195</v>
      </c>
      <c r="L87" s="178" t="s">
        <v>309</v>
      </c>
      <c r="M87" s="179"/>
      <c r="N87" s="114"/>
      <c r="O87" s="185">
        <v>0.2</v>
      </c>
      <c r="P87" s="185"/>
      <c r="Q87" s="185"/>
      <c r="R87" s="114"/>
      <c r="S87" s="185"/>
      <c r="T87" s="185"/>
      <c r="U87" s="185"/>
      <c r="V87" s="185"/>
      <c r="W87" s="185"/>
      <c r="X87" s="185"/>
      <c r="Y87" s="185"/>
      <c r="Z87" s="185"/>
      <c r="AA87" s="185"/>
      <c r="AB87" s="185"/>
      <c r="AC87" s="185"/>
      <c r="AD87" s="185"/>
      <c r="AE87" s="185"/>
      <c r="AF87" s="185"/>
      <c r="AG87" s="185"/>
      <c r="AH87" s="185"/>
      <c r="AI87" s="185"/>
      <c r="AJ87" s="185"/>
      <c r="AK87" s="185"/>
      <c r="AL87" s="185"/>
      <c r="AM87" s="185"/>
      <c r="AN87" s="185"/>
      <c r="AO87" s="185"/>
      <c r="AP87" s="185"/>
      <c r="AQ87" s="185"/>
      <c r="AR87" s="185"/>
      <c r="AS87" s="185"/>
    </row>
    <row r="88" spans="1:45" x14ac:dyDescent="0.25">
      <c r="A88" s="131">
        <v>8</v>
      </c>
      <c r="B88" s="168" t="s">
        <v>363</v>
      </c>
      <c r="C88" s="169" t="s">
        <v>26</v>
      </c>
      <c r="D88" s="170">
        <v>0.19</v>
      </c>
      <c r="E88" s="170"/>
      <c r="F88" s="170">
        <v>0.19</v>
      </c>
      <c r="G88" s="170"/>
      <c r="H88" s="170"/>
      <c r="I88" s="170"/>
      <c r="J88" s="183">
        <v>0.19</v>
      </c>
      <c r="K88" s="238" t="s">
        <v>194</v>
      </c>
      <c r="L88" s="178" t="s">
        <v>309</v>
      </c>
      <c r="M88" s="179"/>
      <c r="N88" s="114"/>
      <c r="O88" s="185"/>
      <c r="P88" s="185"/>
      <c r="Q88" s="185"/>
      <c r="R88" s="114"/>
      <c r="S88" s="185"/>
      <c r="T88" s="185"/>
      <c r="U88" s="185"/>
      <c r="V88" s="185"/>
      <c r="W88" s="185"/>
      <c r="X88" s="185"/>
      <c r="Y88" s="185"/>
      <c r="Z88" s="185"/>
      <c r="AA88" s="185"/>
      <c r="AB88" s="185"/>
      <c r="AC88" s="185"/>
      <c r="AD88" s="185"/>
      <c r="AE88" s="185"/>
      <c r="AF88" s="185"/>
      <c r="AG88" s="185"/>
      <c r="AH88" s="185"/>
      <c r="AI88" s="185"/>
      <c r="AJ88" s="185"/>
      <c r="AK88" s="185">
        <v>0.19</v>
      </c>
      <c r="AL88" s="185"/>
      <c r="AM88" s="185"/>
      <c r="AN88" s="185"/>
      <c r="AO88" s="185"/>
      <c r="AP88" s="185"/>
      <c r="AQ88" s="185"/>
      <c r="AR88" s="185"/>
      <c r="AS88" s="185"/>
    </row>
    <row r="89" spans="1:45" x14ac:dyDescent="0.25">
      <c r="A89" s="131">
        <v>9</v>
      </c>
      <c r="B89" s="168" t="s">
        <v>363</v>
      </c>
      <c r="C89" s="169" t="s">
        <v>26</v>
      </c>
      <c r="D89" s="197">
        <v>0.1</v>
      </c>
      <c r="E89" s="170"/>
      <c r="F89" s="197">
        <v>0.1</v>
      </c>
      <c r="G89" s="197"/>
      <c r="H89" s="197"/>
      <c r="I89" s="197"/>
      <c r="J89" s="197">
        <v>0.1</v>
      </c>
      <c r="K89" s="238" t="s">
        <v>886</v>
      </c>
      <c r="L89" s="178" t="s">
        <v>309</v>
      </c>
      <c r="M89" s="179"/>
      <c r="N89" s="230"/>
      <c r="O89" s="173"/>
      <c r="P89" s="174"/>
      <c r="Q89" s="173"/>
      <c r="R89" s="173"/>
      <c r="S89" s="173"/>
      <c r="T89" s="173"/>
      <c r="U89" s="173"/>
      <c r="V89" s="173"/>
      <c r="W89" s="173"/>
      <c r="X89" s="173"/>
      <c r="Y89" s="173"/>
      <c r="Z89" s="173"/>
      <c r="AA89" s="173"/>
      <c r="AB89" s="173"/>
      <c r="AC89" s="173"/>
      <c r="AD89" s="173"/>
      <c r="AE89" s="173"/>
      <c r="AF89" s="173"/>
      <c r="AG89" s="173">
        <v>0.1</v>
      </c>
      <c r="AH89" s="173"/>
      <c r="AI89" s="173"/>
      <c r="AJ89" s="173"/>
      <c r="AK89" s="173"/>
      <c r="AL89" s="173"/>
      <c r="AM89" s="173"/>
      <c r="AN89" s="173"/>
      <c r="AO89" s="173"/>
      <c r="AP89" s="173"/>
      <c r="AQ89" s="173"/>
      <c r="AR89" s="173"/>
      <c r="AS89" s="173"/>
    </row>
    <row r="90" spans="1:45" x14ac:dyDescent="0.25">
      <c r="A90" s="131">
        <v>10</v>
      </c>
      <c r="B90" s="168" t="s">
        <v>363</v>
      </c>
      <c r="C90" s="169" t="s">
        <v>26</v>
      </c>
      <c r="D90" s="170">
        <v>0.2</v>
      </c>
      <c r="E90" s="170"/>
      <c r="F90" s="170">
        <v>0.2</v>
      </c>
      <c r="G90" s="170"/>
      <c r="H90" s="170"/>
      <c r="I90" s="170"/>
      <c r="J90" s="183">
        <v>0.2</v>
      </c>
      <c r="K90" s="238" t="s">
        <v>204</v>
      </c>
      <c r="L90" s="178" t="s">
        <v>309</v>
      </c>
      <c r="M90" s="172">
        <v>62</v>
      </c>
      <c r="N90" s="114"/>
      <c r="O90" s="185">
        <v>0.2</v>
      </c>
      <c r="P90" s="185"/>
      <c r="Q90" s="185"/>
      <c r="R90" s="114"/>
      <c r="S90" s="185"/>
      <c r="T90" s="185"/>
      <c r="U90" s="185"/>
      <c r="V90" s="185"/>
      <c r="W90" s="185"/>
      <c r="X90" s="185"/>
      <c r="Y90" s="185"/>
      <c r="Z90" s="185"/>
      <c r="AA90" s="185"/>
      <c r="AB90" s="185"/>
      <c r="AC90" s="185"/>
      <c r="AD90" s="185"/>
      <c r="AE90" s="185"/>
      <c r="AF90" s="185"/>
      <c r="AG90" s="185"/>
      <c r="AH90" s="185"/>
      <c r="AI90" s="185"/>
      <c r="AJ90" s="185"/>
      <c r="AK90" s="185"/>
      <c r="AL90" s="185"/>
      <c r="AM90" s="185"/>
      <c r="AN90" s="185"/>
      <c r="AO90" s="185"/>
      <c r="AP90" s="186"/>
      <c r="AQ90" s="182"/>
      <c r="AR90" s="117"/>
      <c r="AS90" s="117"/>
    </row>
    <row r="91" spans="1:45" x14ac:dyDescent="0.25">
      <c r="A91" s="131">
        <v>11</v>
      </c>
      <c r="B91" s="168" t="s">
        <v>363</v>
      </c>
      <c r="C91" s="169" t="s">
        <v>26</v>
      </c>
      <c r="D91" s="170">
        <v>0.1</v>
      </c>
      <c r="E91" s="170"/>
      <c r="F91" s="170">
        <v>0.1</v>
      </c>
      <c r="G91" s="170"/>
      <c r="H91" s="170"/>
      <c r="I91" s="170"/>
      <c r="J91" s="183">
        <v>0.1</v>
      </c>
      <c r="K91" s="238" t="s">
        <v>202</v>
      </c>
      <c r="L91" s="178" t="s">
        <v>309</v>
      </c>
      <c r="M91" s="177">
        <v>63</v>
      </c>
      <c r="N91" s="114"/>
      <c r="O91" s="185">
        <v>0.1</v>
      </c>
      <c r="P91" s="185"/>
      <c r="Q91" s="185"/>
      <c r="R91" s="114"/>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6"/>
      <c r="AQ91" s="182"/>
      <c r="AR91" s="117"/>
      <c r="AS91" s="117"/>
    </row>
    <row r="92" spans="1:45" x14ac:dyDescent="0.25">
      <c r="A92" s="131">
        <v>12</v>
      </c>
      <c r="B92" s="168" t="s">
        <v>363</v>
      </c>
      <c r="C92" s="169" t="s">
        <v>26</v>
      </c>
      <c r="D92" s="170">
        <v>0.15</v>
      </c>
      <c r="E92" s="170"/>
      <c r="F92" s="170">
        <v>0.15</v>
      </c>
      <c r="G92" s="170"/>
      <c r="H92" s="170"/>
      <c r="I92" s="170"/>
      <c r="J92" s="183">
        <v>0.15</v>
      </c>
      <c r="K92" s="238" t="s">
        <v>206</v>
      </c>
      <c r="L92" s="178" t="s">
        <v>309</v>
      </c>
      <c r="M92" s="237">
        <v>64</v>
      </c>
      <c r="N92" s="114"/>
      <c r="O92" s="185"/>
      <c r="P92" s="185"/>
      <c r="Q92" s="185"/>
      <c r="R92" s="114"/>
      <c r="S92" s="185"/>
      <c r="T92" s="185"/>
      <c r="U92" s="185"/>
      <c r="V92" s="185"/>
      <c r="W92" s="185"/>
      <c r="X92" s="185"/>
      <c r="Y92" s="185"/>
      <c r="Z92" s="185"/>
      <c r="AA92" s="185"/>
      <c r="AB92" s="185"/>
      <c r="AC92" s="185"/>
      <c r="AD92" s="185"/>
      <c r="AE92" s="185"/>
      <c r="AF92" s="185"/>
      <c r="AG92" s="185"/>
      <c r="AH92" s="185"/>
      <c r="AI92" s="185"/>
      <c r="AJ92" s="185"/>
      <c r="AK92" s="185">
        <v>0.15</v>
      </c>
      <c r="AL92" s="185"/>
      <c r="AM92" s="185"/>
      <c r="AN92" s="185"/>
      <c r="AO92" s="185"/>
      <c r="AP92" s="186"/>
      <c r="AQ92" s="182"/>
      <c r="AR92" s="117"/>
      <c r="AS92" s="117"/>
    </row>
    <row r="93" spans="1:45" x14ac:dyDescent="0.25">
      <c r="A93" s="131">
        <v>13</v>
      </c>
      <c r="B93" s="168" t="s">
        <v>363</v>
      </c>
      <c r="C93" s="169" t="s">
        <v>26</v>
      </c>
      <c r="D93" s="170">
        <v>0.1</v>
      </c>
      <c r="E93" s="170"/>
      <c r="F93" s="170">
        <v>0.1</v>
      </c>
      <c r="G93" s="170"/>
      <c r="H93" s="170"/>
      <c r="I93" s="170"/>
      <c r="J93" s="183">
        <v>0.1</v>
      </c>
      <c r="K93" s="238" t="s">
        <v>205</v>
      </c>
      <c r="L93" s="178" t="s">
        <v>309</v>
      </c>
      <c r="M93" s="172"/>
      <c r="N93" s="114"/>
      <c r="O93" s="185">
        <v>0.1</v>
      </c>
      <c r="P93" s="185"/>
      <c r="Q93" s="185"/>
      <c r="R93" s="114"/>
      <c r="S93" s="185"/>
      <c r="T93" s="185"/>
      <c r="U93" s="185"/>
      <c r="V93" s="185"/>
      <c r="W93" s="185"/>
      <c r="X93" s="185"/>
      <c r="Y93" s="185"/>
      <c r="Z93" s="185"/>
      <c r="AA93" s="185"/>
      <c r="AB93" s="185"/>
      <c r="AC93" s="185"/>
      <c r="AD93" s="185"/>
      <c r="AE93" s="185"/>
      <c r="AF93" s="185"/>
      <c r="AG93" s="185"/>
      <c r="AH93" s="185"/>
      <c r="AI93" s="185"/>
      <c r="AJ93" s="185"/>
      <c r="AK93" s="185"/>
      <c r="AL93" s="185"/>
      <c r="AM93" s="185"/>
      <c r="AN93" s="185"/>
      <c r="AO93" s="185"/>
      <c r="AP93" s="206"/>
      <c r="AQ93" s="188"/>
      <c r="AR93" s="117"/>
      <c r="AS93" s="193"/>
    </row>
    <row r="94" spans="1:45" x14ac:dyDescent="0.25">
      <c r="A94" s="131">
        <v>14</v>
      </c>
      <c r="B94" s="168" t="s">
        <v>364</v>
      </c>
      <c r="C94" s="169" t="s">
        <v>26</v>
      </c>
      <c r="D94" s="170">
        <f>E94+F94</f>
        <v>0.1</v>
      </c>
      <c r="E94" s="170"/>
      <c r="F94" s="170">
        <f>G94+H94+J94</f>
        <v>0.1</v>
      </c>
      <c r="G94" s="170"/>
      <c r="H94" s="170"/>
      <c r="I94" s="170"/>
      <c r="J94" s="183">
        <v>0.1</v>
      </c>
      <c r="K94" s="238" t="s">
        <v>228</v>
      </c>
      <c r="L94" s="178" t="s">
        <v>309</v>
      </c>
      <c r="M94" s="172"/>
      <c r="N94" s="114"/>
      <c r="O94" s="185"/>
      <c r="P94" s="185"/>
      <c r="Q94" s="185"/>
      <c r="R94" s="114"/>
      <c r="S94" s="185"/>
      <c r="T94" s="185"/>
      <c r="U94" s="185"/>
      <c r="V94" s="185"/>
      <c r="W94" s="185"/>
      <c r="X94" s="185"/>
      <c r="Y94" s="185"/>
      <c r="Z94" s="185">
        <v>0.1</v>
      </c>
      <c r="AA94" s="185"/>
      <c r="AB94" s="185"/>
      <c r="AC94" s="185"/>
      <c r="AD94" s="185"/>
      <c r="AE94" s="185"/>
      <c r="AF94" s="185"/>
      <c r="AG94" s="185"/>
      <c r="AH94" s="185"/>
      <c r="AI94" s="185"/>
      <c r="AJ94" s="185"/>
      <c r="AK94" s="185"/>
      <c r="AL94" s="185"/>
      <c r="AM94" s="185"/>
      <c r="AN94" s="185"/>
      <c r="AO94" s="185"/>
      <c r="AP94" s="206"/>
      <c r="AQ94" s="188"/>
      <c r="AR94" s="117"/>
      <c r="AS94" s="193"/>
    </row>
    <row r="95" spans="1:45" x14ac:dyDescent="0.25">
      <c r="A95" s="131">
        <v>15</v>
      </c>
      <c r="B95" s="168" t="s">
        <v>364</v>
      </c>
      <c r="C95" s="169" t="s">
        <v>26</v>
      </c>
      <c r="D95" s="170">
        <f>E95+F95</f>
        <v>0.2</v>
      </c>
      <c r="E95" s="170"/>
      <c r="F95" s="170">
        <f>G95+H95+J95</f>
        <v>0.2</v>
      </c>
      <c r="G95" s="170">
        <v>0.2</v>
      </c>
      <c r="H95" s="170"/>
      <c r="I95" s="170"/>
      <c r="J95" s="183"/>
      <c r="K95" s="238" t="s">
        <v>193</v>
      </c>
      <c r="L95" s="178" t="s">
        <v>309</v>
      </c>
      <c r="M95" s="172"/>
      <c r="N95" s="114">
        <v>0.2</v>
      </c>
      <c r="O95" s="185"/>
      <c r="P95" s="185"/>
      <c r="Q95" s="185"/>
      <c r="R95" s="114"/>
      <c r="S95" s="185"/>
      <c r="T95" s="185"/>
      <c r="U95" s="185"/>
      <c r="V95" s="185"/>
      <c r="W95" s="185"/>
      <c r="X95" s="185"/>
      <c r="Y95" s="185"/>
      <c r="Z95" s="185"/>
      <c r="AA95" s="185"/>
      <c r="AB95" s="185"/>
      <c r="AC95" s="185"/>
      <c r="AD95" s="185"/>
      <c r="AE95" s="185"/>
      <c r="AF95" s="185"/>
      <c r="AG95" s="185"/>
      <c r="AH95" s="185"/>
      <c r="AI95" s="185"/>
      <c r="AJ95" s="185"/>
      <c r="AK95" s="185"/>
      <c r="AL95" s="185"/>
      <c r="AM95" s="185"/>
      <c r="AN95" s="185"/>
      <c r="AO95" s="185"/>
      <c r="AP95" s="206"/>
      <c r="AQ95" s="188"/>
      <c r="AR95" s="117"/>
      <c r="AS95" s="193"/>
    </row>
    <row r="96" spans="1:45" x14ac:dyDescent="0.25">
      <c r="A96" s="131"/>
      <c r="B96" s="168" t="s">
        <v>365</v>
      </c>
      <c r="C96" s="169" t="s">
        <v>26</v>
      </c>
      <c r="D96" s="114">
        <v>2</v>
      </c>
      <c r="E96" s="114"/>
      <c r="F96" s="114">
        <v>2</v>
      </c>
      <c r="G96" s="170"/>
      <c r="H96" s="170"/>
      <c r="I96" s="170"/>
      <c r="J96" s="183">
        <v>2</v>
      </c>
      <c r="K96" s="238" t="s">
        <v>197</v>
      </c>
      <c r="L96" s="178" t="s">
        <v>309</v>
      </c>
      <c r="M96" s="172"/>
      <c r="N96" s="114"/>
      <c r="O96" s="185">
        <v>2</v>
      </c>
      <c r="P96" s="185"/>
      <c r="Q96" s="185"/>
      <c r="R96" s="114"/>
      <c r="S96" s="185"/>
      <c r="T96" s="185"/>
      <c r="U96" s="185"/>
      <c r="V96" s="185"/>
      <c r="W96" s="185"/>
      <c r="X96" s="185"/>
      <c r="Y96" s="185"/>
      <c r="Z96" s="185"/>
      <c r="AA96" s="185"/>
      <c r="AB96" s="185"/>
      <c r="AC96" s="185"/>
      <c r="AD96" s="185"/>
      <c r="AE96" s="185"/>
      <c r="AF96" s="185"/>
      <c r="AG96" s="185"/>
      <c r="AH96" s="185"/>
      <c r="AI96" s="185"/>
      <c r="AJ96" s="185"/>
      <c r="AK96" s="185"/>
      <c r="AL96" s="185"/>
      <c r="AM96" s="185"/>
      <c r="AN96" s="185"/>
      <c r="AO96" s="185"/>
      <c r="AP96" s="206"/>
      <c r="AQ96" s="188"/>
      <c r="AR96" s="117"/>
      <c r="AS96" s="193"/>
    </row>
    <row r="97" spans="1:120" x14ac:dyDescent="0.25">
      <c r="A97" s="131">
        <v>16</v>
      </c>
      <c r="B97" s="168" t="s">
        <v>363</v>
      </c>
      <c r="C97" s="169" t="s">
        <v>26</v>
      </c>
      <c r="D97" s="170">
        <f>E97+F97</f>
        <v>0.2</v>
      </c>
      <c r="E97" s="170"/>
      <c r="F97" s="170">
        <f>G97+H97+J97</f>
        <v>0.2</v>
      </c>
      <c r="G97" s="170"/>
      <c r="H97" s="170"/>
      <c r="I97" s="170"/>
      <c r="J97" s="183">
        <v>0.2</v>
      </c>
      <c r="K97" s="238" t="s">
        <v>201</v>
      </c>
      <c r="L97" s="178" t="s">
        <v>309</v>
      </c>
      <c r="M97" s="172"/>
      <c r="N97" s="114"/>
      <c r="O97" s="185">
        <v>0.2</v>
      </c>
      <c r="P97" s="185"/>
      <c r="Q97" s="185"/>
      <c r="R97" s="114"/>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206"/>
      <c r="AQ97" s="188"/>
      <c r="AR97" s="117"/>
      <c r="AS97" s="193"/>
    </row>
    <row r="98" spans="1:120" x14ac:dyDescent="0.25">
      <c r="A98" s="131">
        <v>17</v>
      </c>
      <c r="B98" s="168" t="s">
        <v>363</v>
      </c>
      <c r="C98" s="169" t="s">
        <v>26</v>
      </c>
      <c r="D98" s="170">
        <v>0.1</v>
      </c>
      <c r="E98" s="170"/>
      <c r="F98" s="170">
        <f>G98+H98+J98</f>
        <v>0.1</v>
      </c>
      <c r="G98" s="170"/>
      <c r="H98" s="170"/>
      <c r="I98" s="170"/>
      <c r="J98" s="183">
        <v>0.1</v>
      </c>
      <c r="K98" s="238" t="s">
        <v>207</v>
      </c>
      <c r="L98" s="178" t="s">
        <v>309</v>
      </c>
      <c r="M98" s="171">
        <v>69</v>
      </c>
      <c r="N98" s="114"/>
      <c r="O98" s="185"/>
      <c r="P98" s="185"/>
      <c r="Q98" s="185"/>
      <c r="R98" s="114"/>
      <c r="S98" s="185"/>
      <c r="T98" s="185"/>
      <c r="U98" s="185"/>
      <c r="V98" s="185"/>
      <c r="W98" s="185"/>
      <c r="X98" s="185"/>
      <c r="Y98" s="185"/>
      <c r="Z98" s="185">
        <v>0.1</v>
      </c>
      <c r="AA98" s="185"/>
      <c r="AB98" s="185"/>
      <c r="AC98" s="185"/>
      <c r="AD98" s="185"/>
      <c r="AE98" s="185"/>
      <c r="AF98" s="185"/>
      <c r="AG98" s="185"/>
      <c r="AH98" s="185"/>
      <c r="AI98" s="185"/>
      <c r="AJ98" s="185"/>
      <c r="AK98" s="185"/>
      <c r="AL98" s="185"/>
      <c r="AM98" s="185"/>
      <c r="AN98" s="185"/>
      <c r="AO98" s="185"/>
      <c r="AP98" s="206"/>
      <c r="AQ98" s="188"/>
      <c r="AR98" s="117"/>
      <c r="AS98" s="193"/>
    </row>
    <row r="99" spans="1:120" x14ac:dyDescent="0.25">
      <c r="A99" s="140" t="s">
        <v>7</v>
      </c>
      <c r="B99" s="221" t="s">
        <v>366</v>
      </c>
      <c r="C99" s="169"/>
      <c r="D99" s="221">
        <f>SUM(D100:D101)</f>
        <v>300</v>
      </c>
      <c r="E99" s="221">
        <f t="shared" ref="E99:J99" si="8">SUM(E100:E101)</f>
        <v>0</v>
      </c>
      <c r="F99" s="221">
        <f t="shared" si="8"/>
        <v>300</v>
      </c>
      <c r="G99" s="221">
        <f t="shared" si="8"/>
        <v>220</v>
      </c>
      <c r="H99" s="221">
        <f t="shared" si="8"/>
        <v>0</v>
      </c>
      <c r="I99" s="221">
        <f t="shared" si="8"/>
        <v>0</v>
      </c>
      <c r="J99" s="221">
        <f t="shared" si="8"/>
        <v>80</v>
      </c>
      <c r="K99" s="238"/>
      <c r="L99" s="178"/>
      <c r="M99" s="172"/>
      <c r="N99" s="230"/>
      <c r="O99" s="164"/>
      <c r="P99" s="230"/>
      <c r="Q99" s="173"/>
      <c r="R99" s="164"/>
      <c r="S99" s="164"/>
      <c r="T99" s="164"/>
      <c r="U99" s="164"/>
      <c r="V99" s="164"/>
      <c r="W99" s="164"/>
      <c r="X99" s="164"/>
      <c r="Y99" s="164"/>
      <c r="Z99" s="164"/>
      <c r="AA99" s="164"/>
      <c r="AB99" s="164"/>
      <c r="AC99" s="164"/>
      <c r="AD99" s="164"/>
      <c r="AE99" s="164"/>
      <c r="AF99" s="164"/>
      <c r="AG99" s="164"/>
      <c r="AH99" s="164"/>
      <c r="AI99" s="164"/>
      <c r="AJ99" s="164"/>
      <c r="AK99" s="164"/>
      <c r="AL99" s="164"/>
      <c r="AM99" s="164"/>
      <c r="AN99" s="164"/>
      <c r="AO99" s="164"/>
      <c r="AP99" s="166"/>
      <c r="AQ99" s="116"/>
      <c r="AR99" s="117"/>
    </row>
    <row r="100" spans="1:120" x14ac:dyDescent="0.25">
      <c r="A100" s="1001">
        <v>1</v>
      </c>
      <c r="B100" s="1043" t="s">
        <v>367</v>
      </c>
      <c r="C100" s="169" t="s">
        <v>122</v>
      </c>
      <c r="D100" s="197">
        <v>40</v>
      </c>
      <c r="E100" s="197"/>
      <c r="F100" s="197">
        <v>40</v>
      </c>
      <c r="G100" s="197">
        <v>30</v>
      </c>
      <c r="H100" s="197"/>
      <c r="I100" s="197"/>
      <c r="J100" s="197">
        <v>10</v>
      </c>
      <c r="K100" s="238" t="s">
        <v>193</v>
      </c>
      <c r="L100" s="149" t="s">
        <v>304</v>
      </c>
      <c r="M100" s="172"/>
      <c r="N100" s="230">
        <v>30</v>
      </c>
      <c r="O100" s="173">
        <v>10</v>
      </c>
      <c r="P100" s="230"/>
      <c r="Q100" s="173"/>
      <c r="R100" s="173"/>
      <c r="S100" s="173"/>
      <c r="T100" s="173"/>
      <c r="U100" s="173"/>
      <c r="V100" s="173"/>
      <c r="W100" s="173"/>
      <c r="X100" s="173"/>
      <c r="Y100" s="173"/>
      <c r="Z100" s="173"/>
      <c r="AA100" s="173"/>
      <c r="AB100" s="173"/>
      <c r="AC100" s="173"/>
      <c r="AD100" s="173"/>
      <c r="AE100" s="173"/>
      <c r="AF100" s="173"/>
      <c r="AG100" s="173"/>
      <c r="AH100" s="173"/>
      <c r="AI100" s="173"/>
      <c r="AJ100" s="173"/>
      <c r="AK100" s="173"/>
      <c r="AL100" s="173"/>
      <c r="AM100" s="173"/>
      <c r="AN100" s="173"/>
      <c r="AO100" s="173"/>
      <c r="AP100" s="175"/>
      <c r="AQ100" s="116"/>
      <c r="AR100" s="117"/>
    </row>
    <row r="101" spans="1:120" x14ac:dyDescent="0.25">
      <c r="A101" s="1002"/>
      <c r="B101" s="1044"/>
      <c r="C101" s="169" t="s">
        <v>122</v>
      </c>
      <c r="D101" s="197">
        <v>260</v>
      </c>
      <c r="E101" s="197"/>
      <c r="F101" s="197">
        <v>260</v>
      </c>
      <c r="G101" s="197">
        <v>190</v>
      </c>
      <c r="H101" s="197"/>
      <c r="I101" s="197"/>
      <c r="J101" s="197">
        <v>70</v>
      </c>
      <c r="K101" s="238" t="s">
        <v>201</v>
      </c>
      <c r="L101" s="178" t="s">
        <v>368</v>
      </c>
      <c r="M101" s="172"/>
      <c r="N101" s="230">
        <v>190</v>
      </c>
      <c r="O101" s="173">
        <v>70</v>
      </c>
      <c r="P101" s="230"/>
      <c r="Q101" s="173"/>
      <c r="R101" s="173"/>
      <c r="S101" s="173"/>
      <c r="T101" s="173"/>
      <c r="U101" s="173"/>
      <c r="V101" s="173"/>
      <c r="W101" s="173"/>
      <c r="X101" s="173"/>
      <c r="Y101" s="173"/>
      <c r="Z101" s="173"/>
      <c r="AA101" s="173"/>
      <c r="AB101" s="173"/>
      <c r="AC101" s="173"/>
      <c r="AD101" s="173"/>
      <c r="AE101" s="173"/>
      <c r="AF101" s="173"/>
      <c r="AG101" s="173"/>
      <c r="AH101" s="173"/>
      <c r="AI101" s="173"/>
      <c r="AJ101" s="173"/>
      <c r="AK101" s="173"/>
      <c r="AL101" s="173"/>
      <c r="AM101" s="173"/>
      <c r="AN101" s="173"/>
      <c r="AO101" s="173"/>
      <c r="AP101" s="175"/>
      <c r="AQ101" s="116"/>
      <c r="AR101" s="117"/>
    </row>
    <row r="102" spans="1:120" s="147" customFormat="1" x14ac:dyDescent="0.25">
      <c r="A102" s="140" t="s">
        <v>8</v>
      </c>
      <c r="B102" s="239" t="s">
        <v>86</v>
      </c>
      <c r="C102" s="223"/>
      <c r="D102" s="159">
        <f>SUM(D103:D106)</f>
        <v>65.11</v>
      </c>
      <c r="E102" s="159">
        <f t="shared" ref="E102:J102" si="9">SUM(E103:E106)</f>
        <v>13.43</v>
      </c>
      <c r="F102" s="159">
        <f t="shared" si="9"/>
        <v>51.68</v>
      </c>
      <c r="G102" s="159">
        <f t="shared" si="9"/>
        <v>6.5</v>
      </c>
      <c r="H102" s="159">
        <f t="shared" si="9"/>
        <v>0</v>
      </c>
      <c r="I102" s="159">
        <f t="shared" si="9"/>
        <v>0</v>
      </c>
      <c r="J102" s="159">
        <f t="shared" si="9"/>
        <v>45.18</v>
      </c>
      <c r="K102" s="228"/>
      <c r="L102" s="178"/>
      <c r="M102" s="172"/>
      <c r="N102" s="240"/>
      <c r="O102" s="240"/>
      <c r="P102" s="240"/>
      <c r="Q102" s="240"/>
      <c r="R102" s="240"/>
      <c r="S102" s="240"/>
      <c r="T102" s="240"/>
      <c r="U102" s="240"/>
      <c r="V102" s="240"/>
      <c r="W102" s="240"/>
      <c r="X102" s="240"/>
      <c r="Y102" s="240"/>
      <c r="Z102" s="240"/>
      <c r="AA102" s="240"/>
      <c r="AB102" s="240"/>
      <c r="AC102" s="240"/>
      <c r="AD102" s="240"/>
      <c r="AE102" s="240"/>
      <c r="AF102" s="240"/>
      <c r="AG102" s="240"/>
      <c r="AH102" s="240"/>
      <c r="AI102" s="240"/>
      <c r="AJ102" s="240"/>
      <c r="AK102" s="240"/>
      <c r="AL102" s="240"/>
      <c r="AM102" s="240"/>
      <c r="AN102" s="240"/>
      <c r="AO102" s="240"/>
      <c r="AP102" s="241"/>
      <c r="AQ102" s="167"/>
      <c r="AR102" s="146"/>
    </row>
    <row r="103" spans="1:120" x14ac:dyDescent="0.25">
      <c r="A103" s="131">
        <v>1</v>
      </c>
      <c r="B103" s="168" t="s">
        <v>369</v>
      </c>
      <c r="C103" s="200" t="s">
        <v>125</v>
      </c>
      <c r="D103" s="201">
        <v>20</v>
      </c>
      <c r="E103" s="201"/>
      <c r="F103" s="201">
        <v>20</v>
      </c>
      <c r="G103" s="170">
        <v>4</v>
      </c>
      <c r="H103" s="170"/>
      <c r="I103" s="170"/>
      <c r="J103" s="170">
        <v>16</v>
      </c>
      <c r="K103" s="238" t="s">
        <v>199</v>
      </c>
      <c r="L103" s="149" t="s">
        <v>304</v>
      </c>
      <c r="M103" s="177"/>
      <c r="N103" s="114">
        <v>4</v>
      </c>
      <c r="O103" s="114">
        <v>16</v>
      </c>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5"/>
      <c r="AQ103" s="116"/>
      <c r="AR103" s="117"/>
    </row>
    <row r="104" spans="1:120" ht="27.6" x14ac:dyDescent="0.25">
      <c r="A104" s="131">
        <v>2</v>
      </c>
      <c r="B104" s="168" t="s">
        <v>370</v>
      </c>
      <c r="C104" s="200" t="s">
        <v>125</v>
      </c>
      <c r="D104" s="201">
        <v>7</v>
      </c>
      <c r="E104" s="201"/>
      <c r="F104" s="201">
        <v>7</v>
      </c>
      <c r="G104" s="170">
        <v>2.5</v>
      </c>
      <c r="H104" s="170"/>
      <c r="I104" s="170"/>
      <c r="J104" s="170">
        <v>4.5</v>
      </c>
      <c r="K104" s="238" t="s">
        <v>199</v>
      </c>
      <c r="L104" s="149" t="s">
        <v>304</v>
      </c>
      <c r="M104" s="177"/>
      <c r="N104" s="114">
        <v>2.5</v>
      </c>
      <c r="O104" s="114">
        <v>4.5</v>
      </c>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5"/>
      <c r="AQ104" s="116"/>
      <c r="AR104" s="117"/>
    </row>
    <row r="105" spans="1:120" x14ac:dyDescent="0.25">
      <c r="A105" s="131">
        <v>3</v>
      </c>
      <c r="B105" s="168" t="s">
        <v>371</v>
      </c>
      <c r="C105" s="200" t="s">
        <v>125</v>
      </c>
      <c r="D105" s="201">
        <v>23.11</v>
      </c>
      <c r="E105" s="201">
        <v>13.43</v>
      </c>
      <c r="F105" s="201">
        <v>9.68</v>
      </c>
      <c r="G105" s="170"/>
      <c r="H105" s="170"/>
      <c r="I105" s="170"/>
      <c r="J105" s="170">
        <v>9.68</v>
      </c>
      <c r="K105" s="238" t="s">
        <v>205</v>
      </c>
      <c r="L105" s="178" t="s">
        <v>368</v>
      </c>
      <c r="M105" s="172"/>
      <c r="N105" s="114"/>
      <c r="O105" s="114">
        <v>5.3</v>
      </c>
      <c r="P105" s="114"/>
      <c r="Q105" s="114"/>
      <c r="R105" s="114"/>
      <c r="S105" s="114"/>
      <c r="T105" s="114"/>
      <c r="U105" s="114">
        <v>0.04</v>
      </c>
      <c r="V105" s="114"/>
      <c r="W105" s="114"/>
      <c r="X105" s="114"/>
      <c r="Y105" s="114"/>
      <c r="Z105" s="114"/>
      <c r="AA105" s="114"/>
      <c r="AB105" s="114"/>
      <c r="AC105" s="114">
        <v>2.84</v>
      </c>
      <c r="AD105" s="114"/>
      <c r="AE105" s="114"/>
      <c r="AF105" s="114"/>
      <c r="AG105" s="114"/>
      <c r="AH105" s="114"/>
      <c r="AI105" s="114"/>
      <c r="AJ105" s="114"/>
      <c r="AK105" s="114"/>
      <c r="AL105" s="114">
        <v>1.5</v>
      </c>
      <c r="AM105" s="114"/>
      <c r="AN105" s="114"/>
      <c r="AO105" s="114"/>
      <c r="AP105" s="115"/>
      <c r="AQ105" s="116"/>
      <c r="AR105" s="117"/>
      <c r="DO105" s="118">
        <v>24</v>
      </c>
      <c r="DP105" s="242">
        <f>DO105-F105</f>
        <v>14.32</v>
      </c>
    </row>
    <row r="106" spans="1:120" x14ac:dyDescent="0.25">
      <c r="A106" s="158">
        <v>4</v>
      </c>
      <c r="B106" s="168" t="s">
        <v>372</v>
      </c>
      <c r="C106" s="200" t="s">
        <v>125</v>
      </c>
      <c r="D106" s="170">
        <v>15</v>
      </c>
      <c r="E106" s="170"/>
      <c r="F106" s="170">
        <v>15</v>
      </c>
      <c r="G106" s="170"/>
      <c r="H106" s="170"/>
      <c r="I106" s="170"/>
      <c r="J106" s="170">
        <v>15</v>
      </c>
      <c r="K106" s="238" t="s">
        <v>195</v>
      </c>
      <c r="L106" s="178" t="s">
        <v>309</v>
      </c>
      <c r="M106" s="172"/>
      <c r="N106" s="114"/>
      <c r="O106" s="114">
        <v>15</v>
      </c>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5"/>
      <c r="AQ106" s="116"/>
      <c r="AR106" s="117"/>
      <c r="DP106" s="242"/>
    </row>
    <row r="107" spans="1:120" s="147" customFormat="1" ht="27.6" x14ac:dyDescent="0.25">
      <c r="A107" s="140" t="s">
        <v>9</v>
      </c>
      <c r="B107" s="221" t="s">
        <v>373</v>
      </c>
      <c r="C107" s="169"/>
      <c r="D107" s="159">
        <f>D108+D156+D205+D222+D225+D258+D281+D315+D330</f>
        <v>546.6</v>
      </c>
      <c r="E107" s="159">
        <f t="shared" ref="E107:J107" si="10">E108+E156+E205+E222+E225+E258+E281+E315+E330</f>
        <v>22.645999999999997</v>
      </c>
      <c r="F107" s="159">
        <f t="shared" si="10"/>
        <v>523.97299999999996</v>
      </c>
      <c r="G107" s="159">
        <f t="shared" si="10"/>
        <v>74.049999999999983</v>
      </c>
      <c r="H107" s="159">
        <f t="shared" si="10"/>
        <v>0.65</v>
      </c>
      <c r="I107" s="159">
        <f t="shared" si="10"/>
        <v>0</v>
      </c>
      <c r="J107" s="159">
        <f t="shared" si="10"/>
        <v>449.27700000000016</v>
      </c>
      <c r="K107" s="228"/>
      <c r="L107" s="243"/>
      <c r="M107" s="172"/>
      <c r="N107" s="222"/>
      <c r="O107" s="164"/>
      <c r="P107" s="222"/>
      <c r="Q107" s="164"/>
      <c r="R107" s="164"/>
      <c r="S107" s="164"/>
      <c r="T107" s="164"/>
      <c r="U107" s="164"/>
      <c r="V107" s="164"/>
      <c r="W107" s="164"/>
      <c r="X107" s="164"/>
      <c r="Y107" s="164"/>
      <c r="Z107" s="164"/>
      <c r="AA107" s="164"/>
      <c r="AB107" s="164"/>
      <c r="AC107" s="164"/>
      <c r="AD107" s="164"/>
      <c r="AE107" s="164"/>
      <c r="AF107" s="164"/>
      <c r="AG107" s="164"/>
      <c r="AH107" s="164"/>
      <c r="AI107" s="164"/>
      <c r="AJ107" s="164"/>
      <c r="AK107" s="164"/>
      <c r="AL107" s="164"/>
      <c r="AM107" s="164"/>
      <c r="AN107" s="164"/>
      <c r="AO107" s="164"/>
      <c r="AP107" s="166"/>
      <c r="AQ107" s="167"/>
      <c r="AR107" s="146"/>
    </row>
    <row r="108" spans="1:120" s="176" customFormat="1" ht="14.4" x14ac:dyDescent="0.3">
      <c r="A108" s="244" t="s">
        <v>374</v>
      </c>
      <c r="B108" s="245" t="s">
        <v>233</v>
      </c>
      <c r="C108" s="246"/>
      <c r="D108" s="159">
        <f>SUM(D109:D155)</f>
        <v>219.60499999999999</v>
      </c>
      <c r="E108" s="159">
        <f t="shared" ref="E108:J108" si="11">SUM(E109:E155)</f>
        <v>19.345999999999997</v>
      </c>
      <c r="F108" s="159">
        <f t="shared" si="11"/>
        <v>200.27800000000002</v>
      </c>
      <c r="G108" s="159">
        <f t="shared" si="11"/>
        <v>55.259999999999991</v>
      </c>
      <c r="H108" s="159">
        <f t="shared" si="11"/>
        <v>0.65</v>
      </c>
      <c r="I108" s="159">
        <f t="shared" si="11"/>
        <v>0</v>
      </c>
      <c r="J108" s="159">
        <f t="shared" si="11"/>
        <v>144.37200000000001</v>
      </c>
      <c r="K108" s="247"/>
      <c r="L108" s="248"/>
      <c r="M108" s="172"/>
      <c r="N108" s="249"/>
      <c r="O108" s="180"/>
      <c r="P108" s="232"/>
      <c r="Q108" s="180"/>
      <c r="R108" s="180"/>
      <c r="S108" s="180"/>
      <c r="T108" s="180"/>
      <c r="U108" s="180"/>
      <c r="V108" s="180"/>
      <c r="W108" s="180"/>
      <c r="X108" s="180"/>
      <c r="Y108" s="180"/>
      <c r="Z108" s="180"/>
      <c r="AA108" s="180"/>
      <c r="AB108" s="180"/>
      <c r="AC108" s="180"/>
      <c r="AD108" s="180"/>
      <c r="AE108" s="180"/>
      <c r="AF108" s="180"/>
      <c r="AG108" s="180"/>
      <c r="AH108" s="180"/>
      <c r="AI108" s="180"/>
      <c r="AJ108" s="180"/>
      <c r="AK108" s="180"/>
      <c r="AL108" s="180"/>
      <c r="AM108" s="180"/>
      <c r="AN108" s="180"/>
      <c r="AO108" s="180"/>
      <c r="AP108" s="233"/>
      <c r="AQ108" s="234"/>
      <c r="AR108" s="190"/>
    </row>
    <row r="109" spans="1:120" s="117" customFormat="1" ht="27.6" x14ac:dyDescent="0.25">
      <c r="A109" s="169">
        <v>1</v>
      </c>
      <c r="B109" s="168" t="s">
        <v>375</v>
      </c>
      <c r="C109" s="250" t="s">
        <v>234</v>
      </c>
      <c r="D109" s="170">
        <v>0.2</v>
      </c>
      <c r="E109" s="170"/>
      <c r="F109" s="170">
        <v>0.2</v>
      </c>
      <c r="G109" s="170"/>
      <c r="H109" s="251"/>
      <c r="I109" s="251"/>
      <c r="J109" s="170">
        <v>0.2</v>
      </c>
      <c r="K109" s="238" t="s">
        <v>197</v>
      </c>
      <c r="L109" s="178" t="s">
        <v>309</v>
      </c>
      <c r="M109" s="169"/>
      <c r="N109" s="114"/>
      <c r="O109" s="114"/>
      <c r="P109" s="114">
        <v>0.2</v>
      </c>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5"/>
      <c r="AQ109" s="116"/>
      <c r="AS109" s="182"/>
    </row>
    <row r="110" spans="1:120" x14ac:dyDescent="0.25">
      <c r="A110" s="252">
        <v>2</v>
      </c>
      <c r="B110" s="168" t="s">
        <v>376</v>
      </c>
      <c r="C110" s="250" t="s">
        <v>234</v>
      </c>
      <c r="D110" s="207">
        <v>1</v>
      </c>
      <c r="E110" s="253"/>
      <c r="F110" s="207">
        <v>1</v>
      </c>
      <c r="G110" s="253"/>
      <c r="H110" s="251"/>
      <c r="I110" s="254"/>
      <c r="J110" s="253">
        <v>1</v>
      </c>
      <c r="K110" s="585" t="s">
        <v>200</v>
      </c>
      <c r="L110" s="178" t="s">
        <v>309</v>
      </c>
      <c r="M110" s="255"/>
      <c r="N110" s="256"/>
      <c r="O110" s="256">
        <v>1</v>
      </c>
      <c r="P110" s="256"/>
      <c r="Q110" s="256"/>
      <c r="R110" s="256"/>
      <c r="S110" s="256"/>
      <c r="T110" s="256"/>
      <c r="U110" s="256"/>
      <c r="V110" s="256"/>
      <c r="W110" s="256"/>
      <c r="X110" s="256"/>
      <c r="Y110" s="256"/>
      <c r="Z110" s="256"/>
      <c r="AA110" s="256"/>
      <c r="AB110" s="256"/>
      <c r="AC110" s="256"/>
      <c r="AD110" s="256"/>
      <c r="AE110" s="256"/>
      <c r="AF110" s="256"/>
      <c r="AG110" s="256"/>
      <c r="AH110" s="256"/>
      <c r="AI110" s="256"/>
      <c r="AJ110" s="256"/>
      <c r="AK110" s="256"/>
      <c r="AL110" s="256"/>
      <c r="AM110" s="256"/>
      <c r="AN110" s="256"/>
      <c r="AO110" s="256"/>
      <c r="AP110" s="257"/>
      <c r="AQ110" s="116"/>
      <c r="AR110" s="117"/>
    </row>
    <row r="111" spans="1:120" x14ac:dyDescent="0.25">
      <c r="A111" s="169">
        <v>3</v>
      </c>
      <c r="B111" s="168" t="s">
        <v>377</v>
      </c>
      <c r="C111" s="250" t="s">
        <v>234</v>
      </c>
      <c r="D111" s="201">
        <v>1</v>
      </c>
      <c r="E111" s="201"/>
      <c r="F111" s="201">
        <v>1</v>
      </c>
      <c r="G111" s="183"/>
      <c r="H111" s="251"/>
      <c r="I111" s="251"/>
      <c r="J111" s="183">
        <v>1</v>
      </c>
      <c r="K111" s="238" t="s">
        <v>200</v>
      </c>
      <c r="L111" s="178" t="s">
        <v>309</v>
      </c>
      <c r="M111" s="184"/>
      <c r="N111" s="185"/>
      <c r="O111" s="185">
        <v>1</v>
      </c>
      <c r="P111" s="185"/>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206"/>
      <c r="AQ111" s="116"/>
      <c r="AR111" s="117"/>
    </row>
    <row r="112" spans="1:120" x14ac:dyDescent="0.25">
      <c r="A112" s="252">
        <v>4</v>
      </c>
      <c r="B112" s="191" t="s">
        <v>378</v>
      </c>
      <c r="C112" s="250" t="s">
        <v>234</v>
      </c>
      <c r="D112" s="201">
        <v>1.8</v>
      </c>
      <c r="E112" s="201"/>
      <c r="F112" s="201">
        <v>1.8</v>
      </c>
      <c r="G112" s="183">
        <v>0.35</v>
      </c>
      <c r="H112" s="251"/>
      <c r="I112" s="251"/>
      <c r="J112" s="183">
        <v>1.45</v>
      </c>
      <c r="K112" s="238" t="s">
        <v>200</v>
      </c>
      <c r="L112" s="178" t="s">
        <v>309</v>
      </c>
      <c r="M112" s="258"/>
      <c r="N112" s="185">
        <v>0.35</v>
      </c>
      <c r="O112" s="185">
        <v>1.45</v>
      </c>
      <c r="P112" s="185"/>
      <c r="Q112" s="185"/>
      <c r="R112" s="185"/>
      <c r="S112" s="185"/>
      <c r="T112" s="185"/>
      <c r="U112" s="185"/>
      <c r="V112" s="185"/>
      <c r="W112" s="185"/>
      <c r="X112" s="185"/>
      <c r="Y112" s="185"/>
      <c r="Z112" s="185"/>
      <c r="AA112" s="185"/>
      <c r="AB112" s="185"/>
      <c r="AC112" s="185"/>
      <c r="AD112" s="185"/>
      <c r="AE112" s="185"/>
      <c r="AF112" s="185"/>
      <c r="AG112" s="185"/>
      <c r="AH112" s="185"/>
      <c r="AI112" s="185"/>
      <c r="AJ112" s="185"/>
      <c r="AK112" s="185"/>
      <c r="AL112" s="185"/>
      <c r="AM112" s="185"/>
      <c r="AN112" s="185"/>
      <c r="AO112" s="185"/>
      <c r="AP112" s="206"/>
      <c r="AQ112" s="116"/>
      <c r="AR112" s="117"/>
    </row>
    <row r="113" spans="1:44" x14ac:dyDescent="0.25">
      <c r="A113" s="1021">
        <v>5</v>
      </c>
      <c r="B113" s="1036" t="s">
        <v>379</v>
      </c>
      <c r="C113" s="250" t="s">
        <v>234</v>
      </c>
      <c r="D113" s="259">
        <v>9.1999999999999993</v>
      </c>
      <c r="E113" s="259"/>
      <c r="F113" s="259">
        <v>9.1999999999999993</v>
      </c>
      <c r="G113" s="260">
        <v>4</v>
      </c>
      <c r="H113" s="251"/>
      <c r="I113" s="251"/>
      <c r="J113" s="260">
        <v>5.2</v>
      </c>
      <c r="K113" s="586" t="s">
        <v>205</v>
      </c>
      <c r="L113" s="178" t="s">
        <v>309</v>
      </c>
      <c r="M113" s="261"/>
      <c r="N113" s="262">
        <v>4</v>
      </c>
      <c r="O113" s="262">
        <v>5.2</v>
      </c>
      <c r="P113" s="185"/>
      <c r="Q113" s="185"/>
      <c r="R113" s="185"/>
      <c r="S113" s="185"/>
      <c r="T113" s="185"/>
      <c r="U113" s="185"/>
      <c r="V113" s="185"/>
      <c r="W113" s="185"/>
      <c r="X113" s="185"/>
      <c r="Y113" s="185"/>
      <c r="Z113" s="185"/>
      <c r="AA113" s="185"/>
      <c r="AB113" s="185"/>
      <c r="AC113" s="185"/>
      <c r="AD113" s="185"/>
      <c r="AE113" s="185"/>
      <c r="AF113" s="185"/>
      <c r="AG113" s="185"/>
      <c r="AH113" s="185"/>
      <c r="AI113" s="185"/>
      <c r="AJ113" s="185"/>
      <c r="AK113" s="185"/>
      <c r="AL113" s="185"/>
      <c r="AM113" s="185"/>
      <c r="AN113" s="185"/>
      <c r="AO113" s="185"/>
      <c r="AP113" s="206"/>
      <c r="AQ113" s="116"/>
      <c r="AR113" s="117"/>
    </row>
    <row r="114" spans="1:44" x14ac:dyDescent="0.25">
      <c r="A114" s="1026"/>
      <c r="B114" s="1037"/>
      <c r="C114" s="250" t="s">
        <v>234</v>
      </c>
      <c r="D114" s="259">
        <v>30.3</v>
      </c>
      <c r="E114" s="259"/>
      <c r="F114" s="259">
        <v>30.3</v>
      </c>
      <c r="G114" s="260">
        <v>20.3</v>
      </c>
      <c r="H114" s="251"/>
      <c r="I114" s="251"/>
      <c r="J114" s="260">
        <v>10</v>
      </c>
      <c r="K114" s="586" t="s">
        <v>201</v>
      </c>
      <c r="L114" s="149" t="s">
        <v>304</v>
      </c>
      <c r="M114" s="261"/>
      <c r="N114" s="262">
        <v>20.3</v>
      </c>
      <c r="O114" s="262">
        <v>10</v>
      </c>
      <c r="P114" s="185"/>
      <c r="Q114" s="185"/>
      <c r="R114" s="185"/>
      <c r="S114" s="185"/>
      <c r="T114" s="185"/>
      <c r="U114" s="185"/>
      <c r="V114" s="185"/>
      <c r="W114" s="185"/>
      <c r="X114" s="185"/>
      <c r="Y114" s="185"/>
      <c r="Z114" s="185"/>
      <c r="AA114" s="185"/>
      <c r="AB114" s="185"/>
      <c r="AC114" s="185"/>
      <c r="AD114" s="185"/>
      <c r="AE114" s="185"/>
      <c r="AF114" s="185"/>
      <c r="AG114" s="185"/>
      <c r="AH114" s="185"/>
      <c r="AI114" s="185"/>
      <c r="AJ114" s="185"/>
      <c r="AK114" s="185"/>
      <c r="AL114" s="185"/>
      <c r="AM114" s="185"/>
      <c r="AN114" s="185"/>
      <c r="AO114" s="185"/>
      <c r="AP114" s="206"/>
      <c r="AQ114" s="116"/>
      <c r="AR114" s="117"/>
    </row>
    <row r="115" spans="1:44" x14ac:dyDescent="0.25">
      <c r="A115" s="1026"/>
      <c r="B115" s="1037"/>
      <c r="C115" s="250" t="s">
        <v>234</v>
      </c>
      <c r="D115" s="259">
        <v>11</v>
      </c>
      <c r="E115" s="259"/>
      <c r="F115" s="259">
        <v>11</v>
      </c>
      <c r="G115" s="260">
        <v>9.5</v>
      </c>
      <c r="H115" s="251"/>
      <c r="I115" s="251"/>
      <c r="J115" s="260">
        <v>1.5</v>
      </c>
      <c r="K115" s="586" t="s">
        <v>199</v>
      </c>
      <c r="L115" s="149" t="s">
        <v>304</v>
      </c>
      <c r="M115" s="263"/>
      <c r="N115" s="262">
        <v>9.5</v>
      </c>
      <c r="O115" s="262">
        <v>1.5</v>
      </c>
      <c r="P115" s="262"/>
      <c r="Q115" s="262"/>
      <c r="R115" s="262"/>
      <c r="S115" s="262"/>
      <c r="T115" s="262"/>
      <c r="U115" s="262"/>
      <c r="V115" s="262"/>
      <c r="W115" s="262"/>
      <c r="X115" s="262"/>
      <c r="Y115" s="262"/>
      <c r="Z115" s="262"/>
      <c r="AA115" s="262"/>
      <c r="AB115" s="262"/>
      <c r="AC115" s="262"/>
      <c r="AD115" s="262"/>
      <c r="AE115" s="262"/>
      <c r="AF115" s="262"/>
      <c r="AG115" s="262"/>
      <c r="AH115" s="262"/>
      <c r="AI115" s="262"/>
      <c r="AJ115" s="262"/>
      <c r="AK115" s="262"/>
      <c r="AL115" s="262"/>
      <c r="AM115" s="262"/>
      <c r="AN115" s="262"/>
      <c r="AO115" s="262"/>
      <c r="AP115" s="264"/>
      <c r="AQ115" s="116"/>
      <c r="AR115" s="117"/>
    </row>
    <row r="116" spans="1:44" x14ac:dyDescent="0.25">
      <c r="A116" s="1022"/>
      <c r="B116" s="1038"/>
      <c r="C116" s="250" t="s">
        <v>234</v>
      </c>
      <c r="D116" s="259">
        <v>5.5</v>
      </c>
      <c r="E116" s="259"/>
      <c r="F116" s="259">
        <v>5.5</v>
      </c>
      <c r="G116" s="260">
        <v>4.0999999999999996</v>
      </c>
      <c r="H116" s="251"/>
      <c r="I116" s="251"/>
      <c r="J116" s="260">
        <v>1.4</v>
      </c>
      <c r="K116" s="586" t="s">
        <v>200</v>
      </c>
      <c r="L116" s="178" t="s">
        <v>309</v>
      </c>
      <c r="M116" s="263"/>
      <c r="N116" s="262">
        <v>4.0999999999999996</v>
      </c>
      <c r="O116" s="262">
        <v>1.4</v>
      </c>
      <c r="P116" s="185"/>
      <c r="Q116" s="185"/>
      <c r="R116" s="185"/>
      <c r="S116" s="185"/>
      <c r="T116" s="185"/>
      <c r="U116" s="185"/>
      <c r="V116" s="185"/>
      <c r="W116" s="185"/>
      <c r="X116" s="185"/>
      <c r="Y116" s="185"/>
      <c r="Z116" s="185"/>
      <c r="AA116" s="185"/>
      <c r="AB116" s="185"/>
      <c r="AC116" s="185"/>
      <c r="AD116" s="185"/>
      <c r="AE116" s="185"/>
      <c r="AF116" s="185"/>
      <c r="AG116" s="185"/>
      <c r="AH116" s="185"/>
      <c r="AI116" s="185"/>
      <c r="AJ116" s="185"/>
      <c r="AK116" s="185"/>
      <c r="AL116" s="185"/>
      <c r="AM116" s="185"/>
      <c r="AN116" s="185"/>
      <c r="AO116" s="185"/>
      <c r="AP116" s="206"/>
      <c r="AQ116" s="116"/>
      <c r="AR116" s="117"/>
    </row>
    <row r="117" spans="1:44" x14ac:dyDescent="0.25">
      <c r="A117" s="252">
        <v>6</v>
      </c>
      <c r="B117" s="191" t="s">
        <v>380</v>
      </c>
      <c r="C117" s="250" t="s">
        <v>234</v>
      </c>
      <c r="D117" s="201">
        <v>0.9</v>
      </c>
      <c r="E117" s="201"/>
      <c r="F117" s="201">
        <v>0.9</v>
      </c>
      <c r="G117" s="183"/>
      <c r="H117" s="251"/>
      <c r="I117" s="251"/>
      <c r="J117" s="183">
        <v>0.9</v>
      </c>
      <c r="K117" s="238" t="s">
        <v>200</v>
      </c>
      <c r="L117" s="178" t="s">
        <v>309</v>
      </c>
      <c r="M117" s="184"/>
      <c r="N117" s="185"/>
      <c r="O117" s="185">
        <v>0.5</v>
      </c>
      <c r="P117" s="185"/>
      <c r="Q117" s="185"/>
      <c r="R117" s="185"/>
      <c r="S117" s="185"/>
      <c r="T117" s="185"/>
      <c r="U117" s="185"/>
      <c r="V117" s="185"/>
      <c r="W117" s="185"/>
      <c r="X117" s="185"/>
      <c r="Y117" s="185"/>
      <c r="Z117" s="185"/>
      <c r="AA117" s="185"/>
      <c r="AB117" s="185"/>
      <c r="AC117" s="185"/>
      <c r="AD117" s="185"/>
      <c r="AE117" s="185"/>
      <c r="AF117" s="185"/>
      <c r="AG117" s="185"/>
      <c r="AH117" s="185"/>
      <c r="AI117" s="185">
        <v>0.4</v>
      </c>
      <c r="AJ117" s="185"/>
      <c r="AK117" s="185"/>
      <c r="AL117" s="185"/>
      <c r="AM117" s="185"/>
      <c r="AN117" s="185"/>
      <c r="AO117" s="185"/>
      <c r="AP117" s="206"/>
      <c r="AQ117" s="116"/>
      <c r="AR117" s="117"/>
    </row>
    <row r="118" spans="1:44" ht="27.6" x14ac:dyDescent="0.25">
      <c r="A118" s="252">
        <v>8</v>
      </c>
      <c r="B118" s="265" t="s">
        <v>381</v>
      </c>
      <c r="C118" s="250" t="s">
        <v>234</v>
      </c>
      <c r="D118" s="259">
        <v>0.3</v>
      </c>
      <c r="E118" s="201"/>
      <c r="F118" s="201">
        <v>0.3</v>
      </c>
      <c r="G118" s="183">
        <v>0.3</v>
      </c>
      <c r="H118" s="251"/>
      <c r="I118" s="251"/>
      <c r="J118" s="183"/>
      <c r="K118" s="238" t="s">
        <v>200</v>
      </c>
      <c r="L118" s="178" t="s">
        <v>309</v>
      </c>
      <c r="M118" s="263"/>
      <c r="N118" s="185">
        <v>0.3</v>
      </c>
      <c r="O118" s="185"/>
      <c r="P118" s="185"/>
      <c r="Q118" s="185"/>
      <c r="R118" s="185"/>
      <c r="S118" s="185"/>
      <c r="T118" s="185"/>
      <c r="U118" s="185"/>
      <c r="V118" s="185"/>
      <c r="W118" s="185"/>
      <c r="X118" s="185"/>
      <c r="Y118" s="185"/>
      <c r="Z118" s="185"/>
      <c r="AA118" s="185"/>
      <c r="AB118" s="185"/>
      <c r="AC118" s="185"/>
      <c r="AD118" s="185"/>
      <c r="AE118" s="185"/>
      <c r="AF118" s="185"/>
      <c r="AG118" s="185"/>
      <c r="AH118" s="185"/>
      <c r="AI118" s="185"/>
      <c r="AJ118" s="185"/>
      <c r="AK118" s="185"/>
      <c r="AL118" s="185"/>
      <c r="AM118" s="185"/>
      <c r="AN118" s="185"/>
      <c r="AO118" s="185"/>
      <c r="AP118" s="185"/>
      <c r="AQ118" s="117"/>
      <c r="AR118" s="117"/>
    </row>
    <row r="119" spans="1:44" x14ac:dyDescent="0.25">
      <c r="A119" s="1021">
        <v>13</v>
      </c>
      <c r="B119" s="1036" t="s">
        <v>382</v>
      </c>
      <c r="C119" s="250" t="s">
        <v>234</v>
      </c>
      <c r="D119" s="251">
        <f>E119+F119</f>
        <v>1.2</v>
      </c>
      <c r="E119" s="259"/>
      <c r="F119" s="259">
        <f>G119+H119+J119</f>
        <v>1.2</v>
      </c>
      <c r="G119" s="260">
        <v>0.9</v>
      </c>
      <c r="H119" s="251"/>
      <c r="I119" s="251"/>
      <c r="J119" s="260">
        <v>0.3</v>
      </c>
      <c r="K119" s="238" t="s">
        <v>193</v>
      </c>
      <c r="L119" s="149" t="s">
        <v>304</v>
      </c>
      <c r="M119" s="172"/>
      <c r="N119" s="262">
        <v>0.9</v>
      </c>
      <c r="O119" s="262">
        <v>0.3</v>
      </c>
      <c r="P119" s="262"/>
      <c r="Q119" s="262"/>
      <c r="R119" s="262"/>
      <c r="S119" s="262"/>
      <c r="T119" s="262"/>
      <c r="U119" s="262"/>
      <c r="V119" s="262"/>
      <c r="W119" s="262"/>
      <c r="X119" s="262"/>
      <c r="Y119" s="262"/>
      <c r="Z119" s="262"/>
      <c r="AA119" s="262"/>
      <c r="AB119" s="262"/>
      <c r="AC119" s="262"/>
      <c r="AD119" s="262"/>
      <c r="AE119" s="262"/>
      <c r="AF119" s="262"/>
      <c r="AG119" s="262"/>
      <c r="AH119" s="262"/>
      <c r="AI119" s="262"/>
      <c r="AJ119" s="262"/>
      <c r="AK119" s="262"/>
      <c r="AL119" s="262"/>
      <c r="AM119" s="262"/>
      <c r="AN119" s="262"/>
      <c r="AO119" s="262"/>
      <c r="AP119" s="264"/>
      <c r="AQ119" s="116"/>
      <c r="AR119" s="117"/>
    </row>
    <row r="120" spans="1:44" x14ac:dyDescent="0.25">
      <c r="A120" s="1026"/>
      <c r="B120" s="1037"/>
      <c r="C120" s="250" t="s">
        <v>234</v>
      </c>
      <c r="D120" s="251">
        <f>E120+F120</f>
        <v>1.2</v>
      </c>
      <c r="E120" s="259"/>
      <c r="F120" s="259">
        <f>G120+H120+J120</f>
        <v>1.2</v>
      </c>
      <c r="G120" s="260">
        <v>0.9</v>
      </c>
      <c r="H120" s="251"/>
      <c r="I120" s="251"/>
      <c r="J120" s="260">
        <v>0.3</v>
      </c>
      <c r="K120" s="238" t="s">
        <v>201</v>
      </c>
      <c r="L120" s="149" t="s">
        <v>304</v>
      </c>
      <c r="M120" s="172"/>
      <c r="N120" s="262">
        <v>0.9</v>
      </c>
      <c r="O120" s="262">
        <v>0.3</v>
      </c>
      <c r="P120" s="262"/>
      <c r="Q120" s="262"/>
      <c r="R120" s="262"/>
      <c r="S120" s="262"/>
      <c r="T120" s="262"/>
      <c r="U120" s="262"/>
      <c r="V120" s="262"/>
      <c r="W120" s="262"/>
      <c r="X120" s="262"/>
      <c r="Y120" s="262"/>
      <c r="Z120" s="262"/>
      <c r="AA120" s="262"/>
      <c r="AB120" s="262"/>
      <c r="AC120" s="262"/>
      <c r="AD120" s="262"/>
      <c r="AE120" s="262"/>
      <c r="AF120" s="262"/>
      <c r="AG120" s="262"/>
      <c r="AH120" s="262"/>
      <c r="AI120" s="262"/>
      <c r="AJ120" s="262"/>
      <c r="AK120" s="262"/>
      <c r="AL120" s="262"/>
      <c r="AM120" s="262"/>
      <c r="AN120" s="262"/>
      <c r="AO120" s="262"/>
      <c r="AP120" s="264"/>
      <c r="AQ120" s="116"/>
      <c r="AR120" s="117"/>
    </row>
    <row r="121" spans="1:44" x14ac:dyDescent="0.25">
      <c r="A121" s="1026"/>
      <c r="B121" s="1037"/>
      <c r="C121" s="250" t="s">
        <v>234</v>
      </c>
      <c r="D121" s="251">
        <f>E121+F121</f>
        <v>1.2</v>
      </c>
      <c r="E121" s="259"/>
      <c r="F121" s="259">
        <v>1.2</v>
      </c>
      <c r="G121" s="260">
        <v>0.9</v>
      </c>
      <c r="H121" s="251"/>
      <c r="I121" s="251"/>
      <c r="J121" s="260">
        <v>0.3</v>
      </c>
      <c r="K121" s="238" t="s">
        <v>200</v>
      </c>
      <c r="L121" s="149" t="s">
        <v>304</v>
      </c>
      <c r="M121" s="172"/>
      <c r="N121" s="262">
        <v>0.9</v>
      </c>
      <c r="O121" s="262">
        <v>0.3</v>
      </c>
      <c r="P121" s="262"/>
      <c r="Q121" s="262"/>
      <c r="R121" s="262"/>
      <c r="S121" s="262"/>
      <c r="T121" s="262"/>
      <c r="U121" s="262"/>
      <c r="V121" s="262"/>
      <c r="W121" s="262"/>
      <c r="X121" s="262"/>
      <c r="Y121" s="262"/>
      <c r="Z121" s="262"/>
      <c r="AA121" s="262"/>
      <c r="AB121" s="262"/>
      <c r="AC121" s="262"/>
      <c r="AD121" s="262"/>
      <c r="AE121" s="262"/>
      <c r="AF121" s="262"/>
      <c r="AG121" s="262"/>
      <c r="AH121" s="262"/>
      <c r="AI121" s="262"/>
      <c r="AJ121" s="262"/>
      <c r="AK121" s="262"/>
      <c r="AL121" s="262"/>
      <c r="AM121" s="262"/>
      <c r="AN121" s="262"/>
      <c r="AO121" s="262"/>
      <c r="AP121" s="264"/>
      <c r="AQ121" s="116"/>
      <c r="AR121" s="117"/>
    </row>
    <row r="122" spans="1:44" x14ac:dyDescent="0.25">
      <c r="A122" s="1022"/>
      <c r="B122" s="1038"/>
      <c r="C122" s="250" t="s">
        <v>234</v>
      </c>
      <c r="D122" s="251">
        <f>E122+F122</f>
        <v>0.9</v>
      </c>
      <c r="E122" s="259"/>
      <c r="F122" s="259">
        <v>0.9</v>
      </c>
      <c r="G122" s="260">
        <v>0.2</v>
      </c>
      <c r="H122" s="251"/>
      <c r="I122" s="251"/>
      <c r="J122" s="260">
        <v>0.7</v>
      </c>
      <c r="K122" s="586" t="s">
        <v>199</v>
      </c>
      <c r="L122" s="149" t="s">
        <v>304</v>
      </c>
      <c r="M122" s="172"/>
      <c r="N122" s="262">
        <v>0.2</v>
      </c>
      <c r="O122" s="262">
        <v>0.7</v>
      </c>
      <c r="P122" s="262"/>
      <c r="Q122" s="262"/>
      <c r="R122" s="262"/>
      <c r="S122" s="262"/>
      <c r="T122" s="262"/>
      <c r="U122" s="262"/>
      <c r="V122" s="262"/>
      <c r="W122" s="262"/>
      <c r="X122" s="262"/>
      <c r="Y122" s="262"/>
      <c r="Z122" s="262"/>
      <c r="AA122" s="262"/>
      <c r="AB122" s="262"/>
      <c r="AC122" s="262"/>
      <c r="AD122" s="262"/>
      <c r="AE122" s="262"/>
      <c r="AF122" s="262"/>
      <c r="AG122" s="262"/>
      <c r="AH122" s="262"/>
      <c r="AI122" s="262"/>
      <c r="AJ122" s="262"/>
      <c r="AK122" s="262"/>
      <c r="AL122" s="262"/>
      <c r="AM122" s="262"/>
      <c r="AN122" s="262"/>
      <c r="AO122" s="262"/>
      <c r="AP122" s="264"/>
      <c r="AQ122" s="116"/>
      <c r="AR122" s="117"/>
    </row>
    <row r="123" spans="1:44" x14ac:dyDescent="0.25">
      <c r="A123" s="266">
        <v>15</v>
      </c>
      <c r="B123" s="191" t="s">
        <v>383</v>
      </c>
      <c r="C123" s="250" t="s">
        <v>234</v>
      </c>
      <c r="D123" s="259">
        <v>3.5</v>
      </c>
      <c r="E123" s="259"/>
      <c r="F123" s="259">
        <v>3.5</v>
      </c>
      <c r="G123" s="260"/>
      <c r="H123" s="251"/>
      <c r="I123" s="251"/>
      <c r="J123" s="260">
        <v>3.5</v>
      </c>
      <c r="K123" s="586" t="s">
        <v>199</v>
      </c>
      <c r="L123" s="149" t="s">
        <v>304</v>
      </c>
      <c r="M123" s="263"/>
      <c r="N123" s="262"/>
      <c r="O123" s="262"/>
      <c r="P123" s="262"/>
      <c r="Q123" s="262"/>
      <c r="R123" s="262"/>
      <c r="S123" s="262">
        <v>2.5</v>
      </c>
      <c r="T123" s="262"/>
      <c r="U123" s="262"/>
      <c r="V123" s="262"/>
      <c r="W123" s="262"/>
      <c r="X123" s="262"/>
      <c r="Y123" s="262"/>
      <c r="Z123" s="262"/>
      <c r="AA123" s="262"/>
      <c r="AB123" s="262"/>
      <c r="AC123" s="262"/>
      <c r="AD123" s="262">
        <v>1</v>
      </c>
      <c r="AE123" s="262"/>
      <c r="AF123" s="262"/>
      <c r="AG123" s="262"/>
      <c r="AH123" s="262"/>
      <c r="AI123" s="262"/>
      <c r="AJ123" s="262"/>
      <c r="AK123" s="262"/>
      <c r="AL123" s="262"/>
      <c r="AM123" s="262"/>
      <c r="AN123" s="262"/>
      <c r="AO123" s="262"/>
      <c r="AP123" s="264"/>
      <c r="AQ123" s="116"/>
      <c r="AR123" s="117"/>
    </row>
    <row r="124" spans="1:44" x14ac:dyDescent="0.25">
      <c r="A124" s="266">
        <v>17</v>
      </c>
      <c r="B124" s="265" t="s">
        <v>384</v>
      </c>
      <c r="C124" s="250" t="s">
        <v>234</v>
      </c>
      <c r="D124" s="259">
        <v>0.8</v>
      </c>
      <c r="E124" s="259"/>
      <c r="F124" s="259">
        <v>0.8</v>
      </c>
      <c r="G124" s="260">
        <v>0.8</v>
      </c>
      <c r="H124" s="251"/>
      <c r="I124" s="251"/>
      <c r="J124" s="260"/>
      <c r="K124" s="586" t="s">
        <v>199</v>
      </c>
      <c r="L124" s="178" t="s">
        <v>385</v>
      </c>
      <c r="M124" s="263"/>
      <c r="N124" s="262">
        <v>0.8</v>
      </c>
      <c r="O124" s="262"/>
      <c r="P124" s="262"/>
      <c r="Q124" s="262"/>
      <c r="R124" s="262"/>
      <c r="S124" s="262"/>
      <c r="T124" s="262"/>
      <c r="U124" s="262"/>
      <c r="V124" s="262"/>
      <c r="W124" s="262"/>
      <c r="X124" s="262"/>
      <c r="Y124" s="262"/>
      <c r="Z124" s="262"/>
      <c r="AA124" s="262"/>
      <c r="AB124" s="262"/>
      <c r="AC124" s="262"/>
      <c r="AD124" s="262"/>
      <c r="AE124" s="262"/>
      <c r="AF124" s="262"/>
      <c r="AG124" s="262"/>
      <c r="AH124" s="262"/>
      <c r="AI124" s="262"/>
      <c r="AJ124" s="262"/>
      <c r="AK124" s="262"/>
      <c r="AL124" s="262"/>
      <c r="AM124" s="262"/>
      <c r="AN124" s="262"/>
      <c r="AO124" s="262"/>
      <c r="AP124" s="264"/>
      <c r="AQ124" s="116"/>
      <c r="AR124" s="117"/>
    </row>
    <row r="125" spans="1:44" x14ac:dyDescent="0.25">
      <c r="A125" s="1025">
        <v>18</v>
      </c>
      <c r="B125" s="1019" t="s">
        <v>386</v>
      </c>
      <c r="C125" s="250" t="s">
        <v>234</v>
      </c>
      <c r="D125" s="251">
        <v>0.89</v>
      </c>
      <c r="E125" s="251"/>
      <c r="F125" s="251">
        <v>0.89</v>
      </c>
      <c r="G125" s="251">
        <v>0.28999999999999998</v>
      </c>
      <c r="H125" s="251"/>
      <c r="I125" s="251"/>
      <c r="J125" s="251">
        <v>0.6</v>
      </c>
      <c r="K125" s="586" t="s">
        <v>196</v>
      </c>
      <c r="L125" s="149" t="s">
        <v>304</v>
      </c>
      <c r="M125" s="172"/>
      <c r="N125" s="267">
        <v>0.28999999999999998</v>
      </c>
      <c r="O125" s="267">
        <v>0.6</v>
      </c>
      <c r="P125" s="267"/>
      <c r="Q125" s="267"/>
      <c r="R125" s="267"/>
      <c r="S125" s="267"/>
      <c r="T125" s="267"/>
      <c r="U125" s="267"/>
      <c r="V125" s="267"/>
      <c r="W125" s="267"/>
      <c r="X125" s="267"/>
      <c r="Y125" s="267"/>
      <c r="Z125" s="267"/>
      <c r="AA125" s="267"/>
      <c r="AB125" s="267"/>
      <c r="AC125" s="267"/>
      <c r="AD125" s="267"/>
      <c r="AE125" s="267"/>
      <c r="AF125" s="267"/>
      <c r="AG125" s="267"/>
      <c r="AH125" s="267"/>
      <c r="AI125" s="267"/>
      <c r="AJ125" s="267"/>
      <c r="AK125" s="267"/>
      <c r="AL125" s="267"/>
      <c r="AM125" s="267"/>
      <c r="AN125" s="267"/>
      <c r="AO125" s="267"/>
      <c r="AP125" s="267"/>
      <c r="AQ125" s="267"/>
      <c r="AR125" s="267"/>
    </row>
    <row r="126" spans="1:44" x14ac:dyDescent="0.25">
      <c r="A126" s="1005"/>
      <c r="B126" s="1028"/>
      <c r="C126" s="250" t="s">
        <v>234</v>
      </c>
      <c r="D126" s="251">
        <v>0.88</v>
      </c>
      <c r="E126" s="251"/>
      <c r="F126" s="251">
        <v>0.88</v>
      </c>
      <c r="G126" s="251">
        <v>0.28999999999999998</v>
      </c>
      <c r="H126" s="251"/>
      <c r="I126" s="251"/>
      <c r="J126" s="251">
        <v>0.59</v>
      </c>
      <c r="K126" s="586" t="s">
        <v>198</v>
      </c>
      <c r="L126" s="149" t="s">
        <v>304</v>
      </c>
      <c r="M126" s="172"/>
      <c r="N126" s="267">
        <v>0.28999999999999998</v>
      </c>
      <c r="O126" s="267">
        <v>0.59</v>
      </c>
      <c r="P126" s="267"/>
      <c r="Q126" s="267"/>
      <c r="R126" s="267"/>
      <c r="S126" s="267"/>
      <c r="T126" s="267"/>
      <c r="U126" s="267"/>
      <c r="V126" s="267"/>
      <c r="W126" s="267"/>
      <c r="X126" s="267"/>
      <c r="Y126" s="267"/>
      <c r="Z126" s="267"/>
      <c r="AA126" s="267"/>
      <c r="AB126" s="267"/>
      <c r="AC126" s="267"/>
      <c r="AD126" s="267"/>
      <c r="AE126" s="267"/>
      <c r="AF126" s="267"/>
      <c r="AG126" s="267"/>
      <c r="AH126" s="267"/>
      <c r="AI126" s="267"/>
      <c r="AJ126" s="267"/>
      <c r="AK126" s="267"/>
      <c r="AL126" s="267"/>
      <c r="AM126" s="267"/>
      <c r="AN126" s="267"/>
      <c r="AO126" s="267"/>
      <c r="AP126" s="267"/>
      <c r="AQ126" s="267"/>
      <c r="AR126" s="267"/>
    </row>
    <row r="127" spans="1:44" x14ac:dyDescent="0.25">
      <c r="A127" s="1006"/>
      <c r="B127" s="1020"/>
      <c r="C127" s="250" t="s">
        <v>234</v>
      </c>
      <c r="D127" s="251">
        <v>0.88</v>
      </c>
      <c r="E127" s="251"/>
      <c r="F127" s="251">
        <v>0.88</v>
      </c>
      <c r="G127" s="251">
        <v>0.28999999999999998</v>
      </c>
      <c r="H127" s="251"/>
      <c r="I127" s="251"/>
      <c r="J127" s="251">
        <v>0.59</v>
      </c>
      <c r="K127" s="586" t="s">
        <v>200</v>
      </c>
      <c r="L127" s="178" t="s">
        <v>309</v>
      </c>
      <c r="M127" s="172"/>
      <c r="N127" s="267">
        <v>0.28999999999999998</v>
      </c>
      <c r="O127" s="267">
        <v>0.59</v>
      </c>
      <c r="P127" s="267"/>
      <c r="Q127" s="267"/>
      <c r="R127" s="267"/>
      <c r="S127" s="267"/>
      <c r="T127" s="267"/>
      <c r="U127" s="267"/>
      <c r="V127" s="267"/>
      <c r="W127" s="267"/>
      <c r="X127" s="267"/>
      <c r="Y127" s="267"/>
      <c r="Z127" s="267"/>
      <c r="AA127" s="267"/>
      <c r="AB127" s="267"/>
      <c r="AC127" s="267"/>
      <c r="AD127" s="267"/>
      <c r="AE127" s="267"/>
      <c r="AF127" s="267"/>
      <c r="AG127" s="267"/>
      <c r="AH127" s="267"/>
      <c r="AI127" s="267"/>
      <c r="AJ127" s="267"/>
      <c r="AK127" s="267"/>
      <c r="AL127" s="267"/>
      <c r="AM127" s="267"/>
      <c r="AN127" s="267"/>
      <c r="AO127" s="267"/>
      <c r="AP127" s="267"/>
      <c r="AQ127" s="267"/>
      <c r="AR127" s="267"/>
    </row>
    <row r="128" spans="1:44" ht="27.6" x14ac:dyDescent="0.25">
      <c r="A128" s="268">
        <v>19</v>
      </c>
      <c r="B128" s="269" t="s">
        <v>387</v>
      </c>
      <c r="C128" s="250" t="s">
        <v>234</v>
      </c>
      <c r="D128" s="170">
        <f>E128+F128</f>
        <v>0.44</v>
      </c>
      <c r="E128" s="203"/>
      <c r="F128" s="203">
        <v>0.44</v>
      </c>
      <c r="G128" s="203"/>
      <c r="H128" s="251"/>
      <c r="I128" s="251"/>
      <c r="J128" s="203">
        <v>0.44</v>
      </c>
      <c r="K128" s="238" t="s">
        <v>886</v>
      </c>
      <c r="L128" s="149" t="s">
        <v>304</v>
      </c>
      <c r="M128" s="172"/>
      <c r="N128" s="256"/>
      <c r="O128" s="256">
        <v>0.44</v>
      </c>
      <c r="P128" s="256"/>
      <c r="Q128" s="256"/>
      <c r="R128" s="256"/>
      <c r="S128" s="256"/>
      <c r="T128" s="256"/>
      <c r="U128" s="256"/>
      <c r="V128" s="256"/>
      <c r="W128" s="256"/>
      <c r="X128" s="256"/>
      <c r="Y128" s="256"/>
      <c r="Z128" s="256"/>
      <c r="AA128" s="256"/>
      <c r="AB128" s="256"/>
      <c r="AC128" s="256"/>
      <c r="AD128" s="256"/>
      <c r="AE128" s="256"/>
      <c r="AF128" s="256"/>
      <c r="AG128" s="256"/>
      <c r="AH128" s="256"/>
      <c r="AI128" s="256"/>
      <c r="AJ128" s="256"/>
      <c r="AK128" s="256"/>
      <c r="AL128" s="256"/>
      <c r="AM128" s="256"/>
      <c r="AN128" s="256"/>
      <c r="AO128" s="256"/>
      <c r="AP128" s="256"/>
      <c r="AQ128" s="256"/>
      <c r="AR128" s="256"/>
    </row>
    <row r="129" spans="1:45" ht="14.25" customHeight="1" x14ac:dyDescent="0.25">
      <c r="A129" s="268">
        <v>20</v>
      </c>
      <c r="B129" s="191" t="s">
        <v>388</v>
      </c>
      <c r="C129" s="250" t="s">
        <v>234</v>
      </c>
      <c r="D129" s="251">
        <f>E129+F129</f>
        <v>3.7</v>
      </c>
      <c r="E129" s="201"/>
      <c r="F129" s="201">
        <v>3.7</v>
      </c>
      <c r="G129" s="183">
        <v>1.2</v>
      </c>
      <c r="H129" s="251"/>
      <c r="I129" s="251"/>
      <c r="J129" s="183">
        <v>2.5</v>
      </c>
      <c r="K129" s="238" t="s">
        <v>194</v>
      </c>
      <c r="L129" s="149" t="s">
        <v>304</v>
      </c>
      <c r="M129" s="172"/>
      <c r="N129" s="185">
        <v>1.2</v>
      </c>
      <c r="O129" s="185">
        <v>2.5</v>
      </c>
      <c r="P129" s="185"/>
      <c r="Q129" s="185"/>
      <c r="R129" s="185"/>
      <c r="S129" s="185"/>
      <c r="T129" s="185"/>
      <c r="U129" s="185"/>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185"/>
      <c r="AR129" s="185"/>
    </row>
    <row r="130" spans="1:45" ht="18" customHeight="1" x14ac:dyDescent="0.25">
      <c r="A130" s="268">
        <v>21</v>
      </c>
      <c r="B130" s="191" t="s">
        <v>389</v>
      </c>
      <c r="C130" s="250" t="s">
        <v>234</v>
      </c>
      <c r="D130" s="251">
        <f t="shared" ref="D130:D144" si="12">E130+F130</f>
        <v>2.7</v>
      </c>
      <c r="E130" s="201">
        <v>1.2</v>
      </c>
      <c r="F130" s="201">
        <v>1.5</v>
      </c>
      <c r="G130" s="183"/>
      <c r="H130" s="251"/>
      <c r="I130" s="251"/>
      <c r="J130" s="183">
        <v>1.5</v>
      </c>
      <c r="K130" s="238" t="s">
        <v>195</v>
      </c>
      <c r="L130" s="178" t="s">
        <v>309</v>
      </c>
      <c r="M130" s="179"/>
      <c r="N130" s="185"/>
      <c r="O130" s="185">
        <v>1.5</v>
      </c>
      <c r="P130" s="185"/>
      <c r="Q130" s="185"/>
      <c r="R130" s="185"/>
      <c r="S130" s="185"/>
      <c r="T130" s="185"/>
      <c r="U130" s="185"/>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185"/>
      <c r="AR130" s="185"/>
      <c r="AS130" s="185"/>
    </row>
    <row r="131" spans="1:45" ht="18" customHeight="1" x14ac:dyDescent="0.25">
      <c r="A131" s="268">
        <v>22</v>
      </c>
      <c r="B131" s="191" t="s">
        <v>390</v>
      </c>
      <c r="C131" s="250" t="s">
        <v>234</v>
      </c>
      <c r="D131" s="251">
        <f t="shared" si="12"/>
        <v>1.2</v>
      </c>
      <c r="E131" s="201">
        <v>0.6</v>
      </c>
      <c r="F131" s="201">
        <v>0.6</v>
      </c>
      <c r="G131" s="183"/>
      <c r="H131" s="251"/>
      <c r="I131" s="251"/>
      <c r="J131" s="183">
        <v>0.6</v>
      </c>
      <c r="K131" s="238" t="s">
        <v>195</v>
      </c>
      <c r="L131" s="149" t="s">
        <v>304</v>
      </c>
      <c r="M131" s="179"/>
      <c r="N131" s="185"/>
      <c r="O131" s="185">
        <v>0.3</v>
      </c>
      <c r="P131" s="185">
        <v>0.2</v>
      </c>
      <c r="Q131" s="185"/>
      <c r="R131" s="185"/>
      <c r="S131" s="185"/>
      <c r="T131" s="185"/>
      <c r="U131" s="185"/>
      <c r="V131" s="185"/>
      <c r="W131" s="185"/>
      <c r="X131" s="185"/>
      <c r="Y131" s="185"/>
      <c r="Z131" s="185"/>
      <c r="AA131" s="185"/>
      <c r="AB131" s="185"/>
      <c r="AC131" s="185"/>
      <c r="AD131" s="185">
        <v>0.1</v>
      </c>
      <c r="AE131" s="185"/>
      <c r="AF131" s="185"/>
      <c r="AG131" s="185"/>
      <c r="AH131" s="185"/>
      <c r="AI131" s="185"/>
      <c r="AJ131" s="185"/>
      <c r="AK131" s="185"/>
      <c r="AL131" s="185"/>
      <c r="AM131" s="185"/>
      <c r="AN131" s="185"/>
      <c r="AO131" s="185"/>
      <c r="AP131" s="185"/>
      <c r="AQ131" s="185"/>
      <c r="AR131" s="185"/>
      <c r="AS131" s="185"/>
    </row>
    <row r="132" spans="1:45" x14ac:dyDescent="0.25">
      <c r="A132" s="268">
        <v>23</v>
      </c>
      <c r="B132" s="168" t="s">
        <v>391</v>
      </c>
      <c r="C132" s="250" t="s">
        <v>234</v>
      </c>
      <c r="D132" s="251">
        <f t="shared" si="12"/>
        <v>1.8</v>
      </c>
      <c r="E132" s="170"/>
      <c r="F132" s="170">
        <v>1.8</v>
      </c>
      <c r="G132" s="170"/>
      <c r="H132" s="251"/>
      <c r="I132" s="251"/>
      <c r="J132" s="170">
        <v>1.8</v>
      </c>
      <c r="K132" s="238" t="s">
        <v>202</v>
      </c>
      <c r="L132" s="149" t="s">
        <v>304</v>
      </c>
      <c r="M132" s="177">
        <v>99</v>
      </c>
      <c r="N132" s="114"/>
      <c r="O132" s="114"/>
      <c r="P132" s="114"/>
      <c r="Q132" s="114"/>
      <c r="R132" s="114"/>
      <c r="S132" s="114">
        <v>1.8</v>
      </c>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81"/>
      <c r="AQ132" s="182"/>
      <c r="AR132" s="117"/>
      <c r="AS132" s="117"/>
    </row>
    <row r="133" spans="1:45" s="117" customFormat="1" x14ac:dyDescent="0.25">
      <c r="A133" s="268">
        <v>24</v>
      </c>
      <c r="B133" s="168" t="s">
        <v>392</v>
      </c>
      <c r="C133" s="250" t="s">
        <v>234</v>
      </c>
      <c r="D133" s="251">
        <f t="shared" si="12"/>
        <v>2.4</v>
      </c>
      <c r="E133" s="170">
        <v>1.4</v>
      </c>
      <c r="F133" s="170">
        <v>1</v>
      </c>
      <c r="G133" s="170"/>
      <c r="H133" s="251"/>
      <c r="I133" s="251"/>
      <c r="J133" s="170">
        <v>1</v>
      </c>
      <c r="K133" s="238" t="s">
        <v>202</v>
      </c>
      <c r="L133" s="149" t="s">
        <v>304</v>
      </c>
      <c r="M133" s="177">
        <v>100</v>
      </c>
      <c r="N133" s="114"/>
      <c r="O133" s="114">
        <v>1</v>
      </c>
      <c r="P133" s="114"/>
      <c r="Q133" s="114"/>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81"/>
      <c r="AQ133" s="182"/>
    </row>
    <row r="134" spans="1:45" x14ac:dyDescent="0.25">
      <c r="A134" s="268">
        <v>25</v>
      </c>
      <c r="B134" s="168" t="s">
        <v>393</v>
      </c>
      <c r="C134" s="250" t="s">
        <v>234</v>
      </c>
      <c r="D134" s="251">
        <v>1</v>
      </c>
      <c r="E134" s="183"/>
      <c r="F134" s="170">
        <v>1</v>
      </c>
      <c r="G134" s="183"/>
      <c r="H134" s="251"/>
      <c r="I134" s="251"/>
      <c r="J134" s="183">
        <v>1</v>
      </c>
      <c r="K134" s="238" t="s">
        <v>202</v>
      </c>
      <c r="L134" s="149" t="s">
        <v>304</v>
      </c>
      <c r="M134" s="177">
        <v>101</v>
      </c>
      <c r="N134" s="185"/>
      <c r="O134" s="185"/>
      <c r="P134" s="185">
        <v>0.38</v>
      </c>
      <c r="Q134" s="185"/>
      <c r="R134" s="185"/>
      <c r="S134" s="185"/>
      <c r="T134" s="185"/>
      <c r="U134" s="185">
        <v>0.62</v>
      </c>
      <c r="V134" s="185"/>
      <c r="W134" s="185"/>
      <c r="X134" s="185"/>
      <c r="Y134" s="185"/>
      <c r="Z134" s="185"/>
      <c r="AA134" s="185"/>
      <c r="AB134" s="185"/>
      <c r="AC134" s="185"/>
      <c r="AD134" s="185"/>
      <c r="AE134" s="185"/>
      <c r="AF134" s="185"/>
      <c r="AG134" s="185"/>
      <c r="AH134" s="185"/>
      <c r="AI134" s="185"/>
      <c r="AJ134" s="185"/>
      <c r="AK134" s="185"/>
      <c r="AL134" s="185"/>
      <c r="AM134" s="185"/>
      <c r="AN134" s="185"/>
      <c r="AO134" s="185"/>
      <c r="AP134" s="186"/>
      <c r="AQ134" s="182"/>
      <c r="AR134" s="117"/>
      <c r="AS134" s="117"/>
    </row>
    <row r="135" spans="1:45" s="283" customFormat="1" x14ac:dyDescent="0.25">
      <c r="A135" s="268">
        <v>26</v>
      </c>
      <c r="B135" s="270" t="s">
        <v>888</v>
      </c>
      <c r="C135" s="271" t="s">
        <v>234</v>
      </c>
      <c r="D135" s="272">
        <v>0.7</v>
      </c>
      <c r="E135" s="273"/>
      <c r="F135" s="274">
        <v>0.7</v>
      </c>
      <c r="G135" s="273"/>
      <c r="H135" s="272"/>
      <c r="I135" s="272"/>
      <c r="J135" s="273">
        <v>0.7</v>
      </c>
      <c r="K135" s="519" t="s">
        <v>202</v>
      </c>
      <c r="L135" s="275" t="s">
        <v>304</v>
      </c>
      <c r="M135" s="276" t="s">
        <v>889</v>
      </c>
      <c r="N135" s="277"/>
      <c r="O135" s="278">
        <v>0.7</v>
      </c>
      <c r="P135" s="278"/>
      <c r="Q135" s="279"/>
      <c r="R135" s="278"/>
      <c r="S135" s="278"/>
      <c r="T135" s="278"/>
      <c r="U135" s="278"/>
      <c r="V135" s="278"/>
      <c r="W135" s="278"/>
      <c r="X135" s="278"/>
      <c r="Y135" s="278"/>
      <c r="Z135" s="278"/>
      <c r="AA135" s="278"/>
      <c r="AB135" s="278"/>
      <c r="AC135" s="278"/>
      <c r="AD135" s="278"/>
      <c r="AE135" s="278"/>
      <c r="AF135" s="278"/>
      <c r="AG135" s="278"/>
      <c r="AH135" s="278"/>
      <c r="AI135" s="278"/>
      <c r="AJ135" s="278"/>
      <c r="AK135" s="278"/>
      <c r="AL135" s="278"/>
      <c r="AM135" s="278"/>
      <c r="AN135" s="278"/>
      <c r="AO135" s="278"/>
      <c r="AP135" s="280"/>
      <c r="AQ135" s="281"/>
      <c r="AR135" s="277"/>
      <c r="AS135" s="282"/>
    </row>
    <row r="136" spans="1:45" s="283" customFormat="1" x14ac:dyDescent="0.25">
      <c r="A136" s="268">
        <v>27</v>
      </c>
      <c r="B136" s="270" t="s">
        <v>890</v>
      </c>
      <c r="C136" s="271" t="s">
        <v>234</v>
      </c>
      <c r="D136" s="272">
        <v>0.33</v>
      </c>
      <c r="E136" s="273"/>
      <c r="F136" s="274">
        <v>0.33</v>
      </c>
      <c r="G136" s="273"/>
      <c r="H136" s="272"/>
      <c r="I136" s="272"/>
      <c r="J136" s="273">
        <v>0.33</v>
      </c>
      <c r="K136" s="519" t="s">
        <v>202</v>
      </c>
      <c r="L136" s="275" t="s">
        <v>304</v>
      </c>
      <c r="M136" s="276" t="s">
        <v>891</v>
      </c>
      <c r="N136" s="277"/>
      <c r="O136" s="278"/>
      <c r="P136" s="278">
        <v>0.1</v>
      </c>
      <c r="Q136" s="277"/>
      <c r="R136" s="278"/>
      <c r="S136" s="278"/>
      <c r="T136" s="278"/>
      <c r="U136" s="278">
        <v>0.23</v>
      </c>
      <c r="V136" s="278"/>
      <c r="W136" s="278"/>
      <c r="X136" s="278"/>
      <c r="Y136" s="278"/>
      <c r="Z136" s="278"/>
      <c r="AA136" s="278"/>
      <c r="AB136" s="278"/>
      <c r="AC136" s="278"/>
      <c r="AD136" s="278"/>
      <c r="AE136" s="278"/>
      <c r="AF136" s="278"/>
      <c r="AG136" s="278"/>
      <c r="AH136" s="278"/>
      <c r="AI136" s="278"/>
      <c r="AJ136" s="278"/>
      <c r="AK136" s="278"/>
      <c r="AL136" s="278"/>
      <c r="AM136" s="278"/>
      <c r="AN136" s="278"/>
      <c r="AO136" s="278"/>
      <c r="AP136" s="280"/>
      <c r="AQ136" s="281"/>
      <c r="AR136" s="277"/>
      <c r="AS136" s="282"/>
    </row>
    <row r="137" spans="1:45" x14ac:dyDescent="0.25">
      <c r="A137" s="268">
        <v>28</v>
      </c>
      <c r="B137" s="168" t="s">
        <v>394</v>
      </c>
      <c r="C137" s="250" t="s">
        <v>234</v>
      </c>
      <c r="D137" s="251">
        <f t="shared" si="12"/>
        <v>10</v>
      </c>
      <c r="E137" s="183"/>
      <c r="F137" s="170">
        <f t="shared" ref="F137:F144" si="13">G137+H137+J137</f>
        <v>10</v>
      </c>
      <c r="G137" s="183"/>
      <c r="H137" s="251"/>
      <c r="I137" s="251"/>
      <c r="J137" s="183">
        <v>10</v>
      </c>
      <c r="K137" s="238" t="s">
        <v>228</v>
      </c>
      <c r="L137" s="149" t="s">
        <v>304</v>
      </c>
      <c r="M137" s="172"/>
      <c r="N137" s="262"/>
      <c r="O137" s="262"/>
      <c r="P137" s="262"/>
      <c r="Q137" s="262"/>
      <c r="R137" s="262"/>
      <c r="S137" s="262"/>
      <c r="T137" s="262"/>
      <c r="U137" s="262"/>
      <c r="V137" s="262"/>
      <c r="W137" s="262"/>
      <c r="X137" s="262"/>
      <c r="Y137" s="262"/>
      <c r="Z137" s="262"/>
      <c r="AA137" s="262"/>
      <c r="AB137" s="262"/>
      <c r="AC137" s="262"/>
      <c r="AD137" s="262">
        <v>1</v>
      </c>
      <c r="AE137" s="262"/>
      <c r="AF137" s="262"/>
      <c r="AG137" s="262"/>
      <c r="AH137" s="262"/>
      <c r="AI137" s="262"/>
      <c r="AJ137" s="262"/>
      <c r="AK137" s="262"/>
      <c r="AL137" s="262"/>
      <c r="AM137" s="262">
        <v>9</v>
      </c>
      <c r="AN137" s="262"/>
      <c r="AO137" s="262"/>
      <c r="AP137" s="264"/>
      <c r="AQ137" s="188"/>
      <c r="AR137" s="117"/>
      <c r="AS137" s="193"/>
    </row>
    <row r="138" spans="1:45" x14ac:dyDescent="0.25">
      <c r="A138" s="268">
        <v>29</v>
      </c>
      <c r="B138" s="168" t="s">
        <v>395</v>
      </c>
      <c r="C138" s="250" t="s">
        <v>234</v>
      </c>
      <c r="D138" s="251">
        <f t="shared" si="12"/>
        <v>13.3</v>
      </c>
      <c r="E138" s="183"/>
      <c r="F138" s="170">
        <f t="shared" si="13"/>
        <v>13.3</v>
      </c>
      <c r="G138" s="183">
        <v>2.5</v>
      </c>
      <c r="H138" s="251"/>
      <c r="I138" s="251"/>
      <c r="J138" s="183">
        <v>10.8</v>
      </c>
      <c r="K138" s="238" t="s">
        <v>228</v>
      </c>
      <c r="L138" s="149" t="s">
        <v>304</v>
      </c>
      <c r="M138" s="172"/>
      <c r="N138" s="262">
        <v>2.5</v>
      </c>
      <c r="O138" s="262">
        <v>5</v>
      </c>
      <c r="P138" s="262">
        <v>5.8</v>
      </c>
      <c r="Q138" s="262"/>
      <c r="R138" s="262"/>
      <c r="S138" s="262"/>
      <c r="T138" s="262"/>
      <c r="U138" s="262"/>
      <c r="V138" s="262"/>
      <c r="W138" s="262"/>
      <c r="X138" s="262"/>
      <c r="Y138" s="262"/>
      <c r="Z138" s="262"/>
      <c r="AA138" s="262"/>
      <c r="AB138" s="262"/>
      <c r="AC138" s="262"/>
      <c r="AD138" s="262"/>
      <c r="AE138" s="262"/>
      <c r="AF138" s="262"/>
      <c r="AG138" s="262"/>
      <c r="AH138" s="262"/>
      <c r="AI138" s="262"/>
      <c r="AJ138" s="262"/>
      <c r="AK138" s="262"/>
      <c r="AL138" s="262"/>
      <c r="AM138" s="262"/>
      <c r="AN138" s="262"/>
      <c r="AO138" s="262"/>
      <c r="AP138" s="264"/>
      <c r="AQ138" s="188"/>
      <c r="AR138" s="117"/>
      <c r="AS138" s="193"/>
    </row>
    <row r="139" spans="1:45" x14ac:dyDescent="0.25">
      <c r="A139" s="268">
        <v>30</v>
      </c>
      <c r="B139" s="168" t="s">
        <v>396</v>
      </c>
      <c r="C139" s="250" t="s">
        <v>234</v>
      </c>
      <c r="D139" s="251">
        <f t="shared" si="12"/>
        <v>0.30000000000000004</v>
      </c>
      <c r="E139" s="183"/>
      <c r="F139" s="170">
        <f t="shared" si="13"/>
        <v>0.30000000000000004</v>
      </c>
      <c r="G139" s="183">
        <v>0.03</v>
      </c>
      <c r="H139" s="251"/>
      <c r="I139" s="251"/>
      <c r="J139" s="183">
        <v>0.27</v>
      </c>
      <c r="K139" s="238" t="s">
        <v>205</v>
      </c>
      <c r="L139" s="149" t="s">
        <v>304</v>
      </c>
      <c r="M139" s="172"/>
      <c r="N139" s="262">
        <v>0.03</v>
      </c>
      <c r="O139" s="262">
        <v>0.27</v>
      </c>
      <c r="P139" s="262"/>
      <c r="Q139" s="262"/>
      <c r="R139" s="262"/>
      <c r="S139" s="262"/>
      <c r="T139" s="262"/>
      <c r="U139" s="262"/>
      <c r="V139" s="262"/>
      <c r="W139" s="262"/>
      <c r="X139" s="262"/>
      <c r="Y139" s="262"/>
      <c r="Z139" s="262"/>
      <c r="AA139" s="262"/>
      <c r="AB139" s="262"/>
      <c r="AC139" s="262"/>
      <c r="AD139" s="262"/>
      <c r="AE139" s="262"/>
      <c r="AF139" s="262"/>
      <c r="AG139" s="262"/>
      <c r="AH139" s="262"/>
      <c r="AI139" s="262"/>
      <c r="AJ139" s="262"/>
      <c r="AK139" s="262"/>
      <c r="AL139" s="262"/>
      <c r="AM139" s="262"/>
      <c r="AN139" s="262"/>
      <c r="AO139" s="262"/>
      <c r="AP139" s="264"/>
      <c r="AQ139" s="188"/>
      <c r="AR139" s="117"/>
      <c r="AS139" s="193"/>
    </row>
    <row r="140" spans="1:45" x14ac:dyDescent="0.25">
      <c r="A140" s="268">
        <v>31</v>
      </c>
      <c r="B140" s="168" t="s">
        <v>397</v>
      </c>
      <c r="C140" s="250" t="s">
        <v>234</v>
      </c>
      <c r="D140" s="251">
        <f t="shared" si="12"/>
        <v>0.5</v>
      </c>
      <c r="E140" s="183"/>
      <c r="F140" s="170">
        <v>0.5</v>
      </c>
      <c r="G140" s="183"/>
      <c r="H140" s="251"/>
      <c r="I140" s="251"/>
      <c r="J140" s="183">
        <v>0.5</v>
      </c>
      <c r="K140" s="238" t="s">
        <v>193</v>
      </c>
      <c r="L140" s="149" t="s">
        <v>304</v>
      </c>
      <c r="M140" s="172"/>
      <c r="N140" s="262"/>
      <c r="O140" s="262">
        <v>0.5</v>
      </c>
      <c r="P140" s="262"/>
      <c r="Q140" s="262"/>
      <c r="R140" s="262"/>
      <c r="S140" s="262"/>
      <c r="T140" s="262"/>
      <c r="U140" s="262"/>
      <c r="V140" s="262"/>
      <c r="W140" s="262"/>
      <c r="X140" s="262"/>
      <c r="Y140" s="262"/>
      <c r="Z140" s="262"/>
      <c r="AA140" s="262"/>
      <c r="AB140" s="262"/>
      <c r="AC140" s="262"/>
      <c r="AD140" s="262"/>
      <c r="AE140" s="262"/>
      <c r="AF140" s="262"/>
      <c r="AG140" s="262"/>
      <c r="AH140" s="262"/>
      <c r="AI140" s="262"/>
      <c r="AJ140" s="262"/>
      <c r="AK140" s="262"/>
      <c r="AL140" s="262"/>
      <c r="AM140" s="262"/>
      <c r="AN140" s="262"/>
      <c r="AO140" s="262"/>
      <c r="AP140" s="264"/>
      <c r="AQ140" s="188"/>
      <c r="AR140" s="117"/>
      <c r="AS140" s="193"/>
    </row>
    <row r="141" spans="1:45" x14ac:dyDescent="0.25">
      <c r="A141" s="268">
        <v>32</v>
      </c>
      <c r="B141" s="168" t="s">
        <v>398</v>
      </c>
      <c r="C141" s="250" t="s">
        <v>234</v>
      </c>
      <c r="D141" s="251">
        <f t="shared" si="12"/>
        <v>15</v>
      </c>
      <c r="E141" s="183"/>
      <c r="F141" s="170">
        <f t="shared" si="13"/>
        <v>15</v>
      </c>
      <c r="G141" s="183"/>
      <c r="H141" s="251"/>
      <c r="I141" s="251"/>
      <c r="J141" s="183">
        <v>15</v>
      </c>
      <c r="K141" s="238" t="s">
        <v>193</v>
      </c>
      <c r="L141" s="149" t="s">
        <v>304</v>
      </c>
      <c r="M141" s="172"/>
      <c r="N141" s="262"/>
      <c r="O141" s="262">
        <v>3</v>
      </c>
      <c r="P141" s="262">
        <v>12</v>
      </c>
      <c r="Q141" s="262"/>
      <c r="R141" s="262"/>
      <c r="S141" s="262"/>
      <c r="T141" s="262"/>
      <c r="U141" s="262"/>
      <c r="V141" s="262"/>
      <c r="W141" s="262"/>
      <c r="X141" s="262"/>
      <c r="Y141" s="262"/>
      <c r="Z141" s="262"/>
      <c r="AA141" s="262"/>
      <c r="AB141" s="262"/>
      <c r="AC141" s="262"/>
      <c r="AD141" s="262"/>
      <c r="AE141" s="262"/>
      <c r="AF141" s="262"/>
      <c r="AG141" s="262"/>
      <c r="AH141" s="262"/>
      <c r="AI141" s="262"/>
      <c r="AJ141" s="262"/>
      <c r="AK141" s="262"/>
      <c r="AL141" s="262"/>
      <c r="AM141" s="262"/>
      <c r="AN141" s="262"/>
      <c r="AO141" s="262"/>
      <c r="AP141" s="264"/>
      <c r="AQ141" s="188"/>
      <c r="AR141" s="117"/>
      <c r="AS141" s="193"/>
    </row>
    <row r="142" spans="1:45" x14ac:dyDescent="0.25">
      <c r="A142" s="268">
        <v>33</v>
      </c>
      <c r="B142" s="168" t="s">
        <v>399</v>
      </c>
      <c r="C142" s="250" t="s">
        <v>234</v>
      </c>
      <c r="D142" s="251">
        <f t="shared" si="12"/>
        <v>12</v>
      </c>
      <c r="E142" s="183"/>
      <c r="F142" s="170">
        <f t="shared" si="13"/>
        <v>12</v>
      </c>
      <c r="G142" s="183">
        <v>5</v>
      </c>
      <c r="H142" s="251"/>
      <c r="I142" s="251"/>
      <c r="J142" s="183">
        <v>7</v>
      </c>
      <c r="K142" s="238" t="s">
        <v>193</v>
      </c>
      <c r="L142" s="149" t="s">
        <v>304</v>
      </c>
      <c r="M142" s="172"/>
      <c r="N142" s="262">
        <v>5</v>
      </c>
      <c r="O142" s="262">
        <v>2</v>
      </c>
      <c r="P142" s="262"/>
      <c r="Q142" s="262"/>
      <c r="R142" s="262"/>
      <c r="S142" s="262">
        <v>5</v>
      </c>
      <c r="T142" s="262"/>
      <c r="U142" s="262"/>
      <c r="V142" s="262"/>
      <c r="W142" s="262"/>
      <c r="X142" s="262"/>
      <c r="Y142" s="262"/>
      <c r="Z142" s="262"/>
      <c r="AA142" s="262"/>
      <c r="AB142" s="262"/>
      <c r="AC142" s="262"/>
      <c r="AD142" s="262"/>
      <c r="AE142" s="262"/>
      <c r="AF142" s="262"/>
      <c r="AG142" s="262"/>
      <c r="AH142" s="262"/>
      <c r="AI142" s="262"/>
      <c r="AJ142" s="262"/>
      <c r="AK142" s="262"/>
      <c r="AL142" s="262"/>
      <c r="AM142" s="262"/>
      <c r="AN142" s="262"/>
      <c r="AO142" s="262"/>
      <c r="AP142" s="264"/>
      <c r="AQ142" s="188"/>
      <c r="AR142" s="117"/>
      <c r="AS142" s="193"/>
    </row>
    <row r="143" spans="1:45" x14ac:dyDescent="0.25">
      <c r="A143" s="268">
        <v>34</v>
      </c>
      <c r="B143" s="168" t="s">
        <v>400</v>
      </c>
      <c r="C143" s="250" t="s">
        <v>234</v>
      </c>
      <c r="D143" s="251">
        <f t="shared" si="12"/>
        <v>7.3</v>
      </c>
      <c r="E143" s="183"/>
      <c r="F143" s="170">
        <f t="shared" si="13"/>
        <v>7.3</v>
      </c>
      <c r="G143" s="183"/>
      <c r="H143" s="251"/>
      <c r="I143" s="251"/>
      <c r="J143" s="183">
        <v>7.3</v>
      </c>
      <c r="K143" s="238" t="s">
        <v>228</v>
      </c>
      <c r="L143" s="149" t="s">
        <v>304</v>
      </c>
      <c r="M143" s="172"/>
      <c r="N143" s="262"/>
      <c r="O143" s="262">
        <v>1</v>
      </c>
      <c r="P143" s="262">
        <v>6.3</v>
      </c>
      <c r="Q143" s="262"/>
      <c r="R143" s="262"/>
      <c r="S143" s="262"/>
      <c r="T143" s="262"/>
      <c r="U143" s="262"/>
      <c r="V143" s="262"/>
      <c r="W143" s="262"/>
      <c r="X143" s="262"/>
      <c r="Y143" s="262"/>
      <c r="Z143" s="262"/>
      <c r="AA143" s="262"/>
      <c r="AB143" s="262"/>
      <c r="AC143" s="262"/>
      <c r="AD143" s="262"/>
      <c r="AE143" s="262"/>
      <c r="AF143" s="262"/>
      <c r="AG143" s="262"/>
      <c r="AH143" s="262"/>
      <c r="AI143" s="262"/>
      <c r="AJ143" s="262"/>
      <c r="AK143" s="262"/>
      <c r="AL143" s="262"/>
      <c r="AM143" s="262"/>
      <c r="AN143" s="262"/>
      <c r="AO143" s="262"/>
      <c r="AP143" s="264"/>
      <c r="AQ143" s="188"/>
      <c r="AR143" s="117"/>
      <c r="AS143" s="193"/>
    </row>
    <row r="144" spans="1:45" x14ac:dyDescent="0.25">
      <c r="A144" s="268">
        <v>35</v>
      </c>
      <c r="B144" s="284" t="s">
        <v>401</v>
      </c>
      <c r="C144" s="250" t="s">
        <v>234</v>
      </c>
      <c r="D144" s="251">
        <f t="shared" si="12"/>
        <v>37.200000000000003</v>
      </c>
      <c r="E144" s="260"/>
      <c r="F144" s="251">
        <f t="shared" si="13"/>
        <v>37.200000000000003</v>
      </c>
      <c r="G144" s="260"/>
      <c r="H144" s="251"/>
      <c r="I144" s="251"/>
      <c r="J144" s="260">
        <v>37.200000000000003</v>
      </c>
      <c r="K144" s="586" t="s">
        <v>228</v>
      </c>
      <c r="L144" s="285" t="s">
        <v>304</v>
      </c>
      <c r="M144" s="286"/>
      <c r="N144" s="262"/>
      <c r="O144" s="262">
        <v>5</v>
      </c>
      <c r="P144" s="262">
        <f>J144-O144</f>
        <v>32.200000000000003</v>
      </c>
      <c r="Q144" s="262"/>
      <c r="R144" s="262"/>
      <c r="S144" s="262"/>
      <c r="T144" s="262"/>
      <c r="U144" s="262"/>
      <c r="V144" s="262"/>
      <c r="W144" s="262"/>
      <c r="X144" s="262"/>
      <c r="Y144" s="262"/>
      <c r="Z144" s="262"/>
      <c r="AA144" s="262"/>
      <c r="AB144" s="262"/>
      <c r="AC144" s="262"/>
      <c r="AD144" s="262"/>
      <c r="AE144" s="262"/>
      <c r="AF144" s="262"/>
      <c r="AG144" s="262"/>
      <c r="AH144" s="262"/>
      <c r="AI144" s="262"/>
      <c r="AJ144" s="262"/>
      <c r="AK144" s="262"/>
      <c r="AL144" s="262"/>
      <c r="AM144" s="262"/>
      <c r="AN144" s="262"/>
      <c r="AO144" s="262"/>
      <c r="AP144" s="264"/>
      <c r="AQ144" s="287"/>
      <c r="AR144" s="288"/>
      <c r="AS144" s="193"/>
    </row>
    <row r="145" spans="1:45" s="219" customFormat="1" x14ac:dyDescent="0.25">
      <c r="A145" s="289">
        <v>36</v>
      </c>
      <c r="B145" s="211" t="s">
        <v>892</v>
      </c>
      <c r="C145" s="290" t="s">
        <v>234</v>
      </c>
      <c r="D145" s="213">
        <v>8.5749999999999993</v>
      </c>
      <c r="E145" s="291">
        <v>2.39</v>
      </c>
      <c r="F145" s="213">
        <v>6.19</v>
      </c>
      <c r="G145" s="291">
        <v>0.46</v>
      </c>
      <c r="H145" s="213"/>
      <c r="I145" s="213"/>
      <c r="J145" s="292">
        <v>5.73</v>
      </c>
      <c r="K145" s="605" t="s">
        <v>200</v>
      </c>
      <c r="L145" s="155"/>
      <c r="M145" s="215"/>
      <c r="N145" s="293">
        <v>0.46</v>
      </c>
      <c r="O145" s="293">
        <v>5.73</v>
      </c>
      <c r="P145" s="293"/>
      <c r="Q145" s="293"/>
      <c r="R145" s="293"/>
      <c r="S145" s="293"/>
      <c r="T145" s="293"/>
      <c r="U145" s="293"/>
      <c r="V145" s="293"/>
      <c r="W145" s="293"/>
      <c r="X145" s="293"/>
      <c r="Y145" s="293"/>
      <c r="Z145" s="293"/>
      <c r="AA145" s="293"/>
      <c r="AB145" s="293"/>
      <c r="AC145" s="293"/>
      <c r="AD145" s="293"/>
      <c r="AE145" s="293"/>
      <c r="AF145" s="293"/>
      <c r="AG145" s="293"/>
      <c r="AH145" s="293"/>
      <c r="AI145" s="293"/>
      <c r="AJ145" s="293"/>
      <c r="AK145" s="293"/>
      <c r="AL145" s="293"/>
      <c r="AM145" s="293"/>
      <c r="AN145" s="293"/>
      <c r="AO145" s="293"/>
      <c r="AP145" s="293"/>
    </row>
    <row r="146" spans="1:45" s="219" customFormat="1" x14ac:dyDescent="0.25">
      <c r="A146" s="1030">
        <v>37</v>
      </c>
      <c r="B146" s="1033" t="s">
        <v>893</v>
      </c>
      <c r="C146" s="290" t="s">
        <v>234</v>
      </c>
      <c r="D146" s="213">
        <v>0.30600000000000005</v>
      </c>
      <c r="E146" s="291"/>
      <c r="F146" s="213">
        <v>0.31</v>
      </c>
      <c r="G146" s="291"/>
      <c r="H146" s="213"/>
      <c r="I146" s="213"/>
      <c r="J146" s="291">
        <v>0.31</v>
      </c>
      <c r="K146" s="605" t="s">
        <v>228</v>
      </c>
      <c r="L146" s="155"/>
      <c r="M146" s="215"/>
      <c r="N146" s="293"/>
      <c r="O146" s="293">
        <v>0.31</v>
      </c>
      <c r="P146" s="293"/>
      <c r="Q146" s="293"/>
      <c r="R146" s="293"/>
      <c r="S146" s="293"/>
      <c r="T146" s="293"/>
      <c r="U146" s="293"/>
      <c r="V146" s="293"/>
      <c r="W146" s="293"/>
      <c r="X146" s="293"/>
      <c r="Y146" s="293"/>
      <c r="Z146" s="293"/>
      <c r="AA146" s="293"/>
      <c r="AB146" s="293"/>
      <c r="AC146" s="293"/>
      <c r="AD146" s="293"/>
      <c r="AE146" s="293"/>
      <c r="AF146" s="293"/>
      <c r="AG146" s="293"/>
      <c r="AH146" s="293"/>
      <c r="AI146" s="293"/>
      <c r="AJ146" s="293"/>
      <c r="AK146" s="293"/>
      <c r="AL146" s="293"/>
      <c r="AM146" s="293"/>
      <c r="AN146" s="293"/>
      <c r="AO146" s="293"/>
      <c r="AP146" s="293"/>
    </row>
    <row r="147" spans="1:45" s="219" customFormat="1" x14ac:dyDescent="0.25">
      <c r="A147" s="1031"/>
      <c r="B147" s="1034"/>
      <c r="C147" s="290" t="s">
        <v>234</v>
      </c>
      <c r="D147" s="213">
        <v>4.1579999999999995</v>
      </c>
      <c r="E147" s="291">
        <v>2.2379999999999995</v>
      </c>
      <c r="F147" s="213">
        <v>1.92</v>
      </c>
      <c r="G147" s="291">
        <v>0.96199999999999886</v>
      </c>
      <c r="H147" s="213">
        <v>0.65</v>
      </c>
      <c r="I147" s="213"/>
      <c r="J147" s="291">
        <v>0.31199999999999883</v>
      </c>
      <c r="K147" s="605" t="s">
        <v>197</v>
      </c>
      <c r="L147" s="155"/>
      <c r="M147" s="215"/>
      <c r="N147" s="293">
        <v>0.96</v>
      </c>
      <c r="O147" s="293">
        <v>0.31</v>
      </c>
      <c r="P147" s="293"/>
      <c r="Q147" s="293"/>
      <c r="R147" s="293">
        <v>0.65</v>
      </c>
      <c r="S147" s="293"/>
      <c r="T147" s="293"/>
      <c r="U147" s="293"/>
      <c r="V147" s="293"/>
      <c r="W147" s="293"/>
      <c r="X147" s="293"/>
      <c r="Y147" s="293"/>
      <c r="Z147" s="293"/>
      <c r="AA147" s="293"/>
      <c r="AB147" s="293"/>
      <c r="AC147" s="293"/>
      <c r="AD147" s="293"/>
      <c r="AE147" s="293"/>
      <c r="AF147" s="293"/>
      <c r="AG147" s="293"/>
      <c r="AH147" s="293"/>
      <c r="AI147" s="293"/>
      <c r="AJ147" s="293"/>
      <c r="AK147" s="293"/>
      <c r="AL147" s="293"/>
      <c r="AM147" s="293"/>
      <c r="AN147" s="293"/>
      <c r="AO147" s="293"/>
      <c r="AP147" s="293"/>
    </row>
    <row r="148" spans="1:45" s="219" customFormat="1" x14ac:dyDescent="0.25">
      <c r="A148" s="1032"/>
      <c r="B148" s="1035"/>
      <c r="C148" s="290" t="s">
        <v>234</v>
      </c>
      <c r="D148" s="213">
        <v>0.93599999999999994</v>
      </c>
      <c r="E148" s="291">
        <v>0.33799999999999997</v>
      </c>
      <c r="F148" s="213">
        <v>0.59799999999999998</v>
      </c>
      <c r="G148" s="291">
        <v>0.33799999999999997</v>
      </c>
      <c r="H148" s="213"/>
      <c r="I148" s="213"/>
      <c r="J148" s="291">
        <v>0.26</v>
      </c>
      <c r="K148" s="605" t="s">
        <v>199</v>
      </c>
      <c r="L148" s="155"/>
      <c r="M148" s="215"/>
      <c r="N148" s="293">
        <v>0.34</v>
      </c>
      <c r="O148" s="293">
        <v>0.26</v>
      </c>
      <c r="P148" s="293"/>
      <c r="Q148" s="293"/>
      <c r="R148" s="293"/>
      <c r="S148" s="293"/>
      <c r="T148" s="293"/>
      <c r="U148" s="293"/>
      <c r="V148" s="293"/>
      <c r="W148" s="293"/>
      <c r="X148" s="293"/>
      <c r="Y148" s="293"/>
      <c r="Z148" s="293"/>
      <c r="AA148" s="293"/>
      <c r="AB148" s="293"/>
      <c r="AC148" s="293"/>
      <c r="AD148" s="293"/>
      <c r="AE148" s="293"/>
      <c r="AF148" s="293"/>
      <c r="AG148" s="293"/>
      <c r="AH148" s="293"/>
      <c r="AI148" s="293"/>
      <c r="AJ148" s="293"/>
      <c r="AK148" s="293"/>
      <c r="AL148" s="293"/>
      <c r="AM148" s="293"/>
      <c r="AN148" s="293"/>
      <c r="AO148" s="293"/>
      <c r="AP148" s="293"/>
    </row>
    <row r="149" spans="1:45" s="219" customFormat="1" ht="20.25" customHeight="1" x14ac:dyDescent="0.25">
      <c r="A149" s="1030">
        <v>38</v>
      </c>
      <c r="B149" s="1033" t="s">
        <v>894</v>
      </c>
      <c r="C149" s="290" t="s">
        <v>234</v>
      </c>
      <c r="D149" s="213">
        <v>6.6419999999999995</v>
      </c>
      <c r="E149" s="291">
        <v>3.3210000000000006</v>
      </c>
      <c r="F149" s="213">
        <v>3.3209999999999988</v>
      </c>
      <c r="G149" s="291"/>
      <c r="H149" s="213"/>
      <c r="I149" s="213"/>
      <c r="J149" s="291">
        <v>3.3209999999999988</v>
      </c>
      <c r="K149" s="606" t="s">
        <v>194</v>
      </c>
      <c r="L149" s="155"/>
      <c r="M149" s="215" t="s">
        <v>895</v>
      </c>
      <c r="N149" s="293"/>
      <c r="O149" s="293">
        <v>3.32</v>
      </c>
      <c r="P149" s="293"/>
      <c r="Q149" s="293"/>
      <c r="R149" s="293"/>
      <c r="S149" s="293"/>
      <c r="T149" s="293"/>
      <c r="U149" s="293"/>
      <c r="V149" s="293"/>
      <c r="W149" s="293"/>
      <c r="X149" s="293"/>
      <c r="Y149" s="293"/>
      <c r="Z149" s="293"/>
      <c r="AA149" s="293"/>
      <c r="AB149" s="293"/>
      <c r="AC149" s="293"/>
      <c r="AD149" s="293"/>
      <c r="AE149" s="293"/>
      <c r="AF149" s="293"/>
      <c r="AG149" s="293"/>
      <c r="AH149" s="293"/>
      <c r="AI149" s="293"/>
      <c r="AJ149" s="293"/>
      <c r="AK149" s="293"/>
      <c r="AL149" s="293"/>
      <c r="AM149" s="293"/>
      <c r="AN149" s="293"/>
      <c r="AO149" s="293"/>
      <c r="AP149" s="293"/>
    </row>
    <row r="150" spans="1:45" s="219" customFormat="1" x14ac:dyDescent="0.25">
      <c r="A150" s="1031"/>
      <c r="B150" s="1034"/>
      <c r="C150" s="290" t="s">
        <v>234</v>
      </c>
      <c r="D150" s="213">
        <v>2.34</v>
      </c>
      <c r="E150" s="291">
        <v>1.17</v>
      </c>
      <c r="F150" s="213">
        <v>1.17</v>
      </c>
      <c r="G150" s="291"/>
      <c r="H150" s="213"/>
      <c r="I150" s="213"/>
      <c r="J150" s="291">
        <v>1.17</v>
      </c>
      <c r="K150" s="606" t="s">
        <v>196</v>
      </c>
      <c r="L150" s="155"/>
      <c r="M150" s="215" t="s">
        <v>895</v>
      </c>
      <c r="N150" s="293"/>
      <c r="O150" s="293">
        <v>1.17</v>
      </c>
      <c r="P150" s="293"/>
      <c r="Q150" s="293"/>
      <c r="R150" s="293"/>
      <c r="S150" s="293"/>
      <c r="T150" s="293"/>
      <c r="U150" s="293"/>
      <c r="V150" s="293"/>
      <c r="W150" s="293"/>
      <c r="X150" s="293"/>
      <c r="Y150" s="293"/>
      <c r="Z150" s="293"/>
      <c r="AA150" s="293"/>
      <c r="AB150" s="293"/>
      <c r="AC150" s="293"/>
      <c r="AD150" s="293"/>
      <c r="AE150" s="293"/>
      <c r="AF150" s="293"/>
      <c r="AG150" s="293"/>
      <c r="AH150" s="293"/>
      <c r="AI150" s="293"/>
      <c r="AJ150" s="293"/>
      <c r="AK150" s="293"/>
      <c r="AL150" s="293"/>
      <c r="AM150" s="293"/>
      <c r="AN150" s="293"/>
      <c r="AO150" s="293"/>
      <c r="AP150" s="293"/>
    </row>
    <row r="151" spans="1:45" s="219" customFormat="1" x14ac:dyDescent="0.25">
      <c r="A151" s="1031"/>
      <c r="B151" s="1034"/>
      <c r="C151" s="290" t="s">
        <v>234</v>
      </c>
      <c r="D151" s="213">
        <v>3.3119999999999998</v>
      </c>
      <c r="E151" s="291">
        <v>1.6559999999999999</v>
      </c>
      <c r="F151" s="213">
        <v>1.6559999999999999</v>
      </c>
      <c r="G151" s="291"/>
      <c r="H151" s="213"/>
      <c r="I151" s="213"/>
      <c r="J151" s="291">
        <v>1.6559999999999999</v>
      </c>
      <c r="K151" s="606" t="s">
        <v>195</v>
      </c>
      <c r="L151" s="155"/>
      <c r="M151" s="215" t="s">
        <v>895</v>
      </c>
      <c r="N151" s="293"/>
      <c r="O151" s="293"/>
      <c r="P151" s="293">
        <v>1.66</v>
      </c>
      <c r="Q151" s="293"/>
      <c r="R151" s="293"/>
      <c r="S151" s="293"/>
      <c r="T151" s="293"/>
      <c r="U151" s="293"/>
      <c r="V151" s="293"/>
      <c r="W151" s="293"/>
      <c r="X151" s="293"/>
      <c r="Y151" s="293"/>
      <c r="Z151" s="293"/>
      <c r="AA151" s="293"/>
      <c r="AB151" s="293"/>
      <c r="AC151" s="293"/>
      <c r="AD151" s="293"/>
      <c r="AE151" s="293"/>
      <c r="AF151" s="293"/>
      <c r="AG151" s="293"/>
      <c r="AH151" s="293"/>
      <c r="AI151" s="293"/>
      <c r="AJ151" s="293"/>
      <c r="AK151" s="293"/>
      <c r="AL151" s="293"/>
      <c r="AM151" s="293"/>
      <c r="AN151" s="293"/>
      <c r="AO151" s="293"/>
      <c r="AP151" s="293"/>
    </row>
    <row r="152" spans="1:45" s="219" customFormat="1" x14ac:dyDescent="0.25">
      <c r="A152" s="1032"/>
      <c r="B152" s="1035"/>
      <c r="C152" s="290" t="s">
        <v>234</v>
      </c>
      <c r="D152" s="213">
        <v>5.7059999999999995</v>
      </c>
      <c r="E152" s="291">
        <v>2.8529999999999998</v>
      </c>
      <c r="F152" s="213">
        <v>2.8529999999999998</v>
      </c>
      <c r="G152" s="291"/>
      <c r="H152" s="213"/>
      <c r="I152" s="213"/>
      <c r="J152" s="291">
        <v>2.8529999999999998</v>
      </c>
      <c r="K152" s="605" t="s">
        <v>886</v>
      </c>
      <c r="L152" s="155"/>
      <c r="M152" s="215" t="s">
        <v>896</v>
      </c>
      <c r="N152" s="293"/>
      <c r="O152" s="293">
        <v>2.85</v>
      </c>
      <c r="P152" s="293"/>
      <c r="Q152" s="293"/>
      <c r="R152" s="293"/>
      <c r="S152" s="293"/>
      <c r="T152" s="293"/>
      <c r="U152" s="293"/>
      <c r="V152" s="293"/>
      <c r="W152" s="293"/>
      <c r="X152" s="293"/>
      <c r="Y152" s="293"/>
      <c r="Z152" s="293"/>
      <c r="AA152" s="293"/>
      <c r="AB152" s="293"/>
      <c r="AC152" s="293"/>
      <c r="AD152" s="293"/>
      <c r="AE152" s="293"/>
      <c r="AF152" s="293"/>
      <c r="AG152" s="293"/>
      <c r="AH152" s="293"/>
      <c r="AI152" s="293"/>
      <c r="AJ152" s="293"/>
      <c r="AK152" s="293"/>
      <c r="AL152" s="293"/>
      <c r="AM152" s="293"/>
      <c r="AN152" s="293"/>
      <c r="AO152" s="293"/>
      <c r="AP152" s="293"/>
    </row>
    <row r="153" spans="1:45" s="219" customFormat="1" x14ac:dyDescent="0.25">
      <c r="A153" s="1030">
        <v>39</v>
      </c>
      <c r="B153" s="1033" t="s">
        <v>897</v>
      </c>
      <c r="C153" s="290" t="s">
        <v>234</v>
      </c>
      <c r="D153" s="213">
        <v>2.4300000000000002</v>
      </c>
      <c r="E153" s="291">
        <v>1.35</v>
      </c>
      <c r="F153" s="213">
        <v>1.08</v>
      </c>
      <c r="G153" s="291"/>
      <c r="H153" s="213"/>
      <c r="I153" s="213"/>
      <c r="J153" s="213">
        <v>1.08</v>
      </c>
      <c r="K153" s="605" t="s">
        <v>196</v>
      </c>
      <c r="L153" s="155"/>
      <c r="M153" s="215" t="s">
        <v>895</v>
      </c>
      <c r="N153" s="293"/>
      <c r="O153" s="293">
        <v>1.08</v>
      </c>
      <c r="P153" s="293"/>
      <c r="Q153" s="293"/>
      <c r="R153" s="293"/>
      <c r="S153" s="293"/>
      <c r="T153" s="293"/>
      <c r="U153" s="293"/>
      <c r="V153" s="293"/>
      <c r="W153" s="293"/>
      <c r="X153" s="293"/>
      <c r="Y153" s="293"/>
      <c r="Z153" s="293"/>
      <c r="AA153" s="293"/>
      <c r="AB153" s="293"/>
      <c r="AC153" s="293"/>
      <c r="AD153" s="293"/>
      <c r="AE153" s="293"/>
      <c r="AF153" s="293"/>
      <c r="AG153" s="293"/>
      <c r="AH153" s="293"/>
      <c r="AI153" s="293"/>
      <c r="AJ153" s="293"/>
      <c r="AK153" s="293"/>
      <c r="AL153" s="293"/>
      <c r="AM153" s="293"/>
      <c r="AN153" s="293"/>
      <c r="AO153" s="293"/>
      <c r="AP153" s="293"/>
    </row>
    <row r="154" spans="1:45" s="219" customFormat="1" x14ac:dyDescent="0.25">
      <c r="A154" s="1032"/>
      <c r="B154" s="1034"/>
      <c r="C154" s="290" t="s">
        <v>234</v>
      </c>
      <c r="D154" s="213">
        <v>0.9</v>
      </c>
      <c r="E154" s="291">
        <v>0.5</v>
      </c>
      <c r="F154" s="213">
        <v>0.4</v>
      </c>
      <c r="G154" s="291">
        <v>0.19</v>
      </c>
      <c r="H154" s="213"/>
      <c r="I154" s="213"/>
      <c r="J154" s="213">
        <v>0.21000000000000002</v>
      </c>
      <c r="K154" s="605" t="s">
        <v>195</v>
      </c>
      <c r="L154" s="155"/>
      <c r="M154" s="215" t="s">
        <v>895</v>
      </c>
      <c r="N154" s="293">
        <v>0.19</v>
      </c>
      <c r="O154" s="293"/>
      <c r="P154" s="293">
        <v>0.21</v>
      </c>
      <c r="Q154" s="293"/>
      <c r="R154" s="293"/>
      <c r="S154" s="293"/>
      <c r="T154" s="293"/>
      <c r="U154" s="293"/>
      <c r="V154" s="293"/>
      <c r="W154" s="293"/>
      <c r="X154" s="293"/>
      <c r="Y154" s="293"/>
      <c r="Z154" s="293"/>
      <c r="AA154" s="293"/>
      <c r="AB154" s="293"/>
      <c r="AC154" s="293"/>
      <c r="AD154" s="293"/>
      <c r="AE154" s="293"/>
      <c r="AF154" s="293"/>
      <c r="AG154" s="293"/>
      <c r="AH154" s="293"/>
      <c r="AI154" s="293"/>
      <c r="AJ154" s="293"/>
      <c r="AK154" s="293"/>
      <c r="AL154" s="293"/>
      <c r="AM154" s="293"/>
      <c r="AN154" s="293"/>
      <c r="AO154" s="293"/>
      <c r="AP154" s="293"/>
    </row>
    <row r="155" spans="1:45" s="219" customFormat="1" ht="27.6" x14ac:dyDescent="0.25">
      <c r="A155" s="289">
        <v>40</v>
      </c>
      <c r="B155" s="211" t="s">
        <v>898</v>
      </c>
      <c r="C155" s="290" t="s">
        <v>234</v>
      </c>
      <c r="D155" s="213">
        <v>1.78</v>
      </c>
      <c r="E155" s="291">
        <v>0.33</v>
      </c>
      <c r="F155" s="213">
        <v>1.46</v>
      </c>
      <c r="G155" s="291">
        <v>1.46</v>
      </c>
      <c r="H155" s="213"/>
      <c r="I155" s="213"/>
      <c r="J155" s="291"/>
      <c r="K155" s="606" t="s">
        <v>202</v>
      </c>
      <c r="L155" s="155"/>
      <c r="M155" s="294" t="s">
        <v>899</v>
      </c>
      <c r="N155" s="293">
        <v>1.46</v>
      </c>
      <c r="O155" s="293"/>
      <c r="P155" s="293"/>
      <c r="Q155" s="293"/>
      <c r="R155" s="293"/>
      <c r="S155" s="293"/>
      <c r="T155" s="293"/>
      <c r="U155" s="293"/>
      <c r="V155" s="293"/>
      <c r="W155" s="293"/>
      <c r="X155" s="293"/>
      <c r="Y155" s="293"/>
      <c r="Z155" s="293"/>
      <c r="AA155" s="293"/>
      <c r="AB155" s="293"/>
      <c r="AC155" s="293"/>
      <c r="AD155" s="293"/>
      <c r="AE155" s="293"/>
      <c r="AF155" s="293"/>
      <c r="AG155" s="293"/>
      <c r="AH155" s="293"/>
      <c r="AI155" s="293"/>
      <c r="AJ155" s="293"/>
      <c r="AK155" s="293"/>
      <c r="AL155" s="293"/>
      <c r="AM155" s="293"/>
      <c r="AN155" s="293"/>
      <c r="AO155" s="293"/>
      <c r="AP155" s="293"/>
    </row>
    <row r="156" spans="1:45" s="176" customFormat="1" ht="14.4" x14ac:dyDescent="0.3">
      <c r="A156" s="295" t="s">
        <v>402</v>
      </c>
      <c r="B156" s="296" t="s">
        <v>235</v>
      </c>
      <c r="C156" s="297"/>
      <c r="D156" s="298">
        <f>SUM(D157:D204)</f>
        <v>159.72</v>
      </c>
      <c r="E156" s="298">
        <f t="shared" ref="E156:J156" si="14">SUM(E157:E204)</f>
        <v>1.0900000000000001</v>
      </c>
      <c r="F156" s="298">
        <f t="shared" si="14"/>
        <v>158.63</v>
      </c>
      <c r="G156" s="298">
        <f t="shared" si="14"/>
        <v>4.8000000000000016</v>
      </c>
      <c r="H156" s="298">
        <f t="shared" si="14"/>
        <v>0</v>
      </c>
      <c r="I156" s="298">
        <f t="shared" si="14"/>
        <v>0</v>
      </c>
      <c r="J156" s="298">
        <f t="shared" si="14"/>
        <v>153.83000000000013</v>
      </c>
      <c r="K156" s="299"/>
      <c r="L156" s="300"/>
      <c r="M156" s="301"/>
      <c r="N156" s="302"/>
      <c r="O156" s="303"/>
      <c r="P156" s="304"/>
      <c r="Q156" s="303"/>
      <c r="R156" s="303"/>
      <c r="S156" s="303"/>
      <c r="T156" s="303"/>
      <c r="U156" s="303"/>
      <c r="V156" s="303"/>
      <c r="W156" s="303"/>
      <c r="X156" s="303"/>
      <c r="Y156" s="303"/>
      <c r="Z156" s="303"/>
      <c r="AA156" s="303"/>
      <c r="AB156" s="303"/>
      <c r="AC156" s="303"/>
      <c r="AD156" s="303"/>
      <c r="AE156" s="303"/>
      <c r="AF156" s="303"/>
      <c r="AG156" s="303"/>
      <c r="AH156" s="303"/>
      <c r="AI156" s="303"/>
      <c r="AJ156" s="303"/>
      <c r="AK156" s="303"/>
      <c r="AL156" s="303"/>
      <c r="AM156" s="303"/>
      <c r="AN156" s="303"/>
      <c r="AO156" s="303"/>
      <c r="AP156" s="305"/>
      <c r="AQ156" s="306"/>
      <c r="AR156" s="307"/>
    </row>
    <row r="157" spans="1:45" x14ac:dyDescent="0.25">
      <c r="A157" s="308">
        <v>1</v>
      </c>
      <c r="B157" s="309" t="s">
        <v>403</v>
      </c>
      <c r="C157" s="308" t="s">
        <v>236</v>
      </c>
      <c r="D157" s="251">
        <v>30</v>
      </c>
      <c r="E157" s="251"/>
      <c r="F157" s="251">
        <v>30</v>
      </c>
      <c r="G157" s="251"/>
      <c r="H157" s="251"/>
      <c r="I157" s="251"/>
      <c r="J157" s="251">
        <v>30</v>
      </c>
      <c r="K157" s="587" t="s">
        <v>207</v>
      </c>
      <c r="L157" s="178" t="s">
        <v>309</v>
      </c>
      <c r="M157" s="171">
        <v>110</v>
      </c>
      <c r="N157" s="310"/>
      <c r="O157" s="311">
        <v>7</v>
      </c>
      <c r="P157" s="311"/>
      <c r="Q157" s="311"/>
      <c r="R157" s="311"/>
      <c r="S157" s="311">
        <v>6</v>
      </c>
      <c r="T157" s="311"/>
      <c r="U157" s="311"/>
      <c r="V157" s="311"/>
      <c r="W157" s="311"/>
      <c r="X157" s="311"/>
      <c r="Y157" s="311">
        <v>17</v>
      </c>
      <c r="Z157" s="311"/>
      <c r="AA157" s="311"/>
      <c r="AB157" s="311"/>
      <c r="AC157" s="311"/>
      <c r="AD157" s="311"/>
      <c r="AE157" s="311"/>
      <c r="AF157" s="311"/>
      <c r="AG157" s="311"/>
      <c r="AH157" s="311"/>
      <c r="AI157" s="311"/>
      <c r="AJ157" s="311"/>
      <c r="AK157" s="311"/>
      <c r="AL157" s="311"/>
      <c r="AM157" s="311"/>
      <c r="AN157" s="311"/>
      <c r="AO157" s="311"/>
      <c r="AP157" s="312"/>
      <c r="AQ157" s="313"/>
      <c r="AR157" s="314"/>
    </row>
    <row r="158" spans="1:45" x14ac:dyDescent="0.25">
      <c r="A158" s="308">
        <v>2</v>
      </c>
      <c r="B158" s="309" t="s">
        <v>404</v>
      </c>
      <c r="C158" s="308" t="s">
        <v>236</v>
      </c>
      <c r="D158" s="251">
        <v>63</v>
      </c>
      <c r="E158" s="251"/>
      <c r="F158" s="251">
        <v>63</v>
      </c>
      <c r="G158" s="251"/>
      <c r="H158" s="251"/>
      <c r="I158" s="251"/>
      <c r="J158" s="251">
        <v>63</v>
      </c>
      <c r="K158" s="587" t="s">
        <v>194</v>
      </c>
      <c r="L158" s="178" t="s">
        <v>309</v>
      </c>
      <c r="M158" s="172"/>
      <c r="N158" s="310"/>
      <c r="O158" s="311"/>
      <c r="P158" s="311"/>
      <c r="Q158" s="311">
        <v>15</v>
      </c>
      <c r="R158" s="311"/>
      <c r="S158" s="311"/>
      <c r="T158" s="311"/>
      <c r="U158" s="311"/>
      <c r="V158" s="311"/>
      <c r="W158" s="311"/>
      <c r="X158" s="311"/>
      <c r="Y158" s="311"/>
      <c r="Z158" s="311"/>
      <c r="AA158" s="311"/>
      <c r="AB158" s="311"/>
      <c r="AC158" s="311"/>
      <c r="AD158" s="311">
        <v>25</v>
      </c>
      <c r="AE158" s="311"/>
      <c r="AF158" s="311"/>
      <c r="AG158" s="311"/>
      <c r="AH158" s="311"/>
      <c r="AI158" s="311"/>
      <c r="AJ158" s="311"/>
      <c r="AK158" s="311"/>
      <c r="AL158" s="311"/>
      <c r="AM158" s="311">
        <v>23</v>
      </c>
      <c r="AN158" s="311"/>
      <c r="AO158" s="311"/>
      <c r="AP158" s="312"/>
      <c r="AQ158" s="313"/>
      <c r="AR158" s="314"/>
    </row>
    <row r="159" spans="1:45" s="117" customFormat="1" ht="27.6" x14ac:dyDescent="0.25">
      <c r="A159" s="169">
        <v>3</v>
      </c>
      <c r="B159" s="168" t="s">
        <v>405</v>
      </c>
      <c r="C159" s="308" t="s">
        <v>236</v>
      </c>
      <c r="D159" s="170">
        <v>5.9</v>
      </c>
      <c r="E159" s="170"/>
      <c r="F159" s="170">
        <v>5.9</v>
      </c>
      <c r="G159" s="170"/>
      <c r="H159" s="170"/>
      <c r="I159" s="170"/>
      <c r="J159" s="170">
        <v>5.9</v>
      </c>
      <c r="K159" s="238" t="s">
        <v>203</v>
      </c>
      <c r="L159" s="149" t="s">
        <v>304</v>
      </c>
      <c r="M159" s="177"/>
      <c r="N159" s="192"/>
      <c r="O159" s="192"/>
      <c r="P159" s="192"/>
      <c r="Q159" s="192"/>
      <c r="R159" s="192"/>
      <c r="S159" s="192">
        <v>4.7</v>
      </c>
      <c r="T159" s="192"/>
      <c r="U159" s="192"/>
      <c r="V159" s="192"/>
      <c r="W159" s="192"/>
      <c r="X159" s="192"/>
      <c r="Y159" s="192"/>
      <c r="Z159" s="192"/>
      <c r="AA159" s="192"/>
      <c r="AB159" s="192"/>
      <c r="AC159" s="192"/>
      <c r="AD159" s="192">
        <v>1.2</v>
      </c>
      <c r="AE159" s="192"/>
      <c r="AF159" s="192"/>
      <c r="AG159" s="192"/>
      <c r="AH159" s="192"/>
      <c r="AI159" s="192"/>
      <c r="AJ159" s="192"/>
      <c r="AK159" s="192"/>
      <c r="AL159" s="192"/>
      <c r="AM159" s="192"/>
      <c r="AN159" s="192"/>
      <c r="AO159" s="192"/>
      <c r="AP159" s="315"/>
      <c r="AQ159" s="313"/>
      <c r="AR159" s="314"/>
      <c r="AS159" s="182"/>
    </row>
    <row r="160" spans="1:45" s="117" customFormat="1" x14ac:dyDescent="0.25">
      <c r="A160" s="1025">
        <v>4</v>
      </c>
      <c r="B160" s="1019" t="s">
        <v>406</v>
      </c>
      <c r="C160" s="308" t="s">
        <v>236</v>
      </c>
      <c r="D160" s="170">
        <f>E160+F160</f>
        <v>0.32</v>
      </c>
      <c r="E160" s="207"/>
      <c r="F160" s="170">
        <f>G160+H160+J160</f>
        <v>0.32</v>
      </c>
      <c r="G160" s="207"/>
      <c r="H160" s="207"/>
      <c r="I160" s="207"/>
      <c r="J160" s="207">
        <v>0.32</v>
      </c>
      <c r="K160" s="588" t="s">
        <v>195</v>
      </c>
      <c r="L160" s="149" t="s">
        <v>304</v>
      </c>
      <c r="M160" s="172"/>
      <c r="N160" s="192"/>
      <c r="O160" s="192"/>
      <c r="P160" s="192"/>
      <c r="Q160" s="192"/>
      <c r="R160" s="192"/>
      <c r="S160" s="192"/>
      <c r="T160" s="192"/>
      <c r="U160" s="192">
        <v>0.32</v>
      </c>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315"/>
      <c r="AQ160" s="313"/>
      <c r="AR160" s="314"/>
      <c r="AS160" s="182"/>
    </row>
    <row r="161" spans="1:45" s="117" customFormat="1" x14ac:dyDescent="0.25">
      <c r="A161" s="1006"/>
      <c r="B161" s="1020"/>
      <c r="C161" s="308" t="s">
        <v>236</v>
      </c>
      <c r="D161" s="170">
        <f>E161+F161</f>
        <v>0.4</v>
      </c>
      <c r="E161" s="207"/>
      <c r="F161" s="170">
        <f>G161+H161+J161</f>
        <v>0.4</v>
      </c>
      <c r="G161" s="207"/>
      <c r="H161" s="207"/>
      <c r="I161" s="207"/>
      <c r="J161" s="207">
        <v>0.4</v>
      </c>
      <c r="K161" s="588" t="s">
        <v>196</v>
      </c>
      <c r="L161" s="149" t="s">
        <v>304</v>
      </c>
      <c r="M161" s="172"/>
      <c r="N161" s="192"/>
      <c r="O161" s="192">
        <v>0.2</v>
      </c>
      <c r="P161" s="192">
        <v>0.1</v>
      </c>
      <c r="Q161" s="192"/>
      <c r="R161" s="192"/>
      <c r="S161" s="192"/>
      <c r="T161" s="192"/>
      <c r="U161" s="192">
        <v>0.1</v>
      </c>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315"/>
      <c r="AQ161" s="313"/>
      <c r="AR161" s="314"/>
      <c r="AS161" s="182"/>
    </row>
    <row r="162" spans="1:45" s="117" customFormat="1" x14ac:dyDescent="0.25">
      <c r="A162" s="1025">
        <v>5</v>
      </c>
      <c r="B162" s="1019" t="s">
        <v>407</v>
      </c>
      <c r="C162" s="308" t="s">
        <v>236</v>
      </c>
      <c r="D162" s="170">
        <f>E162+F162</f>
        <v>1.1000000000000001</v>
      </c>
      <c r="E162" s="207"/>
      <c r="F162" s="170">
        <f>G162+H162+J162</f>
        <v>1.1000000000000001</v>
      </c>
      <c r="G162" s="207">
        <v>1.1000000000000001</v>
      </c>
      <c r="H162" s="207"/>
      <c r="I162" s="207"/>
      <c r="J162" s="207"/>
      <c r="K162" s="588" t="s">
        <v>193</v>
      </c>
      <c r="L162" s="149" t="s">
        <v>304</v>
      </c>
      <c r="M162" s="172"/>
      <c r="N162" s="192">
        <v>1.1000000000000001</v>
      </c>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315"/>
      <c r="AQ162" s="313"/>
      <c r="AR162" s="314"/>
      <c r="AS162" s="182"/>
    </row>
    <row r="163" spans="1:45" s="117" customFormat="1" x14ac:dyDescent="0.25">
      <c r="A163" s="1006"/>
      <c r="B163" s="1020"/>
      <c r="C163" s="308" t="s">
        <v>236</v>
      </c>
      <c r="D163" s="170">
        <f>E163+F163</f>
        <v>1.7</v>
      </c>
      <c r="E163" s="207"/>
      <c r="F163" s="170">
        <f>G163+H163+J163</f>
        <v>1.7</v>
      </c>
      <c r="G163" s="207">
        <v>1.7</v>
      </c>
      <c r="H163" s="207"/>
      <c r="I163" s="207"/>
      <c r="J163" s="207"/>
      <c r="K163" s="588" t="s">
        <v>201</v>
      </c>
      <c r="L163" s="149" t="s">
        <v>304</v>
      </c>
      <c r="M163" s="172"/>
      <c r="N163" s="192">
        <v>1.7</v>
      </c>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315"/>
      <c r="AQ163" s="313"/>
      <c r="AR163" s="314"/>
      <c r="AS163" s="182"/>
    </row>
    <row r="164" spans="1:45" s="117" customFormat="1" ht="25.5" customHeight="1" x14ac:dyDescent="0.25">
      <c r="A164" s="1025">
        <v>6</v>
      </c>
      <c r="B164" s="1019" t="s">
        <v>408</v>
      </c>
      <c r="C164" s="308" t="s">
        <v>236</v>
      </c>
      <c r="D164" s="170">
        <f>G164+J164</f>
        <v>1</v>
      </c>
      <c r="E164" s="253"/>
      <c r="F164" s="170">
        <f>G164+H164+J164</f>
        <v>1</v>
      </c>
      <c r="G164" s="170">
        <v>0.12</v>
      </c>
      <c r="H164" s="253"/>
      <c r="I164" s="253"/>
      <c r="J164" s="170">
        <v>0.88</v>
      </c>
      <c r="K164" s="589" t="s">
        <v>228</v>
      </c>
      <c r="L164" s="149" t="s">
        <v>304</v>
      </c>
      <c r="M164" s="316"/>
      <c r="N164" s="192">
        <v>0.12</v>
      </c>
      <c r="O164" s="192">
        <v>0.88</v>
      </c>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row>
    <row r="165" spans="1:45" s="117" customFormat="1" x14ac:dyDescent="0.25">
      <c r="A165" s="1005"/>
      <c r="B165" s="1028"/>
      <c r="C165" s="308" t="s">
        <v>236</v>
      </c>
      <c r="D165" s="170">
        <f t="shared" ref="D165:D180" si="15">G165+J165</f>
        <v>1.05</v>
      </c>
      <c r="E165" s="253"/>
      <c r="F165" s="170">
        <f t="shared" ref="F165:F180" si="16">G165+H165+J165</f>
        <v>1.05</v>
      </c>
      <c r="G165" s="170">
        <v>0.12</v>
      </c>
      <c r="H165" s="253"/>
      <c r="I165" s="253"/>
      <c r="J165" s="170">
        <v>0.93</v>
      </c>
      <c r="K165" s="589" t="s">
        <v>193</v>
      </c>
      <c r="L165" s="178" t="s">
        <v>309</v>
      </c>
      <c r="M165" s="172"/>
      <c r="N165" s="192">
        <v>0.12</v>
      </c>
      <c r="O165" s="192">
        <v>0.93</v>
      </c>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315"/>
      <c r="AQ165" s="317"/>
      <c r="AR165" s="192"/>
    </row>
    <row r="166" spans="1:45" s="117" customFormat="1" x14ac:dyDescent="0.25">
      <c r="A166" s="1005"/>
      <c r="B166" s="1028"/>
      <c r="C166" s="308" t="s">
        <v>236</v>
      </c>
      <c r="D166" s="170">
        <f t="shared" si="15"/>
        <v>1.03</v>
      </c>
      <c r="E166" s="253"/>
      <c r="F166" s="170">
        <f t="shared" si="16"/>
        <v>1.03</v>
      </c>
      <c r="G166" s="170">
        <v>0.1</v>
      </c>
      <c r="H166" s="253"/>
      <c r="I166" s="253"/>
      <c r="J166" s="170">
        <v>0.93</v>
      </c>
      <c r="K166" s="589" t="s">
        <v>203</v>
      </c>
      <c r="L166" s="178" t="s">
        <v>309</v>
      </c>
      <c r="M166" s="172"/>
      <c r="N166" s="192">
        <v>0.1</v>
      </c>
      <c r="O166" s="192">
        <v>0.93</v>
      </c>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315"/>
      <c r="AQ166" s="317"/>
      <c r="AR166" s="192"/>
    </row>
    <row r="167" spans="1:45" s="117" customFormat="1" x14ac:dyDescent="0.25">
      <c r="A167" s="1005"/>
      <c r="B167" s="1028"/>
      <c r="C167" s="308" t="s">
        <v>236</v>
      </c>
      <c r="D167" s="170">
        <f t="shared" si="15"/>
        <v>1.03</v>
      </c>
      <c r="E167" s="253"/>
      <c r="F167" s="170">
        <f t="shared" si="16"/>
        <v>1.03</v>
      </c>
      <c r="G167" s="170">
        <v>0.1</v>
      </c>
      <c r="H167" s="253"/>
      <c r="I167" s="253"/>
      <c r="J167" s="170">
        <v>0.93</v>
      </c>
      <c r="K167" s="589" t="s">
        <v>207</v>
      </c>
      <c r="L167" s="149" t="s">
        <v>304</v>
      </c>
      <c r="M167" s="171">
        <v>117</v>
      </c>
      <c r="N167" s="192">
        <v>0.1</v>
      </c>
      <c r="O167" s="192">
        <v>0.93</v>
      </c>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315"/>
      <c r="AQ167" s="317"/>
      <c r="AR167" s="192"/>
    </row>
    <row r="168" spans="1:45" s="117" customFormat="1" ht="21" customHeight="1" x14ac:dyDescent="0.25">
      <c r="A168" s="1005"/>
      <c r="B168" s="1028"/>
      <c r="C168" s="308" t="s">
        <v>236</v>
      </c>
      <c r="D168" s="170">
        <f t="shared" si="15"/>
        <v>1.05</v>
      </c>
      <c r="E168" s="253"/>
      <c r="F168" s="170">
        <f t="shared" si="16"/>
        <v>1.05</v>
      </c>
      <c r="G168" s="170">
        <v>0.12</v>
      </c>
      <c r="H168" s="253"/>
      <c r="I168" s="253"/>
      <c r="J168" s="170">
        <v>0.93</v>
      </c>
      <c r="K168" s="238" t="s">
        <v>886</v>
      </c>
      <c r="L168" s="178" t="s">
        <v>309</v>
      </c>
      <c r="M168" s="172"/>
      <c r="N168" s="192">
        <v>0.12</v>
      </c>
      <c r="O168" s="192">
        <v>0.93</v>
      </c>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315"/>
      <c r="AQ168" s="317"/>
      <c r="AR168" s="192"/>
    </row>
    <row r="169" spans="1:45" s="117" customFormat="1" x14ac:dyDescent="0.25">
      <c r="A169" s="1005"/>
      <c r="B169" s="1028"/>
      <c r="C169" s="308" t="s">
        <v>236</v>
      </c>
      <c r="D169" s="170">
        <f t="shared" si="15"/>
        <v>1.05</v>
      </c>
      <c r="E169" s="253"/>
      <c r="F169" s="170">
        <f t="shared" si="16"/>
        <v>1.05</v>
      </c>
      <c r="G169" s="170">
        <v>0.12</v>
      </c>
      <c r="H169" s="253"/>
      <c r="I169" s="253"/>
      <c r="J169" s="170">
        <v>0.93</v>
      </c>
      <c r="K169" s="589" t="s">
        <v>197</v>
      </c>
      <c r="L169" s="178" t="s">
        <v>309</v>
      </c>
      <c r="M169" s="172"/>
      <c r="N169" s="192">
        <v>0.12</v>
      </c>
      <c r="O169" s="192">
        <v>0.93</v>
      </c>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315"/>
      <c r="AQ169" s="317"/>
      <c r="AR169" s="192"/>
    </row>
    <row r="170" spans="1:45" s="117" customFormat="1" x14ac:dyDescent="0.25">
      <c r="A170" s="1005"/>
      <c r="B170" s="1028"/>
      <c r="C170" s="308" t="s">
        <v>236</v>
      </c>
      <c r="D170" s="170">
        <f t="shared" si="15"/>
        <v>1.05</v>
      </c>
      <c r="E170" s="253"/>
      <c r="F170" s="170">
        <f t="shared" si="16"/>
        <v>1.05</v>
      </c>
      <c r="G170" s="170">
        <v>0.12</v>
      </c>
      <c r="H170" s="253"/>
      <c r="I170" s="253"/>
      <c r="J170" s="170">
        <v>0.93</v>
      </c>
      <c r="K170" s="589" t="s">
        <v>900</v>
      </c>
      <c r="L170" s="178" t="s">
        <v>309</v>
      </c>
      <c r="M170" s="172"/>
      <c r="N170" s="192">
        <v>0.12</v>
      </c>
      <c r="O170" s="192">
        <v>0.93</v>
      </c>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315"/>
      <c r="AQ170" s="317"/>
      <c r="AR170" s="192"/>
    </row>
    <row r="171" spans="1:45" s="117" customFormat="1" x14ac:dyDescent="0.25">
      <c r="A171" s="1005"/>
      <c r="B171" s="1028"/>
      <c r="C171" s="308" t="s">
        <v>236</v>
      </c>
      <c r="D171" s="170">
        <f t="shared" si="15"/>
        <v>1.05</v>
      </c>
      <c r="E171" s="253"/>
      <c r="F171" s="170">
        <f t="shared" si="16"/>
        <v>1.05</v>
      </c>
      <c r="G171" s="170">
        <v>0.12</v>
      </c>
      <c r="H171" s="253"/>
      <c r="I171" s="253"/>
      <c r="J171" s="170">
        <v>0.93</v>
      </c>
      <c r="K171" s="589" t="s">
        <v>194</v>
      </c>
      <c r="L171" s="178" t="s">
        <v>309</v>
      </c>
      <c r="M171" s="172"/>
      <c r="N171" s="192">
        <v>0.12</v>
      </c>
      <c r="O171" s="192">
        <v>0.93</v>
      </c>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315"/>
      <c r="AQ171" s="317"/>
      <c r="AR171" s="192"/>
    </row>
    <row r="172" spans="1:45" s="117" customFormat="1" x14ac:dyDescent="0.25">
      <c r="A172" s="1005"/>
      <c r="B172" s="1028"/>
      <c r="C172" s="308" t="s">
        <v>236</v>
      </c>
      <c r="D172" s="170">
        <f t="shared" si="15"/>
        <v>1.05</v>
      </c>
      <c r="E172" s="253"/>
      <c r="F172" s="170">
        <f t="shared" si="16"/>
        <v>1.05</v>
      </c>
      <c r="G172" s="170">
        <v>0.12</v>
      </c>
      <c r="H172" s="253"/>
      <c r="I172" s="253"/>
      <c r="J172" s="170">
        <v>0.93</v>
      </c>
      <c r="K172" s="589" t="s">
        <v>901</v>
      </c>
      <c r="L172" s="149" t="s">
        <v>304</v>
      </c>
      <c r="M172" s="172">
        <v>117</v>
      </c>
      <c r="N172" s="192">
        <v>0.12</v>
      </c>
      <c r="O172" s="192">
        <v>0.93</v>
      </c>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315"/>
      <c r="AQ172" s="317"/>
      <c r="AR172" s="192"/>
    </row>
    <row r="173" spans="1:45" s="117" customFormat="1" x14ac:dyDescent="0.25">
      <c r="A173" s="1005"/>
      <c r="B173" s="1028"/>
      <c r="C173" s="308" t="s">
        <v>236</v>
      </c>
      <c r="D173" s="170">
        <f t="shared" si="15"/>
        <v>1.05</v>
      </c>
      <c r="E173" s="253"/>
      <c r="F173" s="170">
        <f t="shared" si="16"/>
        <v>1.05</v>
      </c>
      <c r="G173" s="170">
        <v>0.12</v>
      </c>
      <c r="H173" s="253"/>
      <c r="I173" s="253"/>
      <c r="J173" s="170">
        <v>0.93</v>
      </c>
      <c r="K173" s="589" t="s">
        <v>206</v>
      </c>
      <c r="L173" s="178" t="s">
        <v>309</v>
      </c>
      <c r="M173" s="172">
        <v>117</v>
      </c>
      <c r="N173" s="192">
        <v>0.12</v>
      </c>
      <c r="O173" s="192">
        <v>0.93</v>
      </c>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315"/>
      <c r="AQ173" s="317"/>
      <c r="AR173" s="192"/>
    </row>
    <row r="174" spans="1:45" s="117" customFormat="1" x14ac:dyDescent="0.25">
      <c r="A174" s="1005"/>
      <c r="B174" s="1028"/>
      <c r="C174" s="308" t="s">
        <v>236</v>
      </c>
      <c r="D174" s="170">
        <f t="shared" si="15"/>
        <v>1.05</v>
      </c>
      <c r="E174" s="253"/>
      <c r="F174" s="170">
        <f t="shared" si="16"/>
        <v>1.05</v>
      </c>
      <c r="G174" s="170">
        <v>0.12</v>
      </c>
      <c r="H174" s="253"/>
      <c r="I174" s="253"/>
      <c r="J174" s="170">
        <v>0.93</v>
      </c>
      <c r="K174" s="589" t="s">
        <v>205</v>
      </c>
      <c r="L174" s="149" t="s">
        <v>304</v>
      </c>
      <c r="M174" s="172"/>
      <c r="N174" s="192">
        <v>0.12</v>
      </c>
      <c r="O174" s="192">
        <v>0.93</v>
      </c>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315"/>
      <c r="AQ174" s="317"/>
      <c r="AR174" s="192"/>
    </row>
    <row r="175" spans="1:45" s="117" customFormat="1" x14ac:dyDescent="0.25">
      <c r="A175" s="1005"/>
      <c r="B175" s="1028"/>
      <c r="C175" s="308" t="s">
        <v>236</v>
      </c>
      <c r="D175" s="170">
        <f t="shared" si="15"/>
        <v>1.05</v>
      </c>
      <c r="E175" s="253"/>
      <c r="F175" s="170">
        <f t="shared" si="16"/>
        <v>1.05</v>
      </c>
      <c r="G175" s="170">
        <v>0.12</v>
      </c>
      <c r="H175" s="253"/>
      <c r="I175" s="253"/>
      <c r="J175" s="170">
        <v>0.93</v>
      </c>
      <c r="K175" s="589" t="s">
        <v>199</v>
      </c>
      <c r="L175" s="149" t="s">
        <v>304</v>
      </c>
      <c r="M175" s="172"/>
      <c r="N175" s="192">
        <v>0.12</v>
      </c>
      <c r="O175" s="192">
        <v>0.93</v>
      </c>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315"/>
      <c r="AQ175" s="317"/>
      <c r="AR175" s="192"/>
    </row>
    <row r="176" spans="1:45" s="117" customFormat="1" x14ac:dyDescent="0.25">
      <c r="A176" s="1005"/>
      <c r="B176" s="1028"/>
      <c r="C176" s="308" t="s">
        <v>236</v>
      </c>
      <c r="D176" s="170">
        <f t="shared" si="15"/>
        <v>1.05</v>
      </c>
      <c r="E176" s="253"/>
      <c r="F176" s="170">
        <f t="shared" si="16"/>
        <v>1.05</v>
      </c>
      <c r="G176" s="170">
        <v>0.12</v>
      </c>
      <c r="H176" s="253"/>
      <c r="I176" s="253"/>
      <c r="J176" s="170">
        <v>0.93</v>
      </c>
      <c r="K176" s="589" t="s">
        <v>204</v>
      </c>
      <c r="L176" s="149" t="s">
        <v>304</v>
      </c>
      <c r="M176" s="172">
        <v>117</v>
      </c>
      <c r="N176" s="192">
        <v>0.12</v>
      </c>
      <c r="O176" s="192">
        <v>0.93</v>
      </c>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315"/>
      <c r="AQ176" s="317"/>
      <c r="AR176" s="192"/>
    </row>
    <row r="177" spans="1:44" s="117" customFormat="1" x14ac:dyDescent="0.25">
      <c r="A177" s="1005"/>
      <c r="B177" s="1028"/>
      <c r="C177" s="308" t="s">
        <v>236</v>
      </c>
      <c r="D177" s="170">
        <f t="shared" si="15"/>
        <v>1.05</v>
      </c>
      <c r="E177" s="253"/>
      <c r="F177" s="170">
        <f t="shared" si="16"/>
        <v>1.05</v>
      </c>
      <c r="G177" s="170">
        <v>0.12</v>
      </c>
      <c r="H177" s="253"/>
      <c r="I177" s="253"/>
      <c r="J177" s="170">
        <v>0.93</v>
      </c>
      <c r="K177" s="589" t="s">
        <v>195</v>
      </c>
      <c r="L177" s="178" t="s">
        <v>309</v>
      </c>
      <c r="M177" s="172"/>
      <c r="N177" s="192">
        <v>0.12</v>
      </c>
      <c r="O177" s="192">
        <v>0.93</v>
      </c>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315"/>
      <c r="AQ177" s="317"/>
      <c r="AR177" s="192"/>
    </row>
    <row r="178" spans="1:44" s="117" customFormat="1" x14ac:dyDescent="0.25">
      <c r="A178" s="1005"/>
      <c r="B178" s="1028"/>
      <c r="C178" s="308" t="s">
        <v>236</v>
      </c>
      <c r="D178" s="170">
        <f t="shared" si="15"/>
        <v>1.05</v>
      </c>
      <c r="E178" s="253"/>
      <c r="F178" s="170">
        <f t="shared" si="16"/>
        <v>1.05</v>
      </c>
      <c r="G178" s="170">
        <v>0.12</v>
      </c>
      <c r="H178" s="253"/>
      <c r="I178" s="253"/>
      <c r="J178" s="170">
        <v>0.93</v>
      </c>
      <c r="K178" s="589" t="s">
        <v>200</v>
      </c>
      <c r="L178" s="178" t="s">
        <v>309</v>
      </c>
      <c r="M178" s="172"/>
      <c r="N178" s="192">
        <v>0.12</v>
      </c>
      <c r="O178" s="192">
        <v>0.93</v>
      </c>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315"/>
      <c r="AQ178" s="317"/>
      <c r="AR178" s="192"/>
    </row>
    <row r="179" spans="1:44" s="117" customFormat="1" x14ac:dyDescent="0.25">
      <c r="A179" s="1005"/>
      <c r="B179" s="1028"/>
      <c r="C179" s="308" t="s">
        <v>236</v>
      </c>
      <c r="D179" s="170">
        <f t="shared" si="15"/>
        <v>1.05</v>
      </c>
      <c r="E179" s="253"/>
      <c r="F179" s="170">
        <f t="shared" si="16"/>
        <v>1.05</v>
      </c>
      <c r="G179" s="170">
        <v>0.12</v>
      </c>
      <c r="H179" s="253"/>
      <c r="I179" s="253"/>
      <c r="J179" s="170">
        <v>0.93</v>
      </c>
      <c r="K179" s="589" t="s">
        <v>198</v>
      </c>
      <c r="L179" s="178" t="s">
        <v>309</v>
      </c>
      <c r="M179" s="172"/>
      <c r="N179" s="192">
        <v>0.12</v>
      </c>
      <c r="O179" s="192">
        <v>0.93</v>
      </c>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315"/>
      <c r="AQ179" s="317"/>
      <c r="AR179" s="192"/>
    </row>
    <row r="180" spans="1:44" s="117" customFormat="1" x14ac:dyDescent="0.25">
      <c r="A180" s="1006"/>
      <c r="B180" s="1020"/>
      <c r="C180" s="308" t="s">
        <v>236</v>
      </c>
      <c r="D180" s="170">
        <f t="shared" si="15"/>
        <v>1.05</v>
      </c>
      <c r="E180" s="253"/>
      <c r="F180" s="170">
        <f t="shared" si="16"/>
        <v>1.05</v>
      </c>
      <c r="G180" s="170">
        <v>0.12</v>
      </c>
      <c r="H180" s="253"/>
      <c r="I180" s="253"/>
      <c r="J180" s="170">
        <v>0.93</v>
      </c>
      <c r="K180" s="589" t="s">
        <v>201</v>
      </c>
      <c r="L180" s="178" t="s">
        <v>309</v>
      </c>
      <c r="M180" s="172"/>
      <c r="N180" s="192">
        <v>0.12</v>
      </c>
      <c r="O180" s="192">
        <v>0.93</v>
      </c>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315"/>
      <c r="AQ180" s="317"/>
      <c r="AR180" s="192"/>
    </row>
    <row r="181" spans="1:44" s="117" customFormat="1" ht="27.6" x14ac:dyDescent="0.25">
      <c r="A181" s="169">
        <v>7</v>
      </c>
      <c r="B181" s="168" t="s">
        <v>409</v>
      </c>
      <c r="C181" s="308" t="s">
        <v>236</v>
      </c>
      <c r="D181" s="170">
        <v>6.7</v>
      </c>
      <c r="E181" s="170"/>
      <c r="F181" s="170">
        <v>6.7</v>
      </c>
      <c r="G181" s="170"/>
      <c r="H181" s="170"/>
      <c r="I181" s="170"/>
      <c r="J181" s="170">
        <v>6.7</v>
      </c>
      <c r="K181" s="238" t="s">
        <v>207</v>
      </c>
      <c r="L181" s="149" t="s">
        <v>304</v>
      </c>
      <c r="M181" s="318" t="s">
        <v>884</v>
      </c>
      <c r="N181" s="192"/>
      <c r="O181" s="192"/>
      <c r="P181" s="192"/>
      <c r="Q181" s="192"/>
      <c r="R181" s="192"/>
      <c r="S181" s="192"/>
      <c r="T181" s="192"/>
      <c r="U181" s="192"/>
      <c r="V181" s="192"/>
      <c r="W181" s="192"/>
      <c r="X181" s="192"/>
      <c r="Y181" s="192"/>
      <c r="Z181" s="192"/>
      <c r="AA181" s="192"/>
      <c r="AB181" s="192"/>
      <c r="AC181" s="192"/>
      <c r="AD181" s="192">
        <v>6.7</v>
      </c>
      <c r="AE181" s="192"/>
      <c r="AF181" s="192"/>
      <c r="AG181" s="192"/>
      <c r="AH181" s="192"/>
      <c r="AI181" s="192"/>
      <c r="AJ181" s="192"/>
      <c r="AK181" s="192"/>
      <c r="AL181" s="192"/>
      <c r="AM181" s="192"/>
      <c r="AN181" s="192"/>
      <c r="AO181" s="192"/>
      <c r="AP181" s="319"/>
      <c r="AQ181" s="320"/>
      <c r="AR181" s="314"/>
    </row>
    <row r="182" spans="1:44" s="117" customFormat="1" x14ac:dyDescent="0.25">
      <c r="A182" s="1025">
        <v>8</v>
      </c>
      <c r="B182" s="1019" t="s">
        <v>410</v>
      </c>
      <c r="C182" s="308" t="s">
        <v>236</v>
      </c>
      <c r="D182" s="170">
        <f>E182+F182</f>
        <v>7.61</v>
      </c>
      <c r="E182" s="170"/>
      <c r="F182" s="170">
        <f>G182+H182+J182</f>
        <v>7.61</v>
      </c>
      <c r="G182" s="170"/>
      <c r="H182" s="170"/>
      <c r="I182" s="170"/>
      <c r="J182" s="170">
        <v>7.61</v>
      </c>
      <c r="K182" s="238" t="s">
        <v>203</v>
      </c>
      <c r="L182" s="149" t="s">
        <v>304</v>
      </c>
      <c r="M182" s="172"/>
      <c r="N182" s="192"/>
      <c r="O182" s="192">
        <v>5</v>
      </c>
      <c r="P182" s="192"/>
      <c r="Q182" s="192"/>
      <c r="R182" s="192"/>
      <c r="S182" s="192"/>
      <c r="T182" s="192"/>
      <c r="U182" s="192"/>
      <c r="V182" s="192"/>
      <c r="W182" s="192"/>
      <c r="X182" s="192"/>
      <c r="Y182" s="192">
        <v>2.61</v>
      </c>
      <c r="Z182" s="192"/>
      <c r="AA182" s="192"/>
      <c r="AB182" s="192"/>
      <c r="AC182" s="192"/>
      <c r="AD182" s="192"/>
      <c r="AE182" s="192"/>
      <c r="AF182" s="192"/>
      <c r="AG182" s="192"/>
      <c r="AH182" s="192"/>
      <c r="AI182" s="192"/>
      <c r="AJ182" s="192"/>
      <c r="AK182" s="192"/>
      <c r="AL182" s="192"/>
      <c r="AM182" s="192"/>
      <c r="AN182" s="192"/>
      <c r="AO182" s="192"/>
      <c r="AP182" s="319"/>
      <c r="AQ182" s="320"/>
      <c r="AR182" s="314"/>
    </row>
    <row r="183" spans="1:44" s="193" customFormat="1" x14ac:dyDescent="0.25">
      <c r="A183" s="1005"/>
      <c r="B183" s="1028"/>
      <c r="C183" s="308" t="s">
        <v>236</v>
      </c>
      <c r="D183" s="170">
        <f>E183+F183</f>
        <v>7.62</v>
      </c>
      <c r="E183" s="170"/>
      <c r="F183" s="170">
        <f>G183+H183+J183</f>
        <v>7.62</v>
      </c>
      <c r="G183" s="170"/>
      <c r="H183" s="170"/>
      <c r="I183" s="170"/>
      <c r="J183" s="170">
        <v>7.62</v>
      </c>
      <c r="K183" s="586" t="s">
        <v>204</v>
      </c>
      <c r="L183" s="149" t="s">
        <v>304</v>
      </c>
      <c r="M183" s="226" t="s">
        <v>884</v>
      </c>
      <c r="N183" s="321"/>
      <c r="O183" s="192">
        <v>6.62</v>
      </c>
      <c r="P183" s="192"/>
      <c r="Q183" s="192"/>
      <c r="R183" s="192"/>
      <c r="S183" s="192"/>
      <c r="T183" s="192"/>
      <c r="U183" s="192"/>
      <c r="V183" s="192"/>
      <c r="W183" s="192"/>
      <c r="X183" s="192"/>
      <c r="Y183" s="192">
        <v>1</v>
      </c>
      <c r="Z183" s="321"/>
      <c r="AA183" s="321"/>
      <c r="AB183" s="321"/>
      <c r="AC183" s="321"/>
      <c r="AD183" s="321"/>
      <c r="AE183" s="321"/>
      <c r="AF183" s="321"/>
      <c r="AG183" s="321"/>
      <c r="AH183" s="321"/>
      <c r="AI183" s="321"/>
      <c r="AJ183" s="321"/>
      <c r="AK183" s="321"/>
      <c r="AL183" s="321"/>
      <c r="AM183" s="321"/>
      <c r="AN183" s="321"/>
      <c r="AO183" s="321"/>
      <c r="AP183" s="322"/>
      <c r="AQ183" s="323"/>
      <c r="AR183" s="314"/>
    </row>
    <row r="184" spans="1:44" s="193" customFormat="1" x14ac:dyDescent="0.25">
      <c r="A184" s="1006"/>
      <c r="B184" s="1020"/>
      <c r="C184" s="308" t="s">
        <v>236</v>
      </c>
      <c r="D184" s="170">
        <f>E184+F184</f>
        <v>7.61</v>
      </c>
      <c r="E184" s="170"/>
      <c r="F184" s="170">
        <f>G184+H184+J184</f>
        <v>7.61</v>
      </c>
      <c r="G184" s="170"/>
      <c r="H184" s="170"/>
      <c r="I184" s="170"/>
      <c r="J184" s="170">
        <v>7.61</v>
      </c>
      <c r="K184" s="589" t="s">
        <v>207</v>
      </c>
      <c r="L184" s="149" t="s">
        <v>304</v>
      </c>
      <c r="M184" s="171">
        <v>119</v>
      </c>
      <c r="N184" s="321"/>
      <c r="O184" s="192"/>
      <c r="P184" s="192"/>
      <c r="Q184" s="192"/>
      <c r="R184" s="192"/>
      <c r="S184" s="192">
        <v>5</v>
      </c>
      <c r="T184" s="192"/>
      <c r="U184" s="192"/>
      <c r="V184" s="192"/>
      <c r="W184" s="192"/>
      <c r="X184" s="192"/>
      <c r="Y184" s="192">
        <v>2.61</v>
      </c>
      <c r="Z184" s="321"/>
      <c r="AA184" s="321"/>
      <c r="AB184" s="321"/>
      <c r="AC184" s="321"/>
      <c r="AD184" s="321"/>
      <c r="AE184" s="321"/>
      <c r="AF184" s="321"/>
      <c r="AG184" s="321"/>
      <c r="AH184" s="321"/>
      <c r="AI184" s="321"/>
      <c r="AJ184" s="321"/>
      <c r="AK184" s="321"/>
      <c r="AL184" s="321"/>
      <c r="AM184" s="321"/>
      <c r="AN184" s="321"/>
      <c r="AO184" s="321"/>
      <c r="AP184" s="322"/>
      <c r="AQ184" s="323"/>
      <c r="AR184" s="314"/>
    </row>
    <row r="185" spans="1:44" s="193" customFormat="1" x14ac:dyDescent="0.25">
      <c r="A185" s="324">
        <v>9</v>
      </c>
      <c r="B185" s="284" t="s">
        <v>411</v>
      </c>
      <c r="C185" s="308" t="s">
        <v>236</v>
      </c>
      <c r="D185" s="170">
        <f>E185+F185</f>
        <v>1.5</v>
      </c>
      <c r="E185" s="251"/>
      <c r="F185" s="170">
        <f>G185+H185+J185</f>
        <v>1.5</v>
      </c>
      <c r="G185" s="251"/>
      <c r="H185" s="251"/>
      <c r="I185" s="251"/>
      <c r="J185" s="251">
        <v>1.5</v>
      </c>
      <c r="K185" s="586" t="s">
        <v>201</v>
      </c>
      <c r="L185" s="149" t="s">
        <v>304</v>
      </c>
      <c r="M185" s="172"/>
      <c r="N185" s="321"/>
      <c r="O185" s="321"/>
      <c r="P185" s="321">
        <v>1.5</v>
      </c>
      <c r="Q185" s="321"/>
      <c r="R185" s="321"/>
      <c r="S185" s="321"/>
      <c r="T185" s="321"/>
      <c r="U185" s="321"/>
      <c r="V185" s="321"/>
      <c r="W185" s="321"/>
      <c r="X185" s="321"/>
      <c r="Y185" s="321"/>
      <c r="Z185" s="321"/>
      <c r="AA185" s="321"/>
      <c r="AB185" s="321"/>
      <c r="AC185" s="321"/>
      <c r="AD185" s="321"/>
      <c r="AE185" s="321"/>
      <c r="AF185" s="321"/>
      <c r="AG185" s="321"/>
      <c r="AH185" s="321"/>
      <c r="AI185" s="321"/>
      <c r="AJ185" s="321"/>
      <c r="AK185" s="321"/>
      <c r="AL185" s="321"/>
      <c r="AM185" s="321"/>
      <c r="AN185" s="321"/>
      <c r="AO185" s="321"/>
      <c r="AP185" s="322"/>
      <c r="AQ185" s="323"/>
      <c r="AR185" s="314"/>
    </row>
    <row r="186" spans="1:44" s="193" customFormat="1" x14ac:dyDescent="0.25">
      <c r="A186" s="1025">
        <v>10</v>
      </c>
      <c r="B186" s="1003" t="s">
        <v>412</v>
      </c>
      <c r="C186" s="325" t="s">
        <v>236</v>
      </c>
      <c r="D186" s="114">
        <v>0.3</v>
      </c>
      <c r="E186" s="114"/>
      <c r="F186" s="114">
        <v>0.3</v>
      </c>
      <c r="G186" s="114"/>
      <c r="H186" s="114"/>
      <c r="I186" s="114"/>
      <c r="J186" s="114">
        <v>0.3</v>
      </c>
      <c r="K186" s="590" t="s">
        <v>203</v>
      </c>
      <c r="L186" s="149"/>
      <c r="M186" s="316"/>
      <c r="N186" s="321"/>
      <c r="O186" s="114">
        <v>0.3</v>
      </c>
      <c r="P186" s="321"/>
      <c r="Q186" s="321"/>
      <c r="R186" s="321"/>
      <c r="S186" s="321"/>
      <c r="T186" s="321"/>
      <c r="U186" s="321"/>
      <c r="V186" s="321"/>
      <c r="W186" s="321"/>
      <c r="X186" s="321"/>
      <c r="Y186" s="321"/>
      <c r="Z186" s="321"/>
      <c r="AA186" s="321"/>
      <c r="AB186" s="321"/>
      <c r="AC186" s="321"/>
      <c r="AD186" s="321"/>
      <c r="AE186" s="321"/>
      <c r="AF186" s="321"/>
      <c r="AG186" s="321"/>
      <c r="AH186" s="321"/>
      <c r="AI186" s="321"/>
      <c r="AJ186" s="321"/>
      <c r="AK186" s="321"/>
      <c r="AL186" s="321"/>
      <c r="AM186" s="321"/>
      <c r="AN186" s="321"/>
      <c r="AO186" s="321"/>
      <c r="AP186" s="322"/>
      <c r="AQ186" s="323"/>
      <c r="AR186" s="314"/>
    </row>
    <row r="187" spans="1:44" s="193" customFormat="1" ht="40.5" customHeight="1" x14ac:dyDescent="0.25">
      <c r="A187" s="1005"/>
      <c r="B187" s="1029"/>
      <c r="C187" s="308" t="s">
        <v>236</v>
      </c>
      <c r="D187" s="114">
        <v>0.3</v>
      </c>
      <c r="E187" s="114"/>
      <c r="F187" s="114">
        <v>0.3</v>
      </c>
      <c r="G187" s="114"/>
      <c r="H187" s="114"/>
      <c r="I187" s="114"/>
      <c r="J187" s="114">
        <v>0.3</v>
      </c>
      <c r="K187" s="589" t="s">
        <v>207</v>
      </c>
      <c r="L187" s="149"/>
      <c r="M187" s="326" t="s">
        <v>884</v>
      </c>
      <c r="N187" s="321"/>
      <c r="O187" s="114">
        <v>0.3</v>
      </c>
      <c r="P187" s="321"/>
      <c r="Q187" s="321"/>
      <c r="R187" s="321"/>
      <c r="S187" s="321"/>
      <c r="T187" s="321"/>
      <c r="U187" s="321"/>
      <c r="V187" s="321"/>
      <c r="W187" s="321"/>
      <c r="X187" s="321"/>
      <c r="Y187" s="321"/>
      <c r="Z187" s="321"/>
      <c r="AA187" s="321"/>
      <c r="AB187" s="321"/>
      <c r="AC187" s="321"/>
      <c r="AD187" s="321"/>
      <c r="AE187" s="321"/>
      <c r="AF187" s="321"/>
      <c r="AG187" s="321"/>
      <c r="AH187" s="321"/>
      <c r="AI187" s="321"/>
      <c r="AJ187" s="321"/>
      <c r="AK187" s="321"/>
      <c r="AL187" s="321"/>
      <c r="AM187" s="321"/>
      <c r="AN187" s="321"/>
      <c r="AO187" s="321"/>
      <c r="AP187" s="322"/>
      <c r="AQ187" s="323"/>
      <c r="AR187" s="314"/>
    </row>
    <row r="188" spans="1:44" s="193" customFormat="1" ht="36.75" customHeight="1" x14ac:dyDescent="0.25">
      <c r="A188" s="1005"/>
      <c r="B188" s="1029"/>
      <c r="C188" s="308" t="s">
        <v>236</v>
      </c>
      <c r="D188" s="114">
        <v>0.3</v>
      </c>
      <c r="E188" s="114"/>
      <c r="F188" s="114">
        <v>0.3</v>
      </c>
      <c r="G188" s="114"/>
      <c r="H188" s="114"/>
      <c r="I188" s="114"/>
      <c r="J188" s="114">
        <v>0.3</v>
      </c>
      <c r="K188" s="238" t="s">
        <v>886</v>
      </c>
      <c r="L188" s="149"/>
      <c r="M188" s="327" t="s">
        <v>896</v>
      </c>
      <c r="N188" s="321"/>
      <c r="O188" s="114">
        <v>0.3</v>
      </c>
      <c r="P188" s="321"/>
      <c r="Q188" s="321"/>
      <c r="R188" s="321"/>
      <c r="S188" s="321"/>
      <c r="T188" s="321"/>
      <c r="U188" s="321"/>
      <c r="V188" s="321"/>
      <c r="W188" s="321"/>
      <c r="X188" s="321"/>
      <c r="Y188" s="321"/>
      <c r="Z188" s="321"/>
      <c r="AA188" s="321"/>
      <c r="AB188" s="321"/>
      <c r="AC188" s="321"/>
      <c r="AD188" s="321"/>
      <c r="AE188" s="321"/>
      <c r="AF188" s="321"/>
      <c r="AG188" s="321"/>
      <c r="AH188" s="321"/>
      <c r="AI188" s="321"/>
      <c r="AJ188" s="321"/>
      <c r="AK188" s="321"/>
      <c r="AL188" s="321"/>
      <c r="AM188" s="321"/>
      <c r="AN188" s="321"/>
      <c r="AO188" s="321"/>
      <c r="AP188" s="322"/>
      <c r="AQ188" s="323"/>
      <c r="AR188" s="314"/>
    </row>
    <row r="189" spans="1:44" s="193" customFormat="1" x14ac:dyDescent="0.25">
      <c r="A189" s="1005"/>
      <c r="B189" s="1029"/>
      <c r="C189" s="308" t="s">
        <v>236</v>
      </c>
      <c r="D189" s="114">
        <v>0.3</v>
      </c>
      <c r="E189" s="114"/>
      <c r="F189" s="114">
        <v>0.3</v>
      </c>
      <c r="G189" s="114"/>
      <c r="H189" s="114"/>
      <c r="I189" s="114"/>
      <c r="J189" s="114">
        <v>0.3</v>
      </c>
      <c r="K189" s="590" t="s">
        <v>197</v>
      </c>
      <c r="L189" s="149"/>
      <c r="M189" s="316"/>
      <c r="N189" s="321"/>
      <c r="O189" s="114">
        <v>0.3</v>
      </c>
      <c r="P189" s="321"/>
      <c r="Q189" s="321"/>
      <c r="R189" s="321"/>
      <c r="S189" s="321"/>
      <c r="T189" s="321"/>
      <c r="U189" s="321"/>
      <c r="V189" s="321"/>
      <c r="W189" s="321"/>
      <c r="X189" s="321"/>
      <c r="Y189" s="321"/>
      <c r="Z189" s="321"/>
      <c r="AA189" s="321"/>
      <c r="AB189" s="321"/>
      <c r="AC189" s="321"/>
      <c r="AD189" s="321"/>
      <c r="AE189" s="321"/>
      <c r="AF189" s="321"/>
      <c r="AG189" s="321"/>
      <c r="AH189" s="321"/>
      <c r="AI189" s="321"/>
      <c r="AJ189" s="321"/>
      <c r="AK189" s="321"/>
      <c r="AL189" s="321"/>
      <c r="AM189" s="321"/>
      <c r="AN189" s="321"/>
      <c r="AO189" s="321"/>
      <c r="AP189" s="322"/>
      <c r="AQ189" s="323"/>
      <c r="AR189" s="314"/>
    </row>
    <row r="190" spans="1:44" s="193" customFormat="1" x14ac:dyDescent="0.25">
      <c r="A190" s="1005"/>
      <c r="B190" s="1029"/>
      <c r="C190" s="308" t="s">
        <v>236</v>
      </c>
      <c r="D190" s="114">
        <v>0.3</v>
      </c>
      <c r="E190" s="114"/>
      <c r="F190" s="114">
        <v>0.3</v>
      </c>
      <c r="G190" s="114"/>
      <c r="H190" s="114"/>
      <c r="I190" s="114"/>
      <c r="J190" s="114">
        <v>0.3</v>
      </c>
      <c r="K190" s="590" t="s">
        <v>900</v>
      </c>
      <c r="L190" s="149"/>
      <c r="M190" s="328" t="s">
        <v>896</v>
      </c>
      <c r="N190" s="321"/>
      <c r="O190" s="114">
        <v>0.3</v>
      </c>
      <c r="P190" s="321"/>
      <c r="Q190" s="321"/>
      <c r="R190" s="321"/>
      <c r="S190" s="321"/>
      <c r="T190" s="321"/>
      <c r="U190" s="321"/>
      <c r="V190" s="321"/>
      <c r="W190" s="321"/>
      <c r="X190" s="321"/>
      <c r="Y190" s="321"/>
      <c r="Z190" s="321"/>
      <c r="AA190" s="321"/>
      <c r="AB190" s="321"/>
      <c r="AC190" s="321"/>
      <c r="AD190" s="321"/>
      <c r="AE190" s="321"/>
      <c r="AF190" s="321"/>
      <c r="AG190" s="321"/>
      <c r="AH190" s="321"/>
      <c r="AI190" s="321"/>
      <c r="AJ190" s="321"/>
      <c r="AK190" s="321"/>
      <c r="AL190" s="321"/>
      <c r="AM190" s="321"/>
      <c r="AN190" s="321"/>
      <c r="AO190" s="321"/>
      <c r="AP190" s="322"/>
      <c r="AQ190" s="323"/>
      <c r="AR190" s="314"/>
    </row>
    <row r="191" spans="1:44" s="193" customFormat="1" x14ac:dyDescent="0.25">
      <c r="A191" s="1005"/>
      <c r="B191" s="1029"/>
      <c r="C191" s="308" t="s">
        <v>236</v>
      </c>
      <c r="D191" s="114">
        <v>0.3</v>
      </c>
      <c r="E191" s="114"/>
      <c r="F191" s="114">
        <v>0.3</v>
      </c>
      <c r="G191" s="114"/>
      <c r="H191" s="114"/>
      <c r="I191" s="114"/>
      <c r="J191" s="114">
        <v>0.3</v>
      </c>
      <c r="K191" s="590" t="s">
        <v>194</v>
      </c>
      <c r="L191" s="149"/>
      <c r="M191" s="328" t="s">
        <v>896</v>
      </c>
      <c r="N191" s="321"/>
      <c r="O191" s="114">
        <v>0.3</v>
      </c>
      <c r="P191" s="321"/>
      <c r="Q191" s="321"/>
      <c r="R191" s="321"/>
      <c r="S191" s="321"/>
      <c r="T191" s="321"/>
      <c r="U191" s="321"/>
      <c r="V191" s="321"/>
      <c r="W191" s="321"/>
      <c r="X191" s="321"/>
      <c r="Y191" s="321"/>
      <c r="Z191" s="321"/>
      <c r="AA191" s="321"/>
      <c r="AB191" s="321"/>
      <c r="AC191" s="321"/>
      <c r="AD191" s="321"/>
      <c r="AE191" s="321"/>
      <c r="AF191" s="321"/>
      <c r="AG191" s="321"/>
      <c r="AH191" s="321"/>
      <c r="AI191" s="321"/>
      <c r="AJ191" s="321"/>
      <c r="AK191" s="321"/>
      <c r="AL191" s="321"/>
      <c r="AM191" s="321"/>
      <c r="AN191" s="321"/>
      <c r="AO191" s="321"/>
      <c r="AP191" s="322"/>
      <c r="AQ191" s="323"/>
      <c r="AR191" s="314"/>
    </row>
    <row r="192" spans="1:44" s="193" customFormat="1" x14ac:dyDescent="0.25">
      <c r="A192" s="1005"/>
      <c r="B192" s="1029"/>
      <c r="C192" s="308" t="s">
        <v>236</v>
      </c>
      <c r="D192" s="114">
        <v>0.3</v>
      </c>
      <c r="E192" s="114"/>
      <c r="F192" s="114">
        <v>0.3</v>
      </c>
      <c r="G192" s="114"/>
      <c r="H192" s="114"/>
      <c r="I192" s="114"/>
      <c r="J192" s="114">
        <v>0.3</v>
      </c>
      <c r="K192" s="590" t="s">
        <v>901</v>
      </c>
      <c r="L192" s="149"/>
      <c r="M192" s="328" t="s">
        <v>884</v>
      </c>
      <c r="N192" s="321"/>
      <c r="O192" s="114">
        <v>0.3</v>
      </c>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321"/>
      <c r="AO192" s="321"/>
      <c r="AP192" s="322"/>
      <c r="AQ192" s="323"/>
      <c r="AR192" s="314"/>
    </row>
    <row r="193" spans="1:45" s="193" customFormat="1" x14ac:dyDescent="0.25">
      <c r="A193" s="1005"/>
      <c r="B193" s="1029"/>
      <c r="C193" s="308" t="s">
        <v>236</v>
      </c>
      <c r="D193" s="114">
        <v>0.28999999999999998</v>
      </c>
      <c r="E193" s="114"/>
      <c r="F193" s="114">
        <v>0.28999999999999998</v>
      </c>
      <c r="G193" s="114"/>
      <c r="H193" s="114"/>
      <c r="I193" s="114"/>
      <c r="J193" s="114">
        <v>0.28999999999999998</v>
      </c>
      <c r="K193" s="590" t="s">
        <v>206</v>
      </c>
      <c r="L193" s="149"/>
      <c r="M193" s="328" t="s">
        <v>884</v>
      </c>
      <c r="N193" s="321"/>
      <c r="O193" s="114">
        <v>0.28999999999999998</v>
      </c>
      <c r="P193" s="321"/>
      <c r="Q193" s="321"/>
      <c r="R193" s="321"/>
      <c r="S193" s="321"/>
      <c r="T193" s="321"/>
      <c r="U193" s="321"/>
      <c r="V193" s="321"/>
      <c r="W193" s="321"/>
      <c r="X193" s="321"/>
      <c r="Y193" s="321"/>
      <c r="Z193" s="321"/>
      <c r="AA193" s="321"/>
      <c r="AB193" s="321"/>
      <c r="AC193" s="321"/>
      <c r="AD193" s="321"/>
      <c r="AE193" s="321"/>
      <c r="AF193" s="321"/>
      <c r="AG193" s="321"/>
      <c r="AH193" s="321"/>
      <c r="AI193" s="321"/>
      <c r="AJ193" s="321"/>
      <c r="AK193" s="321"/>
      <c r="AL193" s="321"/>
      <c r="AM193" s="321"/>
      <c r="AN193" s="321"/>
      <c r="AO193" s="321"/>
      <c r="AP193" s="322"/>
      <c r="AQ193" s="323"/>
      <c r="AR193" s="314"/>
    </row>
    <row r="194" spans="1:45" s="193" customFormat="1" x14ac:dyDescent="0.25">
      <c r="A194" s="1005"/>
      <c r="B194" s="1029"/>
      <c r="C194" s="308" t="s">
        <v>236</v>
      </c>
      <c r="D194" s="114">
        <v>0.28999999999999998</v>
      </c>
      <c r="E194" s="114"/>
      <c r="F194" s="114">
        <v>0.28999999999999998</v>
      </c>
      <c r="G194" s="114"/>
      <c r="H194" s="114"/>
      <c r="I194" s="114"/>
      <c r="J194" s="114">
        <v>0.28999999999999998</v>
      </c>
      <c r="K194" s="590" t="s">
        <v>205</v>
      </c>
      <c r="L194" s="149"/>
      <c r="M194" s="316"/>
      <c r="N194" s="321"/>
      <c r="O194" s="114">
        <v>0.28999999999999998</v>
      </c>
      <c r="P194" s="321"/>
      <c r="Q194" s="321"/>
      <c r="R194" s="321"/>
      <c r="S194" s="321"/>
      <c r="T194" s="321"/>
      <c r="U194" s="321"/>
      <c r="V194" s="321"/>
      <c r="W194" s="321"/>
      <c r="X194" s="321"/>
      <c r="Y194" s="321"/>
      <c r="Z194" s="321"/>
      <c r="AA194" s="321"/>
      <c r="AB194" s="321"/>
      <c r="AC194" s="321"/>
      <c r="AD194" s="321"/>
      <c r="AE194" s="321"/>
      <c r="AF194" s="321"/>
      <c r="AG194" s="321"/>
      <c r="AH194" s="321"/>
      <c r="AI194" s="321"/>
      <c r="AJ194" s="321"/>
      <c r="AK194" s="321"/>
      <c r="AL194" s="321"/>
      <c r="AM194" s="321"/>
      <c r="AN194" s="321"/>
      <c r="AO194" s="321"/>
      <c r="AP194" s="322"/>
      <c r="AQ194" s="323"/>
      <c r="AR194" s="314"/>
    </row>
    <row r="195" spans="1:45" s="193" customFormat="1" x14ac:dyDescent="0.25">
      <c r="A195" s="1005"/>
      <c r="B195" s="1029"/>
      <c r="C195" s="308" t="s">
        <v>236</v>
      </c>
      <c r="D195" s="114">
        <v>0.28999999999999998</v>
      </c>
      <c r="E195" s="114"/>
      <c r="F195" s="114">
        <v>0.28999999999999998</v>
      </c>
      <c r="G195" s="114"/>
      <c r="H195" s="114"/>
      <c r="I195" s="114"/>
      <c r="J195" s="114">
        <v>0.28999999999999998</v>
      </c>
      <c r="K195" s="590" t="s">
        <v>199</v>
      </c>
      <c r="L195" s="149"/>
      <c r="M195" s="316"/>
      <c r="N195" s="321"/>
      <c r="O195" s="114">
        <v>0.28999999999999998</v>
      </c>
      <c r="P195" s="321"/>
      <c r="Q195" s="321"/>
      <c r="R195" s="321"/>
      <c r="S195" s="321"/>
      <c r="T195" s="321"/>
      <c r="U195" s="321"/>
      <c r="V195" s="321"/>
      <c r="W195" s="321"/>
      <c r="X195" s="321"/>
      <c r="Y195" s="321"/>
      <c r="Z195" s="321"/>
      <c r="AA195" s="321"/>
      <c r="AB195" s="321"/>
      <c r="AC195" s="321"/>
      <c r="AD195" s="321"/>
      <c r="AE195" s="321"/>
      <c r="AF195" s="321"/>
      <c r="AG195" s="321"/>
      <c r="AH195" s="321"/>
      <c r="AI195" s="321"/>
      <c r="AJ195" s="321"/>
      <c r="AK195" s="321"/>
      <c r="AL195" s="321"/>
      <c r="AM195" s="321"/>
      <c r="AN195" s="321"/>
      <c r="AO195" s="321"/>
      <c r="AP195" s="322"/>
      <c r="AQ195" s="323"/>
      <c r="AR195" s="314"/>
    </row>
    <row r="196" spans="1:45" s="193" customFormat="1" x14ac:dyDescent="0.25">
      <c r="A196" s="1005"/>
      <c r="B196" s="1029"/>
      <c r="C196" s="308" t="s">
        <v>236</v>
      </c>
      <c r="D196" s="114">
        <v>0.28999999999999998</v>
      </c>
      <c r="E196" s="114"/>
      <c r="F196" s="114">
        <v>0.28999999999999998</v>
      </c>
      <c r="G196" s="114"/>
      <c r="H196" s="114"/>
      <c r="I196" s="114"/>
      <c r="J196" s="114">
        <v>0.28999999999999998</v>
      </c>
      <c r="K196" s="590" t="s">
        <v>204</v>
      </c>
      <c r="L196" s="149"/>
      <c r="M196" s="329" t="s">
        <v>884</v>
      </c>
      <c r="N196" s="321"/>
      <c r="O196" s="114">
        <v>0.28999999999999998</v>
      </c>
      <c r="P196" s="321"/>
      <c r="Q196" s="321"/>
      <c r="R196" s="321"/>
      <c r="S196" s="321"/>
      <c r="T196" s="321"/>
      <c r="U196" s="321"/>
      <c r="V196" s="321"/>
      <c r="W196" s="321"/>
      <c r="X196" s="321"/>
      <c r="Y196" s="321"/>
      <c r="Z196" s="321"/>
      <c r="AA196" s="321"/>
      <c r="AB196" s="321"/>
      <c r="AC196" s="321"/>
      <c r="AD196" s="321"/>
      <c r="AE196" s="321"/>
      <c r="AF196" s="321"/>
      <c r="AG196" s="321"/>
      <c r="AH196" s="321"/>
      <c r="AI196" s="321"/>
      <c r="AJ196" s="321"/>
      <c r="AK196" s="321"/>
      <c r="AL196" s="321"/>
      <c r="AM196" s="321"/>
      <c r="AN196" s="321"/>
      <c r="AO196" s="321"/>
      <c r="AP196" s="322"/>
      <c r="AQ196" s="323"/>
      <c r="AR196" s="314"/>
    </row>
    <row r="197" spans="1:45" s="193" customFormat="1" ht="36.75" customHeight="1" x14ac:dyDescent="0.25">
      <c r="A197" s="1005"/>
      <c r="B197" s="1029"/>
      <c r="C197" s="308" t="s">
        <v>236</v>
      </c>
      <c r="D197" s="114">
        <v>0.28999999999999998</v>
      </c>
      <c r="E197" s="114"/>
      <c r="F197" s="114">
        <v>0.28999999999999998</v>
      </c>
      <c r="G197" s="114"/>
      <c r="H197" s="114"/>
      <c r="I197" s="114"/>
      <c r="J197" s="114">
        <v>0.28999999999999998</v>
      </c>
      <c r="K197" s="590" t="s">
        <v>195</v>
      </c>
      <c r="L197" s="149"/>
      <c r="M197" s="173" t="s">
        <v>896</v>
      </c>
      <c r="N197" s="321"/>
      <c r="O197" s="114">
        <v>0.28999999999999998</v>
      </c>
      <c r="P197" s="321"/>
      <c r="Q197" s="321"/>
      <c r="R197" s="321"/>
      <c r="S197" s="321"/>
      <c r="T197" s="321"/>
      <c r="U197" s="321"/>
      <c r="V197" s="321"/>
      <c r="W197" s="321"/>
      <c r="X197" s="321"/>
      <c r="Y197" s="321"/>
      <c r="Z197" s="321"/>
      <c r="AA197" s="321"/>
      <c r="AB197" s="321"/>
      <c r="AC197" s="321"/>
      <c r="AD197" s="321"/>
      <c r="AE197" s="321"/>
      <c r="AF197" s="321"/>
      <c r="AG197" s="321"/>
      <c r="AH197" s="321"/>
      <c r="AI197" s="321"/>
      <c r="AJ197" s="321"/>
      <c r="AK197" s="321"/>
      <c r="AL197" s="321"/>
      <c r="AM197" s="321"/>
      <c r="AN197" s="321"/>
      <c r="AO197" s="321"/>
      <c r="AP197" s="322"/>
      <c r="AQ197" s="323"/>
      <c r="AR197" s="314"/>
    </row>
    <row r="198" spans="1:45" s="193" customFormat="1" x14ac:dyDescent="0.25">
      <c r="A198" s="1005"/>
      <c r="B198" s="1029"/>
      <c r="C198" s="308" t="s">
        <v>236</v>
      </c>
      <c r="D198" s="114">
        <v>0.28999999999999998</v>
      </c>
      <c r="E198" s="114"/>
      <c r="F198" s="114">
        <v>0.28999999999999998</v>
      </c>
      <c r="G198" s="114"/>
      <c r="H198" s="114"/>
      <c r="I198" s="114"/>
      <c r="J198" s="114">
        <v>0.28999999999999998</v>
      </c>
      <c r="K198" s="590" t="s">
        <v>200</v>
      </c>
      <c r="L198" s="149"/>
      <c r="M198" s="316"/>
      <c r="N198" s="321"/>
      <c r="O198" s="114">
        <v>0.28999999999999998</v>
      </c>
      <c r="P198" s="321"/>
      <c r="Q198" s="321"/>
      <c r="R198" s="321"/>
      <c r="S198" s="321"/>
      <c r="T198" s="321"/>
      <c r="U198" s="321"/>
      <c r="V198" s="321"/>
      <c r="W198" s="321"/>
      <c r="X198" s="321"/>
      <c r="Y198" s="321"/>
      <c r="Z198" s="321"/>
      <c r="AA198" s="321"/>
      <c r="AB198" s="321"/>
      <c r="AC198" s="321"/>
      <c r="AD198" s="321"/>
      <c r="AE198" s="321"/>
      <c r="AF198" s="321"/>
      <c r="AG198" s="321"/>
      <c r="AH198" s="321"/>
      <c r="AI198" s="321"/>
      <c r="AJ198" s="321"/>
      <c r="AK198" s="321"/>
      <c r="AL198" s="321"/>
      <c r="AM198" s="321"/>
      <c r="AN198" s="321"/>
      <c r="AO198" s="321"/>
      <c r="AP198" s="322"/>
      <c r="AQ198" s="323"/>
      <c r="AR198" s="314"/>
    </row>
    <row r="199" spans="1:45" s="193" customFormat="1" x14ac:dyDescent="0.25">
      <c r="A199" s="1005"/>
      <c r="B199" s="1029"/>
      <c r="C199" s="308" t="s">
        <v>236</v>
      </c>
      <c r="D199" s="114">
        <v>0.28999999999999998</v>
      </c>
      <c r="E199" s="114"/>
      <c r="F199" s="114">
        <v>0.28999999999999998</v>
      </c>
      <c r="G199" s="114"/>
      <c r="H199" s="114"/>
      <c r="I199" s="114"/>
      <c r="J199" s="114">
        <v>0.28999999999999998</v>
      </c>
      <c r="K199" s="590" t="s">
        <v>198</v>
      </c>
      <c r="L199" s="149"/>
      <c r="M199" s="316"/>
      <c r="N199" s="321"/>
      <c r="O199" s="114">
        <v>0.28999999999999998</v>
      </c>
      <c r="P199" s="321"/>
      <c r="Q199" s="321"/>
      <c r="R199" s="321"/>
      <c r="S199" s="321"/>
      <c r="T199" s="321"/>
      <c r="U199" s="321"/>
      <c r="V199" s="321"/>
      <c r="W199" s="321"/>
      <c r="X199" s="321"/>
      <c r="Y199" s="321"/>
      <c r="Z199" s="321"/>
      <c r="AA199" s="321"/>
      <c r="AB199" s="321"/>
      <c r="AC199" s="321"/>
      <c r="AD199" s="321"/>
      <c r="AE199" s="321"/>
      <c r="AF199" s="321"/>
      <c r="AG199" s="321"/>
      <c r="AH199" s="321"/>
      <c r="AI199" s="321"/>
      <c r="AJ199" s="321"/>
      <c r="AK199" s="321"/>
      <c r="AL199" s="321"/>
      <c r="AM199" s="321"/>
      <c r="AN199" s="321"/>
      <c r="AO199" s="321"/>
      <c r="AP199" s="322"/>
      <c r="AQ199" s="323"/>
      <c r="AR199" s="314"/>
    </row>
    <row r="200" spans="1:45" s="193" customFormat="1" x14ac:dyDescent="0.25">
      <c r="A200" s="1005"/>
      <c r="B200" s="1029"/>
      <c r="C200" s="308" t="s">
        <v>236</v>
      </c>
      <c r="D200" s="114">
        <v>0.28999999999999998</v>
      </c>
      <c r="E200" s="114"/>
      <c r="F200" s="114">
        <v>0.28999999999999998</v>
      </c>
      <c r="G200" s="114"/>
      <c r="H200" s="114"/>
      <c r="I200" s="114"/>
      <c r="J200" s="114">
        <v>0.28999999999999998</v>
      </c>
      <c r="K200" s="590" t="s">
        <v>201</v>
      </c>
      <c r="L200" s="149"/>
      <c r="M200" s="316"/>
      <c r="N200" s="321"/>
      <c r="O200" s="114">
        <v>0.28999999999999998</v>
      </c>
      <c r="P200" s="321"/>
      <c r="Q200" s="321"/>
      <c r="R200" s="321"/>
      <c r="S200" s="321"/>
      <c r="T200" s="321"/>
      <c r="U200" s="321"/>
      <c r="V200" s="321"/>
      <c r="W200" s="321"/>
      <c r="X200" s="321"/>
      <c r="Y200" s="321"/>
      <c r="Z200" s="321"/>
      <c r="AA200" s="321"/>
      <c r="AB200" s="321"/>
      <c r="AC200" s="321"/>
      <c r="AD200" s="321"/>
      <c r="AE200" s="321"/>
      <c r="AF200" s="321"/>
      <c r="AG200" s="321"/>
      <c r="AH200" s="321"/>
      <c r="AI200" s="321"/>
      <c r="AJ200" s="321"/>
      <c r="AK200" s="321"/>
      <c r="AL200" s="321"/>
      <c r="AM200" s="321"/>
      <c r="AN200" s="321"/>
      <c r="AO200" s="321"/>
      <c r="AP200" s="322"/>
      <c r="AQ200" s="323"/>
      <c r="AR200" s="314"/>
    </row>
    <row r="201" spans="1:45" s="193" customFormat="1" x14ac:dyDescent="0.25">
      <c r="A201" s="1005"/>
      <c r="B201" s="1029"/>
      <c r="C201" s="308" t="s">
        <v>236</v>
      </c>
      <c r="D201" s="114">
        <v>0.28999999999999998</v>
      </c>
      <c r="E201" s="114"/>
      <c r="F201" s="114">
        <v>0.28999999999999998</v>
      </c>
      <c r="G201" s="114"/>
      <c r="H201" s="114"/>
      <c r="I201" s="114"/>
      <c r="J201" s="114">
        <v>0.28999999999999998</v>
      </c>
      <c r="K201" s="591" t="s">
        <v>193</v>
      </c>
      <c r="L201" s="149"/>
      <c r="M201" s="316"/>
      <c r="N201" s="321"/>
      <c r="O201" s="114">
        <v>0.28999999999999998</v>
      </c>
      <c r="P201" s="321"/>
      <c r="Q201" s="321"/>
      <c r="R201" s="321"/>
      <c r="S201" s="321"/>
      <c r="T201" s="321"/>
      <c r="U201" s="321"/>
      <c r="V201" s="321"/>
      <c r="W201" s="321"/>
      <c r="X201" s="321"/>
      <c r="Y201" s="321"/>
      <c r="Z201" s="321"/>
      <c r="AA201" s="321"/>
      <c r="AB201" s="321"/>
      <c r="AC201" s="321"/>
      <c r="AD201" s="321"/>
      <c r="AE201" s="321"/>
      <c r="AF201" s="321"/>
      <c r="AG201" s="321"/>
      <c r="AH201" s="321"/>
      <c r="AI201" s="321"/>
      <c r="AJ201" s="321"/>
      <c r="AK201" s="321"/>
      <c r="AL201" s="321"/>
      <c r="AM201" s="321"/>
      <c r="AN201" s="321"/>
      <c r="AO201" s="321"/>
      <c r="AP201" s="322"/>
      <c r="AQ201" s="323"/>
      <c r="AR201" s="314"/>
    </row>
    <row r="202" spans="1:45" s="193" customFormat="1" x14ac:dyDescent="0.25">
      <c r="A202" s="1006"/>
      <c r="B202" s="1004"/>
      <c r="C202" s="308" t="s">
        <v>236</v>
      </c>
      <c r="D202" s="114">
        <v>0.28999999999999998</v>
      </c>
      <c r="E202" s="114"/>
      <c r="F202" s="114">
        <v>0.28999999999999998</v>
      </c>
      <c r="G202" s="114"/>
      <c r="H202" s="114"/>
      <c r="I202" s="114"/>
      <c r="J202" s="114">
        <v>0.28999999999999998</v>
      </c>
      <c r="K202" s="591" t="s">
        <v>228</v>
      </c>
      <c r="L202" s="149"/>
      <c r="M202" s="316"/>
      <c r="N202" s="321"/>
      <c r="O202" s="114">
        <v>0.28999999999999998</v>
      </c>
      <c r="P202" s="321"/>
      <c r="Q202" s="321"/>
      <c r="R202" s="321"/>
      <c r="S202" s="321"/>
      <c r="T202" s="321"/>
      <c r="U202" s="321"/>
      <c r="V202" s="321"/>
      <c r="W202" s="321"/>
      <c r="X202" s="321"/>
      <c r="Y202" s="321"/>
      <c r="Z202" s="321"/>
      <c r="AA202" s="321"/>
      <c r="AB202" s="321"/>
      <c r="AC202" s="321"/>
      <c r="AD202" s="321"/>
      <c r="AE202" s="321"/>
      <c r="AF202" s="321"/>
      <c r="AG202" s="321"/>
      <c r="AH202" s="321"/>
      <c r="AI202" s="321"/>
      <c r="AJ202" s="321"/>
      <c r="AK202" s="321"/>
      <c r="AL202" s="321"/>
      <c r="AM202" s="321"/>
      <c r="AN202" s="321"/>
      <c r="AO202" s="321"/>
      <c r="AP202" s="322"/>
      <c r="AQ202" s="323"/>
      <c r="AR202" s="314"/>
    </row>
    <row r="203" spans="1:45" s="339" customFormat="1" x14ac:dyDescent="0.25">
      <c r="A203" s="330">
        <v>11</v>
      </c>
      <c r="B203" s="331" t="s">
        <v>902</v>
      </c>
      <c r="C203" s="332" t="s">
        <v>236</v>
      </c>
      <c r="D203" s="333">
        <f>2100*0.0015</f>
        <v>3.15</v>
      </c>
      <c r="E203" s="334">
        <f>2100*0.0004</f>
        <v>0.84000000000000008</v>
      </c>
      <c r="F203" s="333">
        <f>+D203-E203</f>
        <v>2.3099999999999996</v>
      </c>
      <c r="G203" s="216"/>
      <c r="H203" s="216"/>
      <c r="I203" s="216"/>
      <c r="J203" s="333">
        <v>2.3099999999999996</v>
      </c>
      <c r="K203" s="607" t="s">
        <v>207</v>
      </c>
      <c r="L203" s="155"/>
      <c r="M203" s="226" t="s">
        <v>884</v>
      </c>
      <c r="N203" s="335"/>
      <c r="O203" s="335">
        <v>2.3099999999999996</v>
      </c>
      <c r="P203" s="335"/>
      <c r="Q203" s="335"/>
      <c r="R203" s="335"/>
      <c r="S203" s="335"/>
      <c r="T203" s="335"/>
      <c r="U203" s="335"/>
      <c r="V203" s="335"/>
      <c r="W203" s="335"/>
      <c r="X203" s="335"/>
      <c r="Y203" s="335"/>
      <c r="Z203" s="335"/>
      <c r="AA203" s="335"/>
      <c r="AB203" s="335"/>
      <c r="AC203" s="335"/>
      <c r="AD203" s="335"/>
      <c r="AE203" s="335"/>
      <c r="AF203" s="335"/>
      <c r="AG203" s="335"/>
      <c r="AH203" s="335"/>
      <c r="AI203" s="335"/>
      <c r="AJ203" s="335"/>
      <c r="AK203" s="335"/>
      <c r="AL203" s="335"/>
      <c r="AM203" s="335"/>
      <c r="AN203" s="335"/>
      <c r="AO203" s="335"/>
      <c r="AP203" s="336"/>
      <c r="AQ203" s="337"/>
      <c r="AR203" s="338"/>
    </row>
    <row r="204" spans="1:45" s="339" customFormat="1" ht="27.6" x14ac:dyDescent="0.25">
      <c r="A204" s="330">
        <v>12</v>
      </c>
      <c r="B204" s="331" t="s">
        <v>903</v>
      </c>
      <c r="C204" s="332" t="s">
        <v>236</v>
      </c>
      <c r="D204" s="333">
        <f>500*0.0007</f>
        <v>0.35</v>
      </c>
      <c r="E204" s="333">
        <f>500*0.0005</f>
        <v>0.25</v>
      </c>
      <c r="F204" s="333">
        <f>+D204-E204</f>
        <v>9.9999999999999978E-2</v>
      </c>
      <c r="G204" s="216"/>
      <c r="H204" s="216"/>
      <c r="I204" s="216"/>
      <c r="J204" s="333">
        <v>9.9999999999999978E-2</v>
      </c>
      <c r="K204" s="607" t="s">
        <v>195</v>
      </c>
      <c r="L204" s="155"/>
      <c r="M204" s="294" t="s">
        <v>895</v>
      </c>
      <c r="N204" s="335"/>
      <c r="O204" s="335">
        <v>9.9999999999999978E-2</v>
      </c>
      <c r="P204" s="335"/>
      <c r="Q204" s="335"/>
      <c r="R204" s="335"/>
      <c r="S204" s="335"/>
      <c r="T204" s="335"/>
      <c r="U204" s="335"/>
      <c r="V204" s="335"/>
      <c r="W204" s="335"/>
      <c r="X204" s="335"/>
      <c r="Y204" s="335"/>
      <c r="Z204" s="335"/>
      <c r="AA204" s="335"/>
      <c r="AB204" s="335"/>
      <c r="AC204" s="335"/>
      <c r="AD204" s="335"/>
      <c r="AE204" s="335"/>
      <c r="AF204" s="335"/>
      <c r="AG204" s="335"/>
      <c r="AH204" s="335"/>
      <c r="AI204" s="335"/>
      <c r="AJ204" s="335"/>
      <c r="AK204" s="335"/>
      <c r="AL204" s="335"/>
      <c r="AM204" s="335"/>
      <c r="AN204" s="335"/>
      <c r="AO204" s="335"/>
      <c r="AP204" s="336"/>
      <c r="AQ204" s="337"/>
      <c r="AR204" s="338"/>
    </row>
    <row r="205" spans="1:45" s="147" customFormat="1" x14ac:dyDescent="0.25">
      <c r="A205" s="156" t="s">
        <v>413</v>
      </c>
      <c r="B205" s="340" t="s">
        <v>414</v>
      </c>
      <c r="C205" s="325"/>
      <c r="D205" s="159">
        <f>SUM(D206:D221)</f>
        <v>5.4300000000000015</v>
      </c>
      <c r="E205" s="159">
        <f t="shared" ref="E205:J205" si="17">SUM(E206:E221)</f>
        <v>0</v>
      </c>
      <c r="F205" s="159">
        <f t="shared" si="17"/>
        <v>5.4300000000000015</v>
      </c>
      <c r="G205" s="159">
        <f t="shared" si="17"/>
        <v>1.19</v>
      </c>
      <c r="H205" s="159">
        <f t="shared" si="17"/>
        <v>0</v>
      </c>
      <c r="I205" s="159">
        <f t="shared" si="17"/>
        <v>0</v>
      </c>
      <c r="J205" s="159">
        <f t="shared" si="17"/>
        <v>4.24</v>
      </c>
      <c r="K205" s="341"/>
      <c r="L205" s="178"/>
      <c r="M205" s="172"/>
      <c r="N205" s="163"/>
      <c r="O205" s="164"/>
      <c r="P205" s="165"/>
      <c r="Q205" s="164"/>
      <c r="R205" s="164"/>
      <c r="S205" s="164"/>
      <c r="T205" s="164"/>
      <c r="U205" s="164"/>
      <c r="V205" s="164"/>
      <c r="W205" s="164"/>
      <c r="X205" s="164"/>
      <c r="Y205" s="164"/>
      <c r="Z205" s="164"/>
      <c r="AA205" s="164"/>
      <c r="AB205" s="164"/>
      <c r="AC205" s="164"/>
      <c r="AD205" s="164"/>
      <c r="AE205" s="164"/>
      <c r="AF205" s="164"/>
      <c r="AG205" s="164"/>
      <c r="AH205" s="164"/>
      <c r="AI205" s="164"/>
      <c r="AJ205" s="164"/>
      <c r="AK205" s="164"/>
      <c r="AL205" s="164"/>
      <c r="AM205" s="164"/>
      <c r="AN205" s="164"/>
      <c r="AO205" s="164"/>
      <c r="AP205" s="166"/>
      <c r="AQ205" s="167"/>
      <c r="AR205" s="146"/>
    </row>
    <row r="206" spans="1:45" x14ac:dyDescent="0.25">
      <c r="A206" s="158">
        <v>1</v>
      </c>
      <c r="B206" s="342" t="s">
        <v>415</v>
      </c>
      <c r="C206" s="158" t="s">
        <v>242</v>
      </c>
      <c r="D206" s="170">
        <v>1</v>
      </c>
      <c r="E206" s="170"/>
      <c r="F206" s="170">
        <v>1</v>
      </c>
      <c r="G206" s="170">
        <v>0.71</v>
      </c>
      <c r="H206" s="170"/>
      <c r="I206" s="170"/>
      <c r="J206" s="170">
        <v>0.28999999999999998</v>
      </c>
      <c r="K206" s="592" t="s">
        <v>197</v>
      </c>
      <c r="L206" s="178" t="s">
        <v>309</v>
      </c>
      <c r="M206" s="172"/>
      <c r="N206" s="172">
        <v>0.71</v>
      </c>
      <c r="O206" s="173">
        <v>0.28999999999999998</v>
      </c>
      <c r="P206" s="174"/>
      <c r="Q206" s="173"/>
      <c r="R206" s="173"/>
      <c r="S206" s="173"/>
      <c r="T206" s="173"/>
      <c r="U206" s="173"/>
      <c r="V206" s="173"/>
      <c r="W206" s="173"/>
      <c r="X206" s="173"/>
      <c r="Y206" s="173"/>
      <c r="Z206" s="173"/>
      <c r="AA206" s="173"/>
      <c r="AB206" s="173"/>
      <c r="AC206" s="173"/>
      <c r="AD206" s="173"/>
      <c r="AE206" s="173"/>
      <c r="AF206" s="173"/>
      <c r="AG206" s="173"/>
      <c r="AH206" s="173"/>
      <c r="AI206" s="173"/>
      <c r="AJ206" s="173"/>
      <c r="AK206" s="173"/>
      <c r="AL206" s="173"/>
      <c r="AM206" s="173"/>
      <c r="AN206" s="173"/>
      <c r="AO206" s="173"/>
      <c r="AP206" s="175"/>
      <c r="AQ206" s="116"/>
      <c r="AR206" s="117"/>
    </row>
    <row r="207" spans="1:45" x14ac:dyDescent="0.25">
      <c r="A207" s="158">
        <v>2</v>
      </c>
      <c r="B207" s="342" t="s">
        <v>416</v>
      </c>
      <c r="C207" s="158" t="s">
        <v>242</v>
      </c>
      <c r="D207" s="170">
        <v>0.25</v>
      </c>
      <c r="E207" s="170"/>
      <c r="F207" s="170">
        <v>0.25</v>
      </c>
      <c r="G207" s="170"/>
      <c r="H207" s="170"/>
      <c r="I207" s="170"/>
      <c r="J207" s="170">
        <v>0.25</v>
      </c>
      <c r="K207" s="592" t="s">
        <v>199</v>
      </c>
      <c r="L207" s="178" t="s">
        <v>309</v>
      </c>
      <c r="M207" s="171"/>
      <c r="N207" s="172"/>
      <c r="O207" s="173">
        <v>0.25</v>
      </c>
      <c r="P207" s="174"/>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c r="AP207" s="175"/>
      <c r="AQ207" s="116"/>
      <c r="AR207" s="117"/>
    </row>
    <row r="208" spans="1:45" x14ac:dyDescent="0.25">
      <c r="A208" s="158">
        <v>3</v>
      </c>
      <c r="B208" s="203" t="s">
        <v>417</v>
      </c>
      <c r="C208" s="252" t="s">
        <v>242</v>
      </c>
      <c r="D208" s="170">
        <v>0.6</v>
      </c>
      <c r="E208" s="170"/>
      <c r="F208" s="170">
        <v>0.6</v>
      </c>
      <c r="G208" s="170"/>
      <c r="H208" s="170"/>
      <c r="I208" s="170"/>
      <c r="J208" s="170">
        <v>0.6</v>
      </c>
      <c r="K208" s="592" t="s">
        <v>194</v>
      </c>
      <c r="L208" s="178" t="s">
        <v>309</v>
      </c>
      <c r="M208" s="343"/>
      <c r="N208" s="172"/>
      <c r="O208" s="173">
        <v>0.12</v>
      </c>
      <c r="P208" s="174"/>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v>0.48</v>
      </c>
      <c r="AL208" s="173"/>
      <c r="AM208" s="173"/>
      <c r="AN208" s="173"/>
      <c r="AO208" s="173"/>
      <c r="AP208" s="173"/>
      <c r="AQ208" s="173"/>
      <c r="AR208" s="173"/>
      <c r="AS208" s="173"/>
    </row>
    <row r="209" spans="1:45" x14ac:dyDescent="0.25">
      <c r="A209" s="158">
        <v>4</v>
      </c>
      <c r="B209" s="342" t="s">
        <v>418</v>
      </c>
      <c r="C209" s="158" t="s">
        <v>242</v>
      </c>
      <c r="D209" s="170">
        <f>E209+F209</f>
        <v>0.2</v>
      </c>
      <c r="E209" s="170"/>
      <c r="F209" s="170">
        <f>G209+H209+J209</f>
        <v>0.2</v>
      </c>
      <c r="G209" s="170"/>
      <c r="H209" s="170"/>
      <c r="I209" s="170"/>
      <c r="J209" s="170">
        <v>0.2</v>
      </c>
      <c r="K209" s="592" t="s">
        <v>195</v>
      </c>
      <c r="L209" s="178" t="s">
        <v>309</v>
      </c>
      <c r="M209" s="172"/>
      <c r="N209" s="172"/>
      <c r="O209" s="173"/>
      <c r="P209" s="344">
        <v>0.2</v>
      </c>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c r="AP209" s="175"/>
      <c r="AQ209" s="116"/>
      <c r="AR209" s="193"/>
    </row>
    <row r="210" spans="1:45" x14ac:dyDescent="0.25">
      <c r="A210" s="158">
        <v>5</v>
      </c>
      <c r="B210" s="203" t="s">
        <v>419</v>
      </c>
      <c r="C210" s="252" t="s">
        <v>242</v>
      </c>
      <c r="D210" s="170">
        <v>0.48</v>
      </c>
      <c r="E210" s="345"/>
      <c r="F210" s="170">
        <v>0.48</v>
      </c>
      <c r="G210" s="345">
        <v>0.48</v>
      </c>
      <c r="H210" s="345"/>
      <c r="I210" s="345"/>
      <c r="J210" s="345"/>
      <c r="K210" s="238" t="s">
        <v>195</v>
      </c>
      <c r="L210" s="149" t="s">
        <v>304</v>
      </c>
      <c r="M210" s="179"/>
      <c r="N210" s="346">
        <v>0.48</v>
      </c>
      <c r="O210" s="346"/>
      <c r="P210" s="346"/>
      <c r="Q210" s="346"/>
      <c r="R210" s="346"/>
      <c r="S210" s="185"/>
      <c r="T210" s="346"/>
      <c r="U210" s="346"/>
      <c r="V210" s="185"/>
      <c r="W210" s="185"/>
      <c r="X210" s="185"/>
      <c r="Y210" s="185"/>
      <c r="Z210" s="185"/>
      <c r="AA210" s="185"/>
      <c r="AB210" s="185"/>
      <c r="AC210" s="185"/>
      <c r="AD210" s="346"/>
      <c r="AE210" s="346"/>
      <c r="AF210" s="185"/>
      <c r="AG210" s="185"/>
      <c r="AH210" s="185"/>
      <c r="AI210" s="185"/>
      <c r="AJ210" s="185"/>
      <c r="AK210" s="185"/>
      <c r="AL210" s="185"/>
      <c r="AM210" s="185"/>
      <c r="AN210" s="185"/>
      <c r="AO210" s="185"/>
      <c r="AP210" s="185"/>
      <c r="AQ210" s="185"/>
      <c r="AR210" s="185"/>
      <c r="AS210" s="185"/>
    </row>
    <row r="211" spans="1:45" s="197" customFormat="1" x14ac:dyDescent="0.25">
      <c r="A211" s="158">
        <v>6</v>
      </c>
      <c r="B211" s="197" t="s">
        <v>420</v>
      </c>
      <c r="C211" s="158" t="s">
        <v>242</v>
      </c>
      <c r="D211" s="170">
        <f t="shared" ref="D211:D221" si="18">E211+F211</f>
        <v>0.1</v>
      </c>
      <c r="F211" s="170">
        <f t="shared" ref="F211:F221" si="19">G211+H211+J211</f>
        <v>0.1</v>
      </c>
      <c r="J211" s="197">
        <v>0.1</v>
      </c>
      <c r="K211" s="593" t="s">
        <v>204</v>
      </c>
      <c r="L211" s="149" t="s">
        <v>304</v>
      </c>
      <c r="M211" s="172">
        <v>126</v>
      </c>
      <c r="O211" s="197">
        <v>0.1</v>
      </c>
      <c r="AP211" s="347"/>
      <c r="AQ211" s="348"/>
    </row>
    <row r="212" spans="1:45" s="349" customFormat="1" x14ac:dyDescent="0.25">
      <c r="A212" s="158">
        <v>7</v>
      </c>
      <c r="B212" s="197" t="s">
        <v>421</v>
      </c>
      <c r="C212" s="158" t="s">
        <v>242</v>
      </c>
      <c r="D212" s="170">
        <f t="shared" si="18"/>
        <v>0.8</v>
      </c>
      <c r="E212" s="197"/>
      <c r="F212" s="170">
        <f t="shared" si="19"/>
        <v>0.8</v>
      </c>
      <c r="G212" s="197"/>
      <c r="H212" s="197"/>
      <c r="I212" s="197"/>
      <c r="J212" s="197">
        <v>0.8</v>
      </c>
      <c r="K212" s="593" t="s">
        <v>207</v>
      </c>
      <c r="L212" s="178" t="s">
        <v>309</v>
      </c>
      <c r="M212" s="171">
        <v>127</v>
      </c>
      <c r="N212" s="197"/>
      <c r="O212" s="197"/>
      <c r="P212" s="197">
        <v>0.8</v>
      </c>
      <c r="Q212" s="197"/>
      <c r="R212" s="197"/>
      <c r="S212" s="197"/>
      <c r="T212" s="197"/>
      <c r="U212" s="197"/>
      <c r="V212" s="197"/>
      <c r="W212" s="197"/>
      <c r="X212" s="197"/>
      <c r="Y212" s="197"/>
      <c r="Z212" s="197"/>
      <c r="AA212" s="197"/>
      <c r="AB212" s="197"/>
      <c r="AC212" s="197"/>
      <c r="AD212" s="197"/>
      <c r="AE212" s="197"/>
      <c r="AF212" s="197"/>
      <c r="AG212" s="197"/>
      <c r="AH212" s="197"/>
      <c r="AI212" s="197"/>
      <c r="AJ212" s="197"/>
      <c r="AK212" s="197"/>
      <c r="AL212" s="197"/>
      <c r="AM212" s="197"/>
      <c r="AN212" s="197"/>
      <c r="AO212" s="197"/>
      <c r="AP212" s="347"/>
      <c r="AQ212" s="348"/>
      <c r="AR212" s="197"/>
      <c r="AS212" s="197"/>
    </row>
    <row r="213" spans="1:45" s="349" customFormat="1" x14ac:dyDescent="0.25">
      <c r="A213" s="158">
        <v>8</v>
      </c>
      <c r="B213" s="197" t="s">
        <v>422</v>
      </c>
      <c r="C213" s="158" t="s">
        <v>242</v>
      </c>
      <c r="D213" s="170">
        <f t="shared" si="18"/>
        <v>0.5</v>
      </c>
      <c r="E213" s="197"/>
      <c r="F213" s="170">
        <f t="shared" si="19"/>
        <v>0.5</v>
      </c>
      <c r="G213" s="197"/>
      <c r="H213" s="197"/>
      <c r="I213" s="197"/>
      <c r="J213" s="197">
        <v>0.5</v>
      </c>
      <c r="K213" s="593" t="s">
        <v>228</v>
      </c>
      <c r="L213" s="178" t="s">
        <v>309</v>
      </c>
      <c r="M213" s="172"/>
      <c r="N213" s="197"/>
      <c r="O213" s="197"/>
      <c r="P213" s="197">
        <v>0.5</v>
      </c>
      <c r="Q213" s="197"/>
      <c r="R213" s="197"/>
      <c r="S213" s="197"/>
      <c r="T213" s="197"/>
      <c r="U213" s="197"/>
      <c r="V213" s="197"/>
      <c r="W213" s="197"/>
      <c r="X213" s="197"/>
      <c r="Y213" s="197"/>
      <c r="Z213" s="197"/>
      <c r="AA213" s="197"/>
      <c r="AB213" s="197"/>
      <c r="AC213" s="197"/>
      <c r="AD213" s="197"/>
      <c r="AE213" s="197"/>
      <c r="AF213" s="197"/>
      <c r="AG213" s="197"/>
      <c r="AH213" s="197"/>
      <c r="AI213" s="197"/>
      <c r="AJ213" s="197"/>
      <c r="AK213" s="197"/>
      <c r="AL213" s="197"/>
      <c r="AM213" s="197"/>
      <c r="AN213" s="197"/>
      <c r="AO213" s="197"/>
      <c r="AP213" s="347"/>
      <c r="AQ213" s="348"/>
      <c r="AR213" s="197"/>
      <c r="AS213" s="197"/>
    </row>
    <row r="214" spans="1:45" s="349" customFormat="1" x14ac:dyDescent="0.25">
      <c r="A214" s="158">
        <v>9</v>
      </c>
      <c r="B214" s="197" t="s">
        <v>423</v>
      </c>
      <c r="C214" s="158" t="s">
        <v>242</v>
      </c>
      <c r="D214" s="170">
        <f t="shared" si="18"/>
        <v>0.06</v>
      </c>
      <c r="E214" s="197"/>
      <c r="F214" s="170">
        <f t="shared" si="19"/>
        <v>0.06</v>
      </c>
      <c r="G214" s="197"/>
      <c r="H214" s="197"/>
      <c r="I214" s="197"/>
      <c r="J214" s="197">
        <v>0.06</v>
      </c>
      <c r="K214" s="593" t="s">
        <v>228</v>
      </c>
      <c r="L214" s="178" t="s">
        <v>309</v>
      </c>
      <c r="M214" s="172"/>
      <c r="N214" s="197"/>
      <c r="O214" s="197"/>
      <c r="P214" s="197">
        <v>0.06</v>
      </c>
      <c r="Q214" s="197"/>
      <c r="R214" s="197"/>
      <c r="S214" s="197"/>
      <c r="T214" s="197"/>
      <c r="U214" s="197"/>
      <c r="V214" s="197"/>
      <c r="W214" s="197"/>
      <c r="X214" s="197"/>
      <c r="Y214" s="197"/>
      <c r="Z214" s="197"/>
      <c r="AA214" s="197"/>
      <c r="AB214" s="197"/>
      <c r="AC214" s="197"/>
      <c r="AD214" s="197"/>
      <c r="AE214" s="197"/>
      <c r="AF214" s="197"/>
      <c r="AG214" s="197"/>
      <c r="AH214" s="197"/>
      <c r="AI214" s="197"/>
      <c r="AJ214" s="197"/>
      <c r="AK214" s="197"/>
      <c r="AL214" s="197"/>
      <c r="AM214" s="197"/>
      <c r="AN214" s="197"/>
      <c r="AO214" s="197"/>
      <c r="AP214" s="347"/>
      <c r="AQ214" s="348"/>
      <c r="AR214" s="197"/>
      <c r="AS214" s="197"/>
    </row>
    <row r="215" spans="1:45" s="349" customFormat="1" x14ac:dyDescent="0.25">
      <c r="A215" s="158">
        <v>10</v>
      </c>
      <c r="B215" s="197" t="s">
        <v>424</v>
      </c>
      <c r="C215" s="158" t="s">
        <v>242</v>
      </c>
      <c r="D215" s="170">
        <f t="shared" si="18"/>
        <v>0.1</v>
      </c>
      <c r="E215" s="197"/>
      <c r="F215" s="170">
        <f t="shared" si="19"/>
        <v>0.1</v>
      </c>
      <c r="G215" s="197"/>
      <c r="H215" s="197"/>
      <c r="I215" s="197"/>
      <c r="J215" s="197">
        <v>0.1</v>
      </c>
      <c r="K215" s="593" t="s">
        <v>228</v>
      </c>
      <c r="L215" s="178" t="s">
        <v>309</v>
      </c>
      <c r="M215" s="172"/>
      <c r="N215" s="197"/>
      <c r="O215" s="197"/>
      <c r="P215" s="197">
        <v>0.1</v>
      </c>
      <c r="Q215" s="197"/>
      <c r="R215" s="197"/>
      <c r="S215" s="197"/>
      <c r="T215" s="197"/>
      <c r="U215" s="197"/>
      <c r="V215" s="197"/>
      <c r="W215" s="197"/>
      <c r="X215" s="197"/>
      <c r="Y215" s="197"/>
      <c r="Z215" s="197"/>
      <c r="AA215" s="197"/>
      <c r="AB215" s="197"/>
      <c r="AC215" s="197"/>
      <c r="AD215" s="197"/>
      <c r="AE215" s="197"/>
      <c r="AF215" s="197"/>
      <c r="AG215" s="197"/>
      <c r="AH215" s="197"/>
      <c r="AI215" s="197"/>
      <c r="AJ215" s="197"/>
      <c r="AK215" s="197"/>
      <c r="AL215" s="197"/>
      <c r="AM215" s="197"/>
      <c r="AN215" s="197"/>
      <c r="AO215" s="197"/>
      <c r="AP215" s="347"/>
      <c r="AQ215" s="348"/>
      <c r="AR215" s="197"/>
      <c r="AS215" s="197"/>
    </row>
    <row r="216" spans="1:45" s="349" customFormat="1" x14ac:dyDescent="0.25">
      <c r="A216" s="158">
        <v>11</v>
      </c>
      <c r="B216" s="197" t="s">
        <v>425</v>
      </c>
      <c r="C216" s="158" t="s">
        <v>242</v>
      </c>
      <c r="D216" s="170">
        <f t="shared" si="18"/>
        <v>0.06</v>
      </c>
      <c r="E216" s="197"/>
      <c r="F216" s="170">
        <f t="shared" si="19"/>
        <v>0.06</v>
      </c>
      <c r="G216" s="197"/>
      <c r="H216" s="197"/>
      <c r="I216" s="197"/>
      <c r="J216" s="197">
        <v>0.06</v>
      </c>
      <c r="K216" s="593" t="s">
        <v>202</v>
      </c>
      <c r="L216" s="178" t="s">
        <v>309</v>
      </c>
      <c r="M216" s="172">
        <v>131</v>
      </c>
      <c r="N216" s="197"/>
      <c r="O216" s="197"/>
      <c r="P216" s="197">
        <v>0.06</v>
      </c>
      <c r="Q216" s="197"/>
      <c r="R216" s="197"/>
      <c r="S216" s="197"/>
      <c r="T216" s="197"/>
      <c r="U216" s="197"/>
      <c r="V216" s="197"/>
      <c r="W216" s="197"/>
      <c r="X216" s="197"/>
      <c r="Y216" s="197"/>
      <c r="Z216" s="197"/>
      <c r="AA216" s="197"/>
      <c r="AB216" s="197"/>
      <c r="AC216" s="197"/>
      <c r="AD216" s="197"/>
      <c r="AE216" s="197"/>
      <c r="AF216" s="197"/>
      <c r="AG216" s="197"/>
      <c r="AH216" s="197"/>
      <c r="AI216" s="197"/>
      <c r="AJ216" s="197"/>
      <c r="AK216" s="197"/>
      <c r="AL216" s="197"/>
      <c r="AM216" s="197"/>
      <c r="AN216" s="197"/>
      <c r="AO216" s="197"/>
      <c r="AP216" s="347"/>
      <c r="AQ216" s="348"/>
      <c r="AR216" s="197"/>
      <c r="AS216" s="197"/>
    </row>
    <row r="217" spans="1:45" s="349" customFormat="1" x14ac:dyDescent="0.25">
      <c r="A217" s="158">
        <v>12</v>
      </c>
      <c r="B217" s="197" t="s">
        <v>426</v>
      </c>
      <c r="C217" s="158" t="s">
        <v>242</v>
      </c>
      <c r="D217" s="170">
        <f t="shared" si="18"/>
        <v>0.4</v>
      </c>
      <c r="E217" s="197"/>
      <c r="F217" s="170">
        <f t="shared" si="19"/>
        <v>0.4</v>
      </c>
      <c r="G217" s="197"/>
      <c r="H217" s="197"/>
      <c r="I217" s="197"/>
      <c r="J217" s="197">
        <v>0.4</v>
      </c>
      <c r="K217" s="593" t="s">
        <v>205</v>
      </c>
      <c r="L217" s="149" t="s">
        <v>304</v>
      </c>
      <c r="M217" s="172"/>
      <c r="N217" s="197"/>
      <c r="O217" s="197"/>
      <c r="P217" s="197">
        <v>0.4</v>
      </c>
      <c r="Q217" s="197"/>
      <c r="R217" s="197"/>
      <c r="S217" s="197"/>
      <c r="T217" s="197"/>
      <c r="U217" s="197"/>
      <c r="V217" s="197"/>
      <c r="W217" s="197"/>
      <c r="X217" s="197"/>
      <c r="Y217" s="197"/>
      <c r="Z217" s="197"/>
      <c r="AA217" s="197"/>
      <c r="AB217" s="197"/>
      <c r="AC217" s="197"/>
      <c r="AD217" s="197"/>
      <c r="AE217" s="197"/>
      <c r="AF217" s="197"/>
      <c r="AG217" s="197"/>
      <c r="AH217" s="197"/>
      <c r="AI217" s="197"/>
      <c r="AJ217" s="197"/>
      <c r="AK217" s="197"/>
      <c r="AL217" s="197"/>
      <c r="AM217" s="197"/>
      <c r="AN217" s="197"/>
      <c r="AO217" s="197"/>
      <c r="AP217" s="347"/>
      <c r="AQ217" s="348"/>
      <c r="AR217" s="197"/>
      <c r="AS217" s="197"/>
    </row>
    <row r="218" spans="1:45" s="349" customFormat="1" x14ac:dyDescent="0.25">
      <c r="A218" s="158">
        <v>13</v>
      </c>
      <c r="B218" s="197" t="s">
        <v>427</v>
      </c>
      <c r="C218" s="158" t="s">
        <v>242</v>
      </c>
      <c r="D218" s="170">
        <f t="shared" si="18"/>
        <v>0.2</v>
      </c>
      <c r="E218" s="197"/>
      <c r="F218" s="170">
        <f t="shared" si="19"/>
        <v>0.2</v>
      </c>
      <c r="G218" s="197"/>
      <c r="H218" s="197"/>
      <c r="I218" s="197"/>
      <c r="J218" s="197">
        <v>0.2</v>
      </c>
      <c r="K218" s="593" t="s">
        <v>198</v>
      </c>
      <c r="L218" s="178" t="s">
        <v>309</v>
      </c>
      <c r="M218" s="172"/>
      <c r="N218" s="197"/>
      <c r="O218" s="197"/>
      <c r="P218" s="197">
        <v>0.2</v>
      </c>
      <c r="Q218" s="197"/>
      <c r="R218" s="197"/>
      <c r="S218" s="197"/>
      <c r="T218" s="197"/>
      <c r="U218" s="197"/>
      <c r="V218" s="197"/>
      <c r="W218" s="197"/>
      <c r="X218" s="197"/>
      <c r="Y218" s="197"/>
      <c r="Z218" s="197"/>
      <c r="AA218" s="197"/>
      <c r="AB218" s="197"/>
      <c r="AC218" s="197"/>
      <c r="AD218" s="197"/>
      <c r="AE218" s="197"/>
      <c r="AF218" s="197"/>
      <c r="AG218" s="197"/>
      <c r="AH218" s="197"/>
      <c r="AI218" s="197"/>
      <c r="AJ218" s="197"/>
      <c r="AK218" s="197"/>
      <c r="AL218" s="197"/>
      <c r="AM218" s="197"/>
      <c r="AN218" s="197"/>
      <c r="AO218" s="197"/>
      <c r="AP218" s="347"/>
      <c r="AQ218" s="348"/>
      <c r="AR218" s="197"/>
      <c r="AS218" s="197"/>
    </row>
    <row r="219" spans="1:45" s="349" customFormat="1" x14ac:dyDescent="0.25">
      <c r="A219" s="158">
        <v>14</v>
      </c>
      <c r="B219" s="197" t="s">
        <v>428</v>
      </c>
      <c r="C219" s="158" t="s">
        <v>242</v>
      </c>
      <c r="D219" s="170">
        <f t="shared" si="18"/>
        <v>0.25</v>
      </c>
      <c r="E219" s="197"/>
      <c r="F219" s="170">
        <f t="shared" si="19"/>
        <v>0.25</v>
      </c>
      <c r="G219" s="197"/>
      <c r="H219" s="197"/>
      <c r="I219" s="197"/>
      <c r="J219" s="197">
        <v>0.25</v>
      </c>
      <c r="K219" s="593" t="s">
        <v>196</v>
      </c>
      <c r="L219" s="178" t="s">
        <v>309</v>
      </c>
      <c r="M219" s="172"/>
      <c r="N219" s="197"/>
      <c r="O219" s="197">
        <v>0.25</v>
      </c>
      <c r="P219" s="197"/>
      <c r="Q219" s="197"/>
      <c r="R219" s="197"/>
      <c r="S219" s="197"/>
      <c r="T219" s="197"/>
      <c r="U219" s="197"/>
      <c r="V219" s="197"/>
      <c r="W219" s="197"/>
      <c r="X219" s="197"/>
      <c r="Y219" s="197"/>
      <c r="Z219" s="197"/>
      <c r="AA219" s="197"/>
      <c r="AB219" s="197"/>
      <c r="AC219" s="197"/>
      <c r="AD219" s="197"/>
      <c r="AE219" s="197"/>
      <c r="AF219" s="197"/>
      <c r="AG219" s="197"/>
      <c r="AH219" s="197"/>
      <c r="AI219" s="197"/>
      <c r="AJ219" s="197"/>
      <c r="AK219" s="197"/>
      <c r="AL219" s="197"/>
      <c r="AM219" s="197"/>
      <c r="AN219" s="197"/>
      <c r="AO219" s="197"/>
      <c r="AP219" s="347"/>
      <c r="AQ219" s="348"/>
      <c r="AR219" s="197"/>
      <c r="AS219" s="197"/>
    </row>
    <row r="220" spans="1:45" s="349" customFormat="1" x14ac:dyDescent="0.25">
      <c r="A220" s="158">
        <v>15</v>
      </c>
      <c r="B220" s="197" t="s">
        <v>429</v>
      </c>
      <c r="C220" s="158" t="s">
        <v>242</v>
      </c>
      <c r="D220" s="170">
        <f t="shared" si="18"/>
        <v>0.03</v>
      </c>
      <c r="E220" s="197"/>
      <c r="F220" s="170">
        <f t="shared" si="19"/>
        <v>0.03</v>
      </c>
      <c r="G220" s="197"/>
      <c r="H220" s="197"/>
      <c r="I220" s="197"/>
      <c r="J220" s="197">
        <v>0.03</v>
      </c>
      <c r="K220" s="238" t="s">
        <v>886</v>
      </c>
      <c r="L220" s="178" t="s">
        <v>309</v>
      </c>
      <c r="M220" s="172"/>
      <c r="N220" s="197"/>
      <c r="O220" s="197">
        <v>0.03</v>
      </c>
      <c r="P220" s="197"/>
      <c r="Q220" s="197"/>
      <c r="R220" s="197"/>
      <c r="S220" s="197"/>
      <c r="T220" s="197"/>
      <c r="U220" s="197"/>
      <c r="V220" s="197"/>
      <c r="W220" s="197"/>
      <c r="X220" s="197"/>
      <c r="Y220" s="197"/>
      <c r="Z220" s="197"/>
      <c r="AA220" s="197"/>
      <c r="AB220" s="197"/>
      <c r="AC220" s="197"/>
      <c r="AD220" s="197"/>
      <c r="AE220" s="197"/>
      <c r="AF220" s="197"/>
      <c r="AG220" s="197"/>
      <c r="AH220" s="197"/>
      <c r="AI220" s="197"/>
      <c r="AJ220" s="197"/>
      <c r="AK220" s="197"/>
      <c r="AL220" s="197"/>
      <c r="AM220" s="197"/>
      <c r="AN220" s="197"/>
      <c r="AO220" s="197"/>
      <c r="AP220" s="347"/>
      <c r="AQ220" s="348"/>
      <c r="AR220" s="197"/>
      <c r="AS220" s="197"/>
    </row>
    <row r="221" spans="1:45" s="349" customFormat="1" x14ac:dyDescent="0.25">
      <c r="A221" s="158">
        <v>16</v>
      </c>
      <c r="B221" s="197" t="s">
        <v>430</v>
      </c>
      <c r="C221" s="158" t="s">
        <v>242</v>
      </c>
      <c r="D221" s="170">
        <f t="shared" si="18"/>
        <v>0.4</v>
      </c>
      <c r="E221" s="197"/>
      <c r="F221" s="170">
        <f t="shared" si="19"/>
        <v>0.4</v>
      </c>
      <c r="G221" s="197"/>
      <c r="H221" s="197"/>
      <c r="I221" s="197"/>
      <c r="J221" s="197">
        <v>0.4</v>
      </c>
      <c r="K221" s="593" t="s">
        <v>194</v>
      </c>
      <c r="L221" s="178" t="s">
        <v>309</v>
      </c>
      <c r="M221" s="172"/>
      <c r="N221" s="197"/>
      <c r="O221" s="197">
        <v>0.4</v>
      </c>
      <c r="P221" s="197"/>
      <c r="Q221" s="197"/>
      <c r="R221" s="197"/>
      <c r="S221" s="197"/>
      <c r="T221" s="197"/>
      <c r="U221" s="197"/>
      <c r="V221" s="197"/>
      <c r="W221" s="197"/>
      <c r="X221" s="197"/>
      <c r="Y221" s="197"/>
      <c r="Z221" s="197"/>
      <c r="AA221" s="197"/>
      <c r="AB221" s="197"/>
      <c r="AC221" s="197"/>
      <c r="AD221" s="197"/>
      <c r="AE221" s="197"/>
      <c r="AF221" s="197"/>
      <c r="AG221" s="197"/>
      <c r="AH221" s="197"/>
      <c r="AI221" s="197"/>
      <c r="AJ221" s="197"/>
      <c r="AK221" s="197"/>
      <c r="AL221" s="197"/>
      <c r="AM221" s="197"/>
      <c r="AN221" s="197"/>
      <c r="AO221" s="197"/>
      <c r="AP221" s="347"/>
      <c r="AQ221" s="348"/>
      <c r="AR221" s="197"/>
      <c r="AS221" s="197"/>
    </row>
    <row r="222" spans="1:45" s="147" customFormat="1" x14ac:dyDescent="0.25">
      <c r="A222" s="156" t="s">
        <v>431</v>
      </c>
      <c r="B222" s="141" t="s">
        <v>432</v>
      </c>
      <c r="C222" s="158"/>
      <c r="D222" s="159">
        <f>D223+D224</f>
        <v>1.27</v>
      </c>
      <c r="E222" s="159">
        <f t="shared" ref="E222:J222" si="20">E223+E224</f>
        <v>0.2</v>
      </c>
      <c r="F222" s="159">
        <f t="shared" si="20"/>
        <v>1.07</v>
      </c>
      <c r="G222" s="159">
        <f t="shared" si="20"/>
        <v>0</v>
      </c>
      <c r="H222" s="159">
        <f t="shared" si="20"/>
        <v>0</v>
      </c>
      <c r="I222" s="159">
        <f t="shared" si="20"/>
        <v>0</v>
      </c>
      <c r="J222" s="159">
        <f t="shared" si="20"/>
        <v>1.07</v>
      </c>
      <c r="K222" s="350"/>
      <c r="L222" s="178"/>
      <c r="M222" s="172"/>
      <c r="N222" s="156"/>
      <c r="O222" s="164"/>
      <c r="P222" s="165"/>
      <c r="Q222" s="164"/>
      <c r="R222" s="164"/>
      <c r="S222" s="164"/>
      <c r="T222" s="164"/>
      <c r="U222" s="164"/>
      <c r="V222" s="164"/>
      <c r="W222" s="164"/>
      <c r="X222" s="164"/>
      <c r="Y222" s="164"/>
      <c r="Z222" s="164"/>
      <c r="AA222" s="164"/>
      <c r="AB222" s="164"/>
      <c r="AC222" s="164"/>
      <c r="AD222" s="164"/>
      <c r="AE222" s="164"/>
      <c r="AF222" s="164"/>
      <c r="AG222" s="164"/>
      <c r="AH222" s="164"/>
      <c r="AI222" s="164"/>
      <c r="AJ222" s="164"/>
      <c r="AK222" s="164"/>
      <c r="AL222" s="164"/>
      <c r="AM222" s="164"/>
      <c r="AN222" s="164"/>
      <c r="AO222" s="164"/>
      <c r="AP222" s="351"/>
      <c r="AQ222" s="352"/>
      <c r="AR222" s="146"/>
      <c r="AS222" s="146"/>
    </row>
    <row r="223" spans="1:45" s="117" customFormat="1" x14ac:dyDescent="0.25">
      <c r="A223" s="252">
        <v>1</v>
      </c>
      <c r="B223" s="168" t="s">
        <v>433</v>
      </c>
      <c r="C223" s="353" t="s">
        <v>240</v>
      </c>
      <c r="D223" s="170">
        <f>E223+F223</f>
        <v>0.4</v>
      </c>
      <c r="E223" s="201">
        <v>0.2</v>
      </c>
      <c r="F223" s="170">
        <v>0.2</v>
      </c>
      <c r="G223" s="201"/>
      <c r="H223" s="201"/>
      <c r="I223" s="201"/>
      <c r="J223" s="170">
        <v>0.2</v>
      </c>
      <c r="K223" s="238" t="s">
        <v>207</v>
      </c>
      <c r="L223" s="149" t="s">
        <v>304</v>
      </c>
      <c r="M223" s="354">
        <v>137</v>
      </c>
      <c r="N223" s="114"/>
      <c r="O223" s="114">
        <v>0.2</v>
      </c>
      <c r="P223" s="205"/>
      <c r="Q223" s="205"/>
      <c r="R223" s="205"/>
      <c r="S223" s="185"/>
      <c r="T223" s="205"/>
      <c r="U223" s="205"/>
      <c r="V223" s="185"/>
      <c r="W223" s="185"/>
      <c r="X223" s="185"/>
      <c r="Y223" s="185"/>
      <c r="Z223" s="185"/>
      <c r="AA223" s="185"/>
      <c r="AB223" s="185"/>
      <c r="AC223" s="185"/>
      <c r="AD223" s="205"/>
      <c r="AE223" s="205"/>
      <c r="AF223" s="185"/>
      <c r="AG223" s="185"/>
      <c r="AH223" s="185"/>
      <c r="AI223" s="185"/>
      <c r="AJ223" s="185"/>
      <c r="AK223" s="185"/>
      <c r="AL223" s="185"/>
      <c r="AM223" s="185"/>
      <c r="AN223" s="185"/>
      <c r="AO223" s="185"/>
      <c r="AP223" s="186"/>
      <c r="AQ223" s="182"/>
    </row>
    <row r="224" spans="1:45" s="117" customFormat="1" x14ac:dyDescent="0.25">
      <c r="A224" s="252">
        <v>2</v>
      </c>
      <c r="B224" s="168" t="s">
        <v>434</v>
      </c>
      <c r="C224" s="353" t="s">
        <v>240</v>
      </c>
      <c r="D224" s="170">
        <f>E224+F224</f>
        <v>0.87</v>
      </c>
      <c r="E224" s="201"/>
      <c r="F224" s="170">
        <v>0.87</v>
      </c>
      <c r="G224" s="201"/>
      <c r="H224" s="201"/>
      <c r="I224" s="201"/>
      <c r="J224" s="170">
        <v>0.87</v>
      </c>
      <c r="K224" s="238" t="s">
        <v>206</v>
      </c>
      <c r="L224" s="149" t="s">
        <v>304</v>
      </c>
      <c r="M224" s="237">
        <v>138</v>
      </c>
      <c r="N224" s="114"/>
      <c r="O224" s="114">
        <v>0.87</v>
      </c>
      <c r="P224" s="205"/>
      <c r="Q224" s="205"/>
      <c r="R224" s="205"/>
      <c r="S224" s="185"/>
      <c r="T224" s="205"/>
      <c r="U224" s="205"/>
      <c r="V224" s="185"/>
      <c r="W224" s="185"/>
      <c r="X224" s="185"/>
      <c r="Y224" s="185"/>
      <c r="Z224" s="185"/>
      <c r="AA224" s="185"/>
      <c r="AB224" s="185"/>
      <c r="AC224" s="185"/>
      <c r="AD224" s="205"/>
      <c r="AE224" s="205"/>
      <c r="AF224" s="185"/>
      <c r="AG224" s="185"/>
      <c r="AH224" s="185"/>
      <c r="AI224" s="185"/>
      <c r="AJ224" s="185"/>
      <c r="AK224" s="185"/>
      <c r="AL224" s="185"/>
      <c r="AM224" s="185"/>
      <c r="AN224" s="185"/>
      <c r="AO224" s="185"/>
      <c r="AP224" s="186"/>
      <c r="AQ224" s="182"/>
    </row>
    <row r="225" spans="1:45" s="147" customFormat="1" x14ac:dyDescent="0.25">
      <c r="A225" s="140" t="s">
        <v>435</v>
      </c>
      <c r="B225" s="157" t="s">
        <v>436</v>
      </c>
      <c r="C225" s="158"/>
      <c r="D225" s="159">
        <f>SUM(D226:D257)</f>
        <v>100.32000000000001</v>
      </c>
      <c r="E225" s="159">
        <f t="shared" ref="E225:J225" si="21">SUM(E226:E257)</f>
        <v>0.67</v>
      </c>
      <c r="F225" s="159">
        <f t="shared" si="21"/>
        <v>99.65</v>
      </c>
      <c r="G225" s="159">
        <f t="shared" si="21"/>
        <v>1.8399999999999999</v>
      </c>
      <c r="H225" s="159">
        <f t="shared" si="21"/>
        <v>0</v>
      </c>
      <c r="I225" s="159">
        <f t="shared" si="21"/>
        <v>0</v>
      </c>
      <c r="J225" s="159">
        <f t="shared" si="21"/>
        <v>97.810000000000016</v>
      </c>
      <c r="K225" s="160"/>
      <c r="L225" s="178"/>
      <c r="M225" s="172"/>
      <c r="N225" s="163"/>
      <c r="O225" s="164"/>
      <c r="P225" s="165"/>
      <c r="Q225" s="164"/>
      <c r="R225" s="164"/>
      <c r="S225" s="164"/>
      <c r="T225" s="164"/>
      <c r="U225" s="164"/>
      <c r="V225" s="164"/>
      <c r="W225" s="164"/>
      <c r="X225" s="164"/>
      <c r="Y225" s="164"/>
      <c r="Z225" s="164"/>
      <c r="AA225" s="164"/>
      <c r="AB225" s="164"/>
      <c r="AC225" s="164"/>
      <c r="AD225" s="164"/>
      <c r="AE225" s="164"/>
      <c r="AF225" s="164"/>
      <c r="AG225" s="164"/>
      <c r="AH225" s="164"/>
      <c r="AI225" s="164"/>
      <c r="AJ225" s="164"/>
      <c r="AK225" s="164"/>
      <c r="AL225" s="164"/>
      <c r="AM225" s="164"/>
      <c r="AN225" s="164"/>
      <c r="AO225" s="164"/>
      <c r="AP225" s="166"/>
      <c r="AQ225" s="167"/>
      <c r="AR225" s="146"/>
    </row>
    <row r="226" spans="1:45" x14ac:dyDescent="0.25">
      <c r="A226" s="252">
        <v>1</v>
      </c>
      <c r="B226" s="355" t="s">
        <v>437</v>
      </c>
      <c r="C226" s="158" t="s">
        <v>244</v>
      </c>
      <c r="D226" s="170">
        <v>0.25</v>
      </c>
      <c r="E226" s="183"/>
      <c r="F226" s="170">
        <v>0.25</v>
      </c>
      <c r="G226" s="183"/>
      <c r="H226" s="183"/>
      <c r="I226" s="183"/>
      <c r="J226" s="183">
        <v>0.25</v>
      </c>
      <c r="K226" s="594" t="s">
        <v>198</v>
      </c>
      <c r="L226" s="178" t="s">
        <v>309</v>
      </c>
      <c r="M226" s="184"/>
      <c r="N226" s="185"/>
      <c r="O226" s="185"/>
      <c r="P226" s="185">
        <v>0.25</v>
      </c>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185"/>
      <c r="AN226" s="185"/>
      <c r="AO226" s="185"/>
      <c r="AP226" s="206"/>
      <c r="AQ226" s="116"/>
      <c r="AR226" s="117"/>
    </row>
    <row r="227" spans="1:45" x14ac:dyDescent="0.25">
      <c r="A227" s="252">
        <v>2</v>
      </c>
      <c r="B227" s="203" t="s">
        <v>438</v>
      </c>
      <c r="C227" s="252" t="s">
        <v>244</v>
      </c>
      <c r="D227" s="356">
        <v>0.1</v>
      </c>
      <c r="E227" s="203"/>
      <c r="F227" s="356">
        <v>0.1</v>
      </c>
      <c r="G227" s="170"/>
      <c r="H227" s="170"/>
      <c r="I227" s="170"/>
      <c r="J227" s="356">
        <v>0.1</v>
      </c>
      <c r="K227" s="594" t="s">
        <v>193</v>
      </c>
      <c r="L227" s="178" t="s">
        <v>309</v>
      </c>
      <c r="M227" s="172"/>
      <c r="N227" s="185"/>
      <c r="O227" s="185">
        <v>0.1</v>
      </c>
      <c r="P227" s="185"/>
      <c r="Q227" s="185"/>
      <c r="R227" s="185"/>
      <c r="S227" s="185"/>
      <c r="T227" s="185"/>
      <c r="U227" s="185"/>
      <c r="V227" s="185"/>
      <c r="W227" s="185"/>
      <c r="X227" s="185"/>
      <c r="Y227" s="185"/>
      <c r="Z227" s="185"/>
      <c r="AA227" s="185"/>
      <c r="AB227" s="185"/>
      <c r="AC227" s="185"/>
      <c r="AD227" s="185"/>
      <c r="AE227" s="185"/>
      <c r="AF227" s="185"/>
      <c r="AG227" s="185"/>
      <c r="AH227" s="185"/>
      <c r="AI227" s="185"/>
      <c r="AJ227" s="185"/>
      <c r="AK227" s="185"/>
      <c r="AL227" s="185"/>
      <c r="AM227" s="185"/>
      <c r="AN227" s="185"/>
      <c r="AO227" s="185"/>
      <c r="AP227" s="206"/>
      <c r="AQ227" s="116"/>
      <c r="AR227" s="193"/>
    </row>
    <row r="228" spans="1:45" x14ac:dyDescent="0.25">
      <c r="A228" s="252">
        <v>3</v>
      </c>
      <c r="B228" s="203" t="s">
        <v>439</v>
      </c>
      <c r="C228" s="252" t="s">
        <v>244</v>
      </c>
      <c r="D228" s="357">
        <f>E228+F228</f>
        <v>0.24000000000000002</v>
      </c>
      <c r="E228" s="357">
        <v>0.14000000000000001</v>
      </c>
      <c r="F228" s="357">
        <v>0.1</v>
      </c>
      <c r="G228" s="170"/>
      <c r="H228" s="170"/>
      <c r="I228" s="170"/>
      <c r="J228" s="357">
        <v>0.1</v>
      </c>
      <c r="K228" s="594" t="s">
        <v>193</v>
      </c>
      <c r="L228" s="178" t="s">
        <v>309</v>
      </c>
      <c r="M228" s="172"/>
      <c r="N228" s="185"/>
      <c r="O228" s="185">
        <v>0.1</v>
      </c>
      <c r="P228" s="185"/>
      <c r="Q228" s="185"/>
      <c r="R228" s="185"/>
      <c r="S228" s="185"/>
      <c r="T228" s="185"/>
      <c r="U228" s="185"/>
      <c r="V228" s="185"/>
      <c r="W228" s="185"/>
      <c r="X228" s="185"/>
      <c r="Y228" s="185"/>
      <c r="Z228" s="185"/>
      <c r="AA228" s="185"/>
      <c r="AB228" s="185"/>
      <c r="AC228" s="185"/>
      <c r="AD228" s="185"/>
      <c r="AE228" s="185"/>
      <c r="AF228" s="185"/>
      <c r="AG228" s="185"/>
      <c r="AH228" s="185"/>
      <c r="AI228" s="185"/>
      <c r="AJ228" s="185"/>
      <c r="AK228" s="185"/>
      <c r="AL228" s="185"/>
      <c r="AM228" s="185"/>
      <c r="AN228" s="185"/>
      <c r="AO228" s="185"/>
      <c r="AP228" s="206"/>
      <c r="AQ228" s="116"/>
      <c r="AR228" s="193"/>
    </row>
    <row r="229" spans="1:45" x14ac:dyDescent="0.25">
      <c r="A229" s="252">
        <v>4</v>
      </c>
      <c r="B229" s="203" t="s">
        <v>440</v>
      </c>
      <c r="C229" s="252" t="s">
        <v>244</v>
      </c>
      <c r="D229" s="356">
        <v>0.4</v>
      </c>
      <c r="E229" s="203"/>
      <c r="F229" s="356">
        <v>0.4</v>
      </c>
      <c r="G229" s="170"/>
      <c r="H229" s="170"/>
      <c r="I229" s="170"/>
      <c r="J229" s="356">
        <v>0.4</v>
      </c>
      <c r="K229" s="594" t="s">
        <v>193</v>
      </c>
      <c r="L229" s="178" t="s">
        <v>309</v>
      </c>
      <c r="M229" s="172"/>
      <c r="N229" s="185"/>
      <c r="O229" s="185">
        <v>0.4</v>
      </c>
      <c r="P229" s="185"/>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5"/>
      <c r="AL229" s="185"/>
      <c r="AM229" s="185"/>
      <c r="AN229" s="185"/>
      <c r="AO229" s="185"/>
      <c r="AP229" s="206"/>
      <c r="AQ229" s="116"/>
      <c r="AR229" s="193"/>
    </row>
    <row r="230" spans="1:45" x14ac:dyDescent="0.25">
      <c r="A230" s="252">
        <v>5</v>
      </c>
      <c r="B230" s="203" t="s">
        <v>441</v>
      </c>
      <c r="C230" s="252" t="s">
        <v>244</v>
      </c>
      <c r="D230" s="357">
        <v>0.27</v>
      </c>
      <c r="E230" s="203"/>
      <c r="F230" s="357">
        <v>0.27</v>
      </c>
      <c r="G230" s="170"/>
      <c r="H230" s="170"/>
      <c r="I230" s="170"/>
      <c r="J230" s="357">
        <v>0.27</v>
      </c>
      <c r="K230" s="594" t="s">
        <v>193</v>
      </c>
      <c r="L230" s="178" t="s">
        <v>309</v>
      </c>
      <c r="M230" s="172"/>
      <c r="N230" s="185"/>
      <c r="O230" s="185">
        <v>0.27</v>
      </c>
      <c r="P230" s="185"/>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185"/>
      <c r="AN230" s="185"/>
      <c r="AO230" s="185"/>
      <c r="AP230" s="206"/>
      <c r="AQ230" s="116"/>
      <c r="AR230" s="193"/>
    </row>
    <row r="231" spans="1:45" x14ac:dyDescent="0.25">
      <c r="A231" s="252">
        <v>6</v>
      </c>
      <c r="B231" s="203" t="s">
        <v>442</v>
      </c>
      <c r="C231" s="252" t="s">
        <v>244</v>
      </c>
      <c r="D231" s="357">
        <v>0.87</v>
      </c>
      <c r="E231" s="203"/>
      <c r="F231" s="357">
        <v>0.87</v>
      </c>
      <c r="G231" s="170"/>
      <c r="H231" s="170"/>
      <c r="I231" s="170"/>
      <c r="J231" s="357">
        <v>0.87</v>
      </c>
      <c r="K231" s="594" t="s">
        <v>193</v>
      </c>
      <c r="L231" s="178" t="s">
        <v>309</v>
      </c>
      <c r="M231" s="172"/>
      <c r="N231" s="185"/>
      <c r="O231" s="185">
        <v>0.87</v>
      </c>
      <c r="P231" s="185"/>
      <c r="Q231" s="185"/>
      <c r="R231" s="185"/>
      <c r="S231" s="185"/>
      <c r="T231" s="185"/>
      <c r="U231" s="185"/>
      <c r="V231" s="185"/>
      <c r="W231" s="185"/>
      <c r="X231" s="185"/>
      <c r="Y231" s="185"/>
      <c r="Z231" s="185"/>
      <c r="AA231" s="185"/>
      <c r="AB231" s="185"/>
      <c r="AC231" s="185"/>
      <c r="AD231" s="185"/>
      <c r="AE231" s="185"/>
      <c r="AF231" s="185"/>
      <c r="AG231" s="185"/>
      <c r="AH231" s="185"/>
      <c r="AI231" s="185"/>
      <c r="AJ231" s="185"/>
      <c r="AK231" s="185"/>
      <c r="AL231" s="185"/>
      <c r="AM231" s="185"/>
      <c r="AN231" s="185"/>
      <c r="AO231" s="185"/>
      <c r="AP231" s="206"/>
      <c r="AQ231" s="116"/>
      <c r="AR231" s="193"/>
    </row>
    <row r="232" spans="1:45" x14ac:dyDescent="0.25">
      <c r="A232" s="252">
        <v>7</v>
      </c>
      <c r="B232" s="203" t="s">
        <v>443</v>
      </c>
      <c r="C232" s="252" t="s">
        <v>244</v>
      </c>
      <c r="D232" s="357">
        <v>0.37</v>
      </c>
      <c r="E232" s="203"/>
      <c r="F232" s="357">
        <v>0.37</v>
      </c>
      <c r="G232" s="170"/>
      <c r="H232" s="170"/>
      <c r="I232" s="170"/>
      <c r="J232" s="357">
        <v>0.37</v>
      </c>
      <c r="K232" s="594" t="s">
        <v>193</v>
      </c>
      <c r="L232" s="178" t="s">
        <v>309</v>
      </c>
      <c r="M232" s="172"/>
      <c r="N232" s="185"/>
      <c r="O232" s="185">
        <v>0.37</v>
      </c>
      <c r="P232" s="185"/>
      <c r="Q232" s="185"/>
      <c r="R232" s="185"/>
      <c r="S232" s="185"/>
      <c r="T232" s="185"/>
      <c r="U232" s="185"/>
      <c r="V232" s="185"/>
      <c r="W232" s="185"/>
      <c r="X232" s="185"/>
      <c r="Y232" s="185"/>
      <c r="Z232" s="185"/>
      <c r="AA232" s="185"/>
      <c r="AB232" s="185"/>
      <c r="AC232" s="185"/>
      <c r="AD232" s="185"/>
      <c r="AE232" s="185"/>
      <c r="AF232" s="185"/>
      <c r="AG232" s="185"/>
      <c r="AH232" s="185"/>
      <c r="AI232" s="185"/>
      <c r="AJ232" s="185"/>
      <c r="AK232" s="185"/>
      <c r="AL232" s="185"/>
      <c r="AM232" s="185"/>
      <c r="AN232" s="185"/>
      <c r="AO232" s="185"/>
      <c r="AP232" s="206"/>
      <c r="AQ232" s="116"/>
      <c r="AR232" s="193"/>
    </row>
    <row r="233" spans="1:45" x14ac:dyDescent="0.25">
      <c r="A233" s="252">
        <v>8</v>
      </c>
      <c r="B233" s="355" t="s">
        <v>444</v>
      </c>
      <c r="C233" s="158" t="s">
        <v>244</v>
      </c>
      <c r="D233" s="170">
        <v>0.23</v>
      </c>
      <c r="E233" s="183"/>
      <c r="F233" s="170">
        <v>0.23</v>
      </c>
      <c r="G233" s="183">
        <v>0.23</v>
      </c>
      <c r="H233" s="183"/>
      <c r="I233" s="183"/>
      <c r="J233" s="183"/>
      <c r="K233" s="594" t="s">
        <v>196</v>
      </c>
      <c r="L233" s="178" t="s">
        <v>309</v>
      </c>
      <c r="M233" s="158"/>
      <c r="N233" s="185">
        <v>0.23</v>
      </c>
      <c r="O233" s="185"/>
      <c r="P233" s="185"/>
      <c r="Q233" s="185"/>
      <c r="R233" s="185"/>
      <c r="S233" s="185"/>
      <c r="T233" s="185"/>
      <c r="U233" s="185"/>
      <c r="V233" s="185"/>
      <c r="W233" s="185"/>
      <c r="X233" s="185"/>
      <c r="Y233" s="185"/>
      <c r="Z233" s="185"/>
      <c r="AA233" s="185"/>
      <c r="AB233" s="185"/>
      <c r="AC233" s="185"/>
      <c r="AD233" s="185"/>
      <c r="AE233" s="185"/>
      <c r="AF233" s="185"/>
      <c r="AG233" s="185"/>
      <c r="AH233" s="185"/>
      <c r="AI233" s="185"/>
      <c r="AJ233" s="185"/>
      <c r="AK233" s="185"/>
      <c r="AL233" s="185"/>
      <c r="AM233" s="185"/>
      <c r="AN233" s="185"/>
      <c r="AO233" s="185"/>
      <c r="AP233" s="185"/>
      <c r="AQ233" s="185"/>
      <c r="AR233" s="185"/>
      <c r="AS233" s="185"/>
    </row>
    <row r="234" spans="1:45" x14ac:dyDescent="0.25">
      <c r="A234" s="252">
        <v>9</v>
      </c>
      <c r="B234" s="355" t="s">
        <v>445</v>
      </c>
      <c r="C234" s="158" t="s">
        <v>244</v>
      </c>
      <c r="D234" s="170">
        <v>0.2</v>
      </c>
      <c r="E234" s="183"/>
      <c r="F234" s="170">
        <v>0.2</v>
      </c>
      <c r="G234" s="183"/>
      <c r="H234" s="183"/>
      <c r="I234" s="183"/>
      <c r="J234" s="183">
        <v>0.2</v>
      </c>
      <c r="K234" s="594" t="s">
        <v>196</v>
      </c>
      <c r="L234" s="149" t="s">
        <v>304</v>
      </c>
      <c r="M234" s="158"/>
      <c r="N234" s="185"/>
      <c r="O234" s="185">
        <v>0.2</v>
      </c>
      <c r="P234" s="185"/>
      <c r="Q234" s="185"/>
      <c r="R234" s="185"/>
      <c r="S234" s="185"/>
      <c r="T234" s="185"/>
      <c r="U234" s="185"/>
      <c r="V234" s="185"/>
      <c r="W234" s="185"/>
      <c r="X234" s="185"/>
      <c r="Y234" s="185"/>
      <c r="Z234" s="185"/>
      <c r="AA234" s="185"/>
      <c r="AB234" s="185"/>
      <c r="AC234" s="185"/>
      <c r="AD234" s="185"/>
      <c r="AE234" s="185"/>
      <c r="AF234" s="185"/>
      <c r="AG234" s="185"/>
      <c r="AH234" s="185"/>
      <c r="AI234" s="185"/>
      <c r="AJ234" s="185"/>
      <c r="AK234" s="185"/>
      <c r="AL234" s="185"/>
      <c r="AM234" s="185"/>
      <c r="AN234" s="185"/>
      <c r="AO234" s="185"/>
      <c r="AP234" s="185"/>
      <c r="AQ234" s="185"/>
      <c r="AR234" s="185"/>
      <c r="AS234" s="185"/>
    </row>
    <row r="235" spans="1:45" s="176" customFormat="1" ht="14.4" x14ac:dyDescent="0.3">
      <c r="A235" s="252">
        <v>10</v>
      </c>
      <c r="B235" s="355" t="s">
        <v>446</v>
      </c>
      <c r="C235" s="158" t="s">
        <v>244</v>
      </c>
      <c r="D235" s="170">
        <v>0.21</v>
      </c>
      <c r="E235" s="183"/>
      <c r="F235" s="170">
        <v>0.21</v>
      </c>
      <c r="G235" s="183">
        <v>0.21</v>
      </c>
      <c r="H235" s="183"/>
      <c r="I235" s="183"/>
      <c r="J235" s="183"/>
      <c r="K235" s="594" t="s">
        <v>196</v>
      </c>
      <c r="L235" s="178" t="s">
        <v>309</v>
      </c>
      <c r="M235" s="158"/>
      <c r="N235" s="172">
        <v>0.21</v>
      </c>
      <c r="O235" s="180"/>
      <c r="P235" s="232"/>
      <c r="Q235" s="180"/>
      <c r="R235" s="180"/>
      <c r="S235" s="180"/>
      <c r="T235" s="180"/>
      <c r="U235" s="180"/>
      <c r="V235" s="180"/>
      <c r="W235" s="180"/>
      <c r="X235" s="180"/>
      <c r="Y235" s="180"/>
      <c r="Z235" s="180"/>
      <c r="AA235" s="180"/>
      <c r="AB235" s="180"/>
      <c r="AC235" s="180"/>
      <c r="AD235" s="180"/>
      <c r="AE235" s="180"/>
      <c r="AF235" s="180"/>
      <c r="AG235" s="180"/>
      <c r="AH235" s="180"/>
      <c r="AI235" s="180"/>
      <c r="AJ235" s="180"/>
      <c r="AK235" s="180"/>
      <c r="AL235" s="180"/>
      <c r="AM235" s="180"/>
      <c r="AN235" s="180"/>
      <c r="AO235" s="180"/>
      <c r="AP235" s="180"/>
      <c r="AQ235" s="180"/>
      <c r="AR235" s="180"/>
      <c r="AS235" s="180"/>
    </row>
    <row r="236" spans="1:45" x14ac:dyDescent="0.25">
      <c r="A236" s="252">
        <v>11</v>
      </c>
      <c r="B236" s="355" t="s">
        <v>447</v>
      </c>
      <c r="C236" s="158" t="s">
        <v>244</v>
      </c>
      <c r="D236" s="170">
        <v>0.25</v>
      </c>
      <c r="E236" s="170"/>
      <c r="F236" s="170">
        <v>0.25</v>
      </c>
      <c r="G236" s="170"/>
      <c r="H236" s="170"/>
      <c r="I236" s="170"/>
      <c r="J236" s="170">
        <v>0.25</v>
      </c>
      <c r="K236" s="594" t="s">
        <v>196</v>
      </c>
      <c r="L236" s="178" t="s">
        <v>309</v>
      </c>
      <c r="M236" s="158"/>
      <c r="N236" s="114"/>
      <c r="O236" s="114">
        <v>0.25</v>
      </c>
      <c r="P236" s="114"/>
      <c r="Q236" s="114"/>
      <c r="R236" s="114"/>
      <c r="S236" s="114"/>
      <c r="T236" s="114"/>
      <c r="U236" s="114"/>
      <c r="V236" s="114"/>
      <c r="W236" s="114"/>
      <c r="X236" s="114"/>
      <c r="Y236" s="114"/>
      <c r="Z236" s="114"/>
      <c r="AA236" s="114"/>
      <c r="AB236" s="114"/>
      <c r="AC236" s="114"/>
      <c r="AD236" s="114"/>
      <c r="AE236" s="114"/>
      <c r="AF236" s="114"/>
      <c r="AG236" s="114"/>
      <c r="AH236" s="114"/>
      <c r="AI236" s="114"/>
      <c r="AJ236" s="114"/>
      <c r="AK236" s="114"/>
      <c r="AL236" s="114"/>
      <c r="AM236" s="114"/>
      <c r="AN236" s="114"/>
      <c r="AO236" s="114"/>
      <c r="AP236" s="114"/>
      <c r="AQ236" s="114"/>
      <c r="AR236" s="114"/>
      <c r="AS236" s="114"/>
    </row>
    <row r="237" spans="1:45" x14ac:dyDescent="0.25">
      <c r="A237" s="252">
        <v>12</v>
      </c>
      <c r="B237" s="355" t="s">
        <v>448</v>
      </c>
      <c r="C237" s="158" t="s">
        <v>244</v>
      </c>
      <c r="D237" s="170">
        <v>0.2</v>
      </c>
      <c r="E237" s="170"/>
      <c r="F237" s="170">
        <v>0.2</v>
      </c>
      <c r="G237" s="170"/>
      <c r="H237" s="170"/>
      <c r="I237" s="170"/>
      <c r="J237" s="170">
        <v>0.2</v>
      </c>
      <c r="K237" s="594" t="s">
        <v>196</v>
      </c>
      <c r="L237" s="149" t="s">
        <v>304</v>
      </c>
      <c r="M237" s="158"/>
      <c r="N237" s="114"/>
      <c r="O237" s="114">
        <v>0.2</v>
      </c>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4"/>
      <c r="AN237" s="114"/>
      <c r="AO237" s="114"/>
      <c r="AP237" s="114"/>
      <c r="AQ237" s="114"/>
      <c r="AR237" s="114"/>
      <c r="AS237" s="114"/>
    </row>
    <row r="238" spans="1:45" x14ac:dyDescent="0.25">
      <c r="A238" s="252">
        <v>13</v>
      </c>
      <c r="B238" s="355" t="s">
        <v>449</v>
      </c>
      <c r="C238" s="158" t="s">
        <v>244</v>
      </c>
      <c r="D238" s="170">
        <v>0.2</v>
      </c>
      <c r="E238" s="170"/>
      <c r="F238" s="170">
        <v>0.2</v>
      </c>
      <c r="G238" s="170"/>
      <c r="H238" s="170"/>
      <c r="I238" s="170"/>
      <c r="J238" s="170">
        <v>0.2</v>
      </c>
      <c r="K238" s="594" t="s">
        <v>196</v>
      </c>
      <c r="L238" s="149" t="s">
        <v>304</v>
      </c>
      <c r="M238" s="158"/>
      <c r="N238" s="114"/>
      <c r="O238" s="114">
        <v>0.2</v>
      </c>
      <c r="P238" s="114"/>
      <c r="Q238" s="114"/>
      <c r="R238" s="114"/>
      <c r="S238" s="114"/>
      <c r="T238" s="114"/>
      <c r="U238" s="114"/>
      <c r="V238" s="114"/>
      <c r="W238" s="114"/>
      <c r="X238" s="114"/>
      <c r="Y238" s="114"/>
      <c r="Z238" s="114"/>
      <c r="AA238" s="114"/>
      <c r="AB238" s="114"/>
      <c r="AC238" s="114"/>
      <c r="AD238" s="114"/>
      <c r="AE238" s="114"/>
      <c r="AF238" s="114"/>
      <c r="AG238" s="114"/>
      <c r="AH238" s="114"/>
      <c r="AI238" s="114"/>
      <c r="AJ238" s="114"/>
      <c r="AK238" s="114"/>
      <c r="AL238" s="114"/>
      <c r="AM238" s="114"/>
      <c r="AN238" s="114"/>
      <c r="AO238" s="114"/>
      <c r="AP238" s="114"/>
      <c r="AQ238" s="114"/>
      <c r="AR238" s="114"/>
      <c r="AS238" s="114"/>
    </row>
    <row r="239" spans="1:45" x14ac:dyDescent="0.25">
      <c r="A239" s="252">
        <v>14</v>
      </c>
      <c r="B239" s="284" t="s">
        <v>450</v>
      </c>
      <c r="C239" s="158" t="s">
        <v>244</v>
      </c>
      <c r="D239" s="170">
        <v>0.26</v>
      </c>
      <c r="E239" s="170"/>
      <c r="F239" s="170">
        <v>0.26</v>
      </c>
      <c r="G239" s="170"/>
      <c r="H239" s="170"/>
      <c r="I239" s="170"/>
      <c r="J239" s="170">
        <v>0.26</v>
      </c>
      <c r="K239" s="238" t="s">
        <v>886</v>
      </c>
      <c r="L239" s="178" t="s">
        <v>309</v>
      </c>
      <c r="M239" s="343"/>
      <c r="N239" s="114"/>
      <c r="O239" s="114">
        <v>0.26</v>
      </c>
      <c r="P239" s="114"/>
      <c r="Q239" s="114"/>
      <c r="R239" s="114"/>
      <c r="S239" s="114"/>
      <c r="T239" s="114"/>
      <c r="U239" s="114"/>
      <c r="V239" s="114"/>
      <c r="W239" s="114"/>
      <c r="X239" s="114"/>
      <c r="Y239" s="114"/>
      <c r="Z239" s="114"/>
      <c r="AA239" s="114"/>
      <c r="AB239" s="114"/>
      <c r="AC239" s="114"/>
      <c r="AD239" s="114"/>
      <c r="AE239" s="114"/>
      <c r="AF239" s="114"/>
      <c r="AG239" s="114"/>
      <c r="AH239" s="114"/>
      <c r="AI239" s="114"/>
      <c r="AJ239" s="114"/>
      <c r="AK239" s="114"/>
      <c r="AL239" s="114"/>
      <c r="AM239" s="114"/>
      <c r="AN239" s="114"/>
      <c r="AO239" s="114"/>
      <c r="AP239" s="114"/>
      <c r="AQ239" s="114"/>
      <c r="AR239" s="114"/>
      <c r="AS239" s="114"/>
    </row>
    <row r="240" spans="1:45" x14ac:dyDescent="0.25">
      <c r="A240" s="252">
        <v>15</v>
      </c>
      <c r="B240" s="284" t="s">
        <v>451</v>
      </c>
      <c r="C240" s="158" t="s">
        <v>244</v>
      </c>
      <c r="D240" s="170">
        <v>0.18</v>
      </c>
      <c r="E240" s="170"/>
      <c r="F240" s="170">
        <v>0.18</v>
      </c>
      <c r="G240" s="170"/>
      <c r="H240" s="170"/>
      <c r="I240" s="170"/>
      <c r="J240" s="170">
        <v>0.18</v>
      </c>
      <c r="K240" s="238" t="s">
        <v>886</v>
      </c>
      <c r="L240" s="178" t="s">
        <v>309</v>
      </c>
      <c r="M240" s="158"/>
      <c r="N240" s="114"/>
      <c r="O240" s="114">
        <v>0.18</v>
      </c>
      <c r="P240" s="114"/>
      <c r="Q240" s="114"/>
      <c r="R240" s="114"/>
      <c r="S240" s="114"/>
      <c r="T240" s="114"/>
      <c r="U240" s="114"/>
      <c r="V240" s="114"/>
      <c r="W240" s="114"/>
      <c r="X240" s="114"/>
      <c r="Y240" s="114"/>
      <c r="Z240" s="114"/>
      <c r="AA240" s="114"/>
      <c r="AB240" s="114"/>
      <c r="AC240" s="114"/>
      <c r="AD240" s="114"/>
      <c r="AE240" s="114"/>
      <c r="AF240" s="114"/>
      <c r="AG240" s="114"/>
      <c r="AH240" s="114"/>
      <c r="AI240" s="114"/>
      <c r="AJ240" s="114"/>
      <c r="AK240" s="114"/>
      <c r="AL240" s="114"/>
      <c r="AM240" s="114"/>
      <c r="AN240" s="114"/>
      <c r="AO240" s="114"/>
      <c r="AP240" s="114"/>
      <c r="AQ240" s="114"/>
      <c r="AR240" s="114"/>
      <c r="AS240" s="114"/>
    </row>
    <row r="241" spans="1:45" x14ac:dyDescent="0.25">
      <c r="A241" s="252">
        <v>16</v>
      </c>
      <c r="B241" s="284" t="s">
        <v>452</v>
      </c>
      <c r="C241" s="158" t="s">
        <v>244</v>
      </c>
      <c r="D241" s="170">
        <v>0.3</v>
      </c>
      <c r="E241" s="170"/>
      <c r="F241" s="170">
        <v>0.3</v>
      </c>
      <c r="G241" s="170"/>
      <c r="H241" s="170"/>
      <c r="I241" s="170"/>
      <c r="J241" s="170">
        <v>0.3</v>
      </c>
      <c r="K241" s="238" t="s">
        <v>886</v>
      </c>
      <c r="L241" s="178" t="s">
        <v>309</v>
      </c>
      <c r="M241" s="158"/>
      <c r="N241" s="114"/>
      <c r="O241" s="114">
        <v>0.3</v>
      </c>
      <c r="P241" s="114"/>
      <c r="Q241" s="114"/>
      <c r="R241" s="114"/>
      <c r="S241" s="114"/>
      <c r="T241" s="114"/>
      <c r="U241" s="114"/>
      <c r="V241" s="114"/>
      <c r="W241" s="114"/>
      <c r="X241" s="114"/>
      <c r="Y241" s="114"/>
      <c r="Z241" s="114"/>
      <c r="AA241" s="114"/>
      <c r="AB241" s="114"/>
      <c r="AC241" s="114"/>
      <c r="AD241" s="114"/>
      <c r="AE241" s="114"/>
      <c r="AF241" s="114"/>
      <c r="AG241" s="114"/>
      <c r="AH241" s="114"/>
      <c r="AI241" s="114"/>
      <c r="AJ241" s="114"/>
      <c r="AK241" s="114"/>
      <c r="AL241" s="114"/>
      <c r="AM241" s="114"/>
      <c r="AN241" s="114"/>
      <c r="AO241" s="114"/>
      <c r="AP241" s="114"/>
      <c r="AQ241" s="114"/>
      <c r="AR241" s="114"/>
      <c r="AS241" s="114"/>
    </row>
    <row r="242" spans="1:45" x14ac:dyDescent="0.25">
      <c r="A242" s="252">
        <v>17</v>
      </c>
      <c r="B242" s="355" t="s">
        <v>453</v>
      </c>
      <c r="C242" s="158" t="s">
        <v>244</v>
      </c>
      <c r="D242" s="170">
        <v>1</v>
      </c>
      <c r="E242" s="170"/>
      <c r="F242" s="170">
        <v>1</v>
      </c>
      <c r="G242" s="170"/>
      <c r="H242" s="170"/>
      <c r="I242" s="170"/>
      <c r="J242" s="170">
        <v>1</v>
      </c>
      <c r="K242" s="238" t="s">
        <v>886</v>
      </c>
      <c r="L242" s="149" t="s">
        <v>304</v>
      </c>
      <c r="M242" s="158"/>
      <c r="N242" s="114"/>
      <c r="O242" s="114">
        <v>1</v>
      </c>
      <c r="P242" s="114"/>
      <c r="Q242" s="114"/>
      <c r="R242" s="114"/>
      <c r="S242" s="114"/>
      <c r="T242" s="114"/>
      <c r="U242" s="114"/>
      <c r="V242" s="114"/>
      <c r="W242" s="114"/>
      <c r="X242" s="114"/>
      <c r="Y242" s="114"/>
      <c r="Z242" s="114"/>
      <c r="AA242" s="114"/>
      <c r="AB242" s="114"/>
      <c r="AC242" s="114"/>
      <c r="AD242" s="114"/>
      <c r="AE242" s="114"/>
      <c r="AF242" s="114"/>
      <c r="AG242" s="114"/>
      <c r="AH242" s="114"/>
      <c r="AI242" s="114"/>
      <c r="AJ242" s="114"/>
      <c r="AK242" s="114"/>
      <c r="AL242" s="114"/>
      <c r="AM242" s="114"/>
      <c r="AN242" s="114"/>
      <c r="AO242" s="114"/>
      <c r="AP242" s="114"/>
      <c r="AQ242" s="114"/>
      <c r="AR242" s="114"/>
      <c r="AS242" s="114"/>
    </row>
    <row r="243" spans="1:45" x14ac:dyDescent="0.25">
      <c r="A243" s="252">
        <v>18</v>
      </c>
      <c r="B243" s="355" t="s">
        <v>454</v>
      </c>
      <c r="C243" s="158" t="s">
        <v>244</v>
      </c>
      <c r="D243" s="170">
        <v>0.36</v>
      </c>
      <c r="E243" s="170"/>
      <c r="F243" s="170">
        <v>0.36</v>
      </c>
      <c r="G243" s="170"/>
      <c r="H243" s="170"/>
      <c r="I243" s="170"/>
      <c r="J243" s="170">
        <v>0.36</v>
      </c>
      <c r="K243" s="594" t="s">
        <v>194</v>
      </c>
      <c r="L243" s="178" t="s">
        <v>309</v>
      </c>
      <c r="M243" s="158"/>
      <c r="N243" s="114"/>
      <c r="O243" s="114">
        <v>0.36</v>
      </c>
      <c r="P243" s="114"/>
      <c r="Q243" s="114"/>
      <c r="R243" s="114"/>
      <c r="S243" s="114"/>
      <c r="T243" s="114"/>
      <c r="U243" s="114"/>
      <c r="V243" s="114"/>
      <c r="W243" s="114"/>
      <c r="X243" s="114"/>
      <c r="Y243" s="114"/>
      <c r="Z243" s="114"/>
      <c r="AA243" s="114"/>
      <c r="AB243" s="114"/>
      <c r="AC243" s="114"/>
      <c r="AD243" s="114"/>
      <c r="AE243" s="114"/>
      <c r="AF243" s="114"/>
      <c r="AG243" s="114"/>
      <c r="AH243" s="114"/>
      <c r="AI243" s="114"/>
      <c r="AJ243" s="114"/>
      <c r="AK243" s="114"/>
      <c r="AL243" s="114"/>
      <c r="AM243" s="114"/>
      <c r="AN243" s="114"/>
      <c r="AO243" s="114"/>
      <c r="AP243" s="114"/>
      <c r="AQ243" s="114"/>
      <c r="AR243" s="114"/>
      <c r="AS243" s="114"/>
    </row>
    <row r="244" spans="1:45" x14ac:dyDescent="0.25">
      <c r="A244" s="252">
        <v>19</v>
      </c>
      <c r="B244" s="355" t="s">
        <v>455</v>
      </c>
      <c r="C244" s="158" t="s">
        <v>244</v>
      </c>
      <c r="D244" s="170">
        <v>0.34</v>
      </c>
      <c r="E244" s="170"/>
      <c r="F244" s="170">
        <v>0.34</v>
      </c>
      <c r="G244" s="170"/>
      <c r="H244" s="170"/>
      <c r="I244" s="170"/>
      <c r="J244" s="170">
        <v>0.34</v>
      </c>
      <c r="K244" s="238" t="s">
        <v>886</v>
      </c>
      <c r="L244" s="178" t="s">
        <v>309</v>
      </c>
      <c r="M244" s="158"/>
      <c r="N244" s="114"/>
      <c r="O244" s="114">
        <v>0.34</v>
      </c>
      <c r="P244" s="114"/>
      <c r="Q244" s="114"/>
      <c r="R244" s="114"/>
      <c r="S244" s="114"/>
      <c r="T244" s="114"/>
      <c r="U244" s="114"/>
      <c r="V244" s="114"/>
      <c r="W244" s="114"/>
      <c r="X244" s="114"/>
      <c r="Y244" s="114"/>
      <c r="Z244" s="114"/>
      <c r="AA244" s="114"/>
      <c r="AB244" s="114"/>
      <c r="AC244" s="114"/>
      <c r="AD244" s="114"/>
      <c r="AE244" s="114"/>
      <c r="AF244" s="114"/>
      <c r="AG244" s="114"/>
      <c r="AH244" s="114"/>
      <c r="AI244" s="114"/>
      <c r="AJ244" s="114"/>
      <c r="AK244" s="114"/>
      <c r="AL244" s="114"/>
      <c r="AM244" s="114"/>
      <c r="AN244" s="114"/>
      <c r="AO244" s="114"/>
      <c r="AP244" s="114"/>
      <c r="AQ244" s="114"/>
      <c r="AR244" s="114"/>
      <c r="AS244" s="114"/>
    </row>
    <row r="245" spans="1:45" x14ac:dyDescent="0.25">
      <c r="A245" s="252">
        <v>20</v>
      </c>
      <c r="B245" s="355" t="s">
        <v>456</v>
      </c>
      <c r="C245" s="158" t="s">
        <v>244</v>
      </c>
      <c r="D245" s="170">
        <v>0.34</v>
      </c>
      <c r="E245" s="170"/>
      <c r="F245" s="170">
        <v>0.34</v>
      </c>
      <c r="G245" s="170"/>
      <c r="H245" s="170"/>
      <c r="I245" s="170"/>
      <c r="J245" s="170">
        <v>0.34</v>
      </c>
      <c r="K245" s="238" t="s">
        <v>886</v>
      </c>
      <c r="L245" s="178" t="s">
        <v>309</v>
      </c>
      <c r="M245" s="158"/>
      <c r="N245" s="114"/>
      <c r="O245" s="114">
        <v>0.34</v>
      </c>
      <c r="P245" s="114"/>
      <c r="Q245" s="114"/>
      <c r="R245" s="114"/>
      <c r="S245" s="114"/>
      <c r="T245" s="114"/>
      <c r="U245" s="114"/>
      <c r="V245" s="114"/>
      <c r="W245" s="114"/>
      <c r="X245" s="114"/>
      <c r="Y245" s="114"/>
      <c r="Z245" s="114"/>
      <c r="AA245" s="114"/>
      <c r="AB245" s="114"/>
      <c r="AC245" s="114"/>
      <c r="AD245" s="114"/>
      <c r="AE245" s="114"/>
      <c r="AF245" s="114"/>
      <c r="AG245" s="114"/>
      <c r="AH245" s="114"/>
      <c r="AI245" s="114"/>
      <c r="AJ245" s="114"/>
      <c r="AK245" s="114"/>
      <c r="AL245" s="114"/>
      <c r="AM245" s="114"/>
      <c r="AN245" s="114"/>
      <c r="AO245" s="114"/>
      <c r="AP245" s="114"/>
      <c r="AQ245" s="114"/>
      <c r="AR245" s="114"/>
      <c r="AS245" s="114"/>
    </row>
    <row r="246" spans="1:45" x14ac:dyDescent="0.25">
      <c r="A246" s="252">
        <v>21</v>
      </c>
      <c r="B246" s="358" t="s">
        <v>457</v>
      </c>
      <c r="C246" s="158" t="s">
        <v>244</v>
      </c>
      <c r="D246" s="170">
        <v>0.14000000000000001</v>
      </c>
      <c r="E246" s="170"/>
      <c r="F246" s="170">
        <v>0.14000000000000001</v>
      </c>
      <c r="G246" s="170"/>
      <c r="H246" s="170"/>
      <c r="I246" s="170"/>
      <c r="J246" s="170">
        <v>0.14000000000000001</v>
      </c>
      <c r="K246" s="594" t="s">
        <v>194</v>
      </c>
      <c r="L246" s="149" t="s">
        <v>304</v>
      </c>
      <c r="M246" s="158"/>
      <c r="N246" s="114"/>
      <c r="O246" s="114">
        <v>7.0000000000000007E-2</v>
      </c>
      <c r="P246" s="114">
        <v>7.0000000000000007E-2</v>
      </c>
      <c r="Q246" s="114"/>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114"/>
      <c r="AM246" s="114"/>
      <c r="AN246" s="114"/>
      <c r="AO246" s="114"/>
      <c r="AP246" s="114"/>
      <c r="AQ246" s="114"/>
      <c r="AR246" s="114"/>
      <c r="AS246" s="114"/>
    </row>
    <row r="247" spans="1:45" x14ac:dyDescent="0.25">
      <c r="A247" s="252">
        <v>22</v>
      </c>
      <c r="B247" s="355" t="s">
        <v>458</v>
      </c>
      <c r="C247" s="158" t="s">
        <v>244</v>
      </c>
      <c r="D247" s="170">
        <v>1</v>
      </c>
      <c r="E247" s="183"/>
      <c r="F247" s="170">
        <v>1</v>
      </c>
      <c r="G247" s="183"/>
      <c r="H247" s="183"/>
      <c r="I247" s="183"/>
      <c r="J247" s="183">
        <v>1</v>
      </c>
      <c r="K247" s="238" t="s">
        <v>207</v>
      </c>
      <c r="L247" s="178" t="s">
        <v>309</v>
      </c>
      <c r="M247" s="184">
        <v>160</v>
      </c>
      <c r="N247" s="185"/>
      <c r="O247" s="185">
        <v>1</v>
      </c>
      <c r="P247" s="185"/>
      <c r="Q247" s="185"/>
      <c r="R247" s="185"/>
      <c r="S247" s="185"/>
      <c r="T247" s="185"/>
      <c r="U247" s="185"/>
      <c r="V247" s="185"/>
      <c r="W247" s="185"/>
      <c r="X247" s="185"/>
      <c r="Y247" s="185"/>
      <c r="Z247" s="185"/>
      <c r="AA247" s="185"/>
      <c r="AB247" s="185"/>
      <c r="AC247" s="185"/>
      <c r="AD247" s="185"/>
      <c r="AE247" s="185"/>
      <c r="AF247" s="185"/>
      <c r="AG247" s="185"/>
      <c r="AH247" s="185"/>
      <c r="AI247" s="185"/>
      <c r="AJ247" s="185"/>
      <c r="AK247" s="185"/>
      <c r="AL247" s="185"/>
      <c r="AM247" s="185"/>
      <c r="AN247" s="185"/>
      <c r="AO247" s="185"/>
      <c r="AP247" s="186"/>
      <c r="AQ247" s="182"/>
      <c r="AR247" s="117"/>
      <c r="AS247" s="117"/>
    </row>
    <row r="248" spans="1:45" x14ac:dyDescent="0.25">
      <c r="A248" s="252">
        <v>23</v>
      </c>
      <c r="B248" s="355" t="s">
        <v>459</v>
      </c>
      <c r="C248" s="158" t="s">
        <v>244</v>
      </c>
      <c r="D248" s="170">
        <v>0.74</v>
      </c>
      <c r="E248" s="183"/>
      <c r="F248" s="170">
        <v>0.74</v>
      </c>
      <c r="G248" s="183"/>
      <c r="H248" s="183"/>
      <c r="I248" s="183"/>
      <c r="J248" s="183">
        <v>0.74</v>
      </c>
      <c r="K248" s="238" t="s">
        <v>207</v>
      </c>
      <c r="L248" s="178" t="s">
        <v>309</v>
      </c>
      <c r="M248" s="184">
        <v>161</v>
      </c>
      <c r="N248" s="185"/>
      <c r="O248" s="185">
        <v>0.74</v>
      </c>
      <c r="P248" s="185"/>
      <c r="Q248" s="185"/>
      <c r="R248" s="185"/>
      <c r="S248" s="185"/>
      <c r="T248" s="185"/>
      <c r="U248" s="185"/>
      <c r="V248" s="185"/>
      <c r="W248" s="185"/>
      <c r="X248" s="185"/>
      <c r="Y248" s="185"/>
      <c r="Z248" s="185"/>
      <c r="AA248" s="185"/>
      <c r="AB248" s="185"/>
      <c r="AC248" s="185"/>
      <c r="AD248" s="185"/>
      <c r="AE248" s="185"/>
      <c r="AF248" s="185"/>
      <c r="AG248" s="185"/>
      <c r="AH248" s="185"/>
      <c r="AI248" s="185"/>
      <c r="AJ248" s="185"/>
      <c r="AK248" s="185"/>
      <c r="AL248" s="185"/>
      <c r="AM248" s="185"/>
      <c r="AN248" s="185"/>
      <c r="AO248" s="185"/>
      <c r="AP248" s="186"/>
      <c r="AQ248" s="182"/>
      <c r="AR248" s="117"/>
      <c r="AS248" s="117"/>
    </row>
    <row r="249" spans="1:45" x14ac:dyDescent="0.25">
      <c r="A249" s="252">
        <v>24</v>
      </c>
      <c r="B249" s="355" t="s">
        <v>460</v>
      </c>
      <c r="C249" s="158" t="s">
        <v>244</v>
      </c>
      <c r="D249" s="170">
        <v>0.36</v>
      </c>
      <c r="E249" s="183"/>
      <c r="F249" s="170">
        <v>0.36</v>
      </c>
      <c r="G249" s="183"/>
      <c r="H249" s="183"/>
      <c r="I249" s="183"/>
      <c r="J249" s="183">
        <v>0.36</v>
      </c>
      <c r="K249" s="238" t="s">
        <v>207</v>
      </c>
      <c r="L249" s="178" t="s">
        <v>309</v>
      </c>
      <c r="M249" s="184">
        <v>162</v>
      </c>
      <c r="N249" s="185"/>
      <c r="O249" s="359"/>
      <c r="P249" s="185"/>
      <c r="Q249" s="185"/>
      <c r="R249" s="185"/>
      <c r="S249" s="185"/>
      <c r="T249" s="185"/>
      <c r="U249" s="185"/>
      <c r="V249" s="185"/>
      <c r="W249" s="185"/>
      <c r="X249" s="185"/>
      <c r="Y249" s="185"/>
      <c r="Z249" s="185"/>
      <c r="AA249" s="185"/>
      <c r="AB249" s="185"/>
      <c r="AC249" s="185"/>
      <c r="AD249" s="185">
        <v>0.36</v>
      </c>
      <c r="AE249" s="185"/>
      <c r="AF249" s="185"/>
      <c r="AG249" s="185"/>
      <c r="AH249" s="185"/>
      <c r="AI249" s="185"/>
      <c r="AJ249" s="185"/>
      <c r="AK249" s="185"/>
      <c r="AL249" s="185"/>
      <c r="AM249" s="185"/>
      <c r="AN249" s="185"/>
      <c r="AO249" s="185"/>
      <c r="AP249" s="186"/>
      <c r="AQ249" s="182"/>
      <c r="AR249" s="117"/>
      <c r="AS249" s="117"/>
    </row>
    <row r="250" spans="1:45" x14ac:dyDescent="0.25">
      <c r="A250" s="252">
        <v>25</v>
      </c>
      <c r="B250" s="355" t="s">
        <v>461</v>
      </c>
      <c r="C250" s="158" t="s">
        <v>244</v>
      </c>
      <c r="D250" s="170">
        <f>E250+F250</f>
        <v>1.01</v>
      </c>
      <c r="E250" s="183">
        <v>0.53</v>
      </c>
      <c r="F250" s="170">
        <v>0.48</v>
      </c>
      <c r="G250" s="183">
        <v>0.2</v>
      </c>
      <c r="H250" s="183"/>
      <c r="I250" s="183"/>
      <c r="J250" s="183">
        <v>0.28000000000000003</v>
      </c>
      <c r="K250" s="238" t="s">
        <v>202</v>
      </c>
      <c r="L250" s="149" t="s">
        <v>304</v>
      </c>
      <c r="M250" s="184">
        <v>163</v>
      </c>
      <c r="N250" s="185">
        <v>0.2</v>
      </c>
      <c r="O250" s="185">
        <v>0.28000000000000003</v>
      </c>
      <c r="P250" s="185"/>
      <c r="Q250" s="185"/>
      <c r="R250" s="185"/>
      <c r="S250" s="185"/>
      <c r="T250" s="185"/>
      <c r="U250" s="185"/>
      <c r="V250" s="185"/>
      <c r="W250" s="185"/>
      <c r="X250" s="185"/>
      <c r="Y250" s="185"/>
      <c r="Z250" s="185"/>
      <c r="AA250" s="185"/>
      <c r="AB250" s="185"/>
      <c r="AC250" s="185"/>
      <c r="AD250" s="185"/>
      <c r="AE250" s="185"/>
      <c r="AF250" s="185"/>
      <c r="AG250" s="185"/>
      <c r="AH250" s="185"/>
      <c r="AI250" s="185"/>
      <c r="AJ250" s="185"/>
      <c r="AK250" s="185"/>
      <c r="AL250" s="185"/>
      <c r="AM250" s="185"/>
      <c r="AN250" s="185"/>
      <c r="AO250" s="185"/>
      <c r="AP250" s="186"/>
      <c r="AQ250" s="182"/>
      <c r="AR250" s="117"/>
      <c r="AS250" s="117"/>
    </row>
    <row r="251" spans="1:45" x14ac:dyDescent="0.25">
      <c r="A251" s="252">
        <v>26</v>
      </c>
      <c r="B251" s="355" t="s">
        <v>462</v>
      </c>
      <c r="C251" s="158" t="s">
        <v>244</v>
      </c>
      <c r="D251" s="170">
        <v>1.2</v>
      </c>
      <c r="E251" s="183"/>
      <c r="F251" s="170">
        <v>1.2</v>
      </c>
      <c r="G251" s="183">
        <v>1.2</v>
      </c>
      <c r="H251" s="183"/>
      <c r="I251" s="183"/>
      <c r="J251" s="183"/>
      <c r="K251" s="238" t="s">
        <v>206</v>
      </c>
      <c r="L251" s="149" t="s">
        <v>304</v>
      </c>
      <c r="M251" s="184">
        <v>164</v>
      </c>
      <c r="N251" s="185">
        <v>1.2</v>
      </c>
      <c r="O251" s="185"/>
      <c r="P251" s="185"/>
      <c r="Q251" s="185"/>
      <c r="R251" s="185"/>
      <c r="S251" s="185"/>
      <c r="T251" s="185"/>
      <c r="U251" s="185"/>
      <c r="V251" s="185"/>
      <c r="W251" s="185"/>
      <c r="X251" s="185"/>
      <c r="Y251" s="185"/>
      <c r="Z251" s="185"/>
      <c r="AA251" s="185"/>
      <c r="AB251" s="185"/>
      <c r="AC251" s="185"/>
      <c r="AD251" s="185"/>
      <c r="AE251" s="185"/>
      <c r="AF251" s="185"/>
      <c r="AG251" s="185"/>
      <c r="AH251" s="185"/>
      <c r="AI251" s="185"/>
      <c r="AJ251" s="185"/>
      <c r="AK251" s="185"/>
      <c r="AL251" s="185"/>
      <c r="AM251" s="185"/>
      <c r="AN251" s="185"/>
      <c r="AO251" s="185"/>
      <c r="AP251" s="186"/>
      <c r="AQ251" s="182"/>
      <c r="AR251" s="117"/>
      <c r="AS251" s="117"/>
    </row>
    <row r="252" spans="1:45" x14ac:dyDescent="0.25">
      <c r="A252" s="252">
        <v>27</v>
      </c>
      <c r="B252" s="355" t="s">
        <v>463</v>
      </c>
      <c r="C252" s="158" t="s">
        <v>244</v>
      </c>
      <c r="D252" s="170">
        <v>0.23</v>
      </c>
      <c r="E252" s="183"/>
      <c r="F252" s="170">
        <v>0.23</v>
      </c>
      <c r="G252" s="183"/>
      <c r="H252" s="183"/>
      <c r="I252" s="183"/>
      <c r="J252" s="183">
        <v>0.23</v>
      </c>
      <c r="K252" s="238" t="s">
        <v>206</v>
      </c>
      <c r="L252" s="178" t="s">
        <v>309</v>
      </c>
      <c r="M252" s="184">
        <v>165</v>
      </c>
      <c r="N252" s="185"/>
      <c r="O252" s="185"/>
      <c r="P252" s="185"/>
      <c r="Q252" s="185"/>
      <c r="R252" s="185"/>
      <c r="S252" s="185"/>
      <c r="T252" s="185"/>
      <c r="U252" s="185"/>
      <c r="V252" s="185"/>
      <c r="W252" s="185"/>
      <c r="X252" s="185"/>
      <c r="Y252" s="185"/>
      <c r="Z252" s="185"/>
      <c r="AA252" s="185"/>
      <c r="AB252" s="185"/>
      <c r="AC252" s="185"/>
      <c r="AD252" s="185">
        <v>0.23</v>
      </c>
      <c r="AE252" s="185"/>
      <c r="AF252" s="185"/>
      <c r="AG252" s="185"/>
      <c r="AH252" s="185"/>
      <c r="AI252" s="185"/>
      <c r="AJ252" s="185"/>
      <c r="AK252" s="185"/>
      <c r="AL252" s="185"/>
      <c r="AM252" s="185"/>
      <c r="AN252" s="185"/>
      <c r="AO252" s="185"/>
      <c r="AP252" s="186"/>
      <c r="AQ252" s="182"/>
      <c r="AR252" s="117"/>
      <c r="AS252" s="117"/>
    </row>
    <row r="253" spans="1:45" x14ac:dyDescent="0.25">
      <c r="A253" s="252">
        <v>28</v>
      </c>
      <c r="B253" s="355" t="s">
        <v>464</v>
      </c>
      <c r="C253" s="158" t="s">
        <v>244</v>
      </c>
      <c r="D253" s="170">
        <v>0.05</v>
      </c>
      <c r="E253" s="183"/>
      <c r="F253" s="170">
        <v>0.05</v>
      </c>
      <c r="G253" s="183"/>
      <c r="H253" s="183"/>
      <c r="I253" s="183"/>
      <c r="J253" s="183">
        <v>0.05</v>
      </c>
      <c r="K253" s="238" t="s">
        <v>206</v>
      </c>
      <c r="L253" s="178" t="s">
        <v>309</v>
      </c>
      <c r="M253" s="184">
        <v>166</v>
      </c>
      <c r="N253" s="185"/>
      <c r="O253" s="185"/>
      <c r="P253" s="185"/>
      <c r="Q253" s="185"/>
      <c r="R253" s="185"/>
      <c r="S253" s="185"/>
      <c r="T253" s="185"/>
      <c r="U253" s="185"/>
      <c r="V253" s="185"/>
      <c r="W253" s="185"/>
      <c r="X253" s="185"/>
      <c r="Y253" s="185"/>
      <c r="Z253" s="185"/>
      <c r="AA253" s="185"/>
      <c r="AB253" s="185"/>
      <c r="AC253" s="185"/>
      <c r="AD253" s="185"/>
      <c r="AE253" s="185"/>
      <c r="AF253" s="185"/>
      <c r="AG253" s="185"/>
      <c r="AH253" s="185"/>
      <c r="AI253" s="185"/>
      <c r="AJ253" s="185"/>
      <c r="AK253" s="185">
        <v>0.05</v>
      </c>
      <c r="AL253" s="185"/>
      <c r="AM253" s="185"/>
      <c r="AN253" s="185"/>
      <c r="AO253" s="185"/>
      <c r="AP253" s="186"/>
      <c r="AQ253" s="182"/>
      <c r="AR253" s="117"/>
      <c r="AS253" s="117"/>
    </row>
    <row r="254" spans="1:45" x14ac:dyDescent="0.25">
      <c r="A254" s="252">
        <v>29</v>
      </c>
      <c r="B254" s="197" t="s">
        <v>465</v>
      </c>
      <c r="C254" s="169" t="s">
        <v>244</v>
      </c>
      <c r="D254" s="197">
        <v>0.5</v>
      </c>
      <c r="E254" s="170"/>
      <c r="F254" s="197">
        <v>0.5</v>
      </c>
      <c r="G254" s="170"/>
      <c r="H254" s="170"/>
      <c r="I254" s="170"/>
      <c r="J254" s="197">
        <v>0.5</v>
      </c>
      <c r="K254" s="238" t="s">
        <v>204</v>
      </c>
      <c r="L254" s="178" t="s">
        <v>309</v>
      </c>
      <c r="M254" s="177">
        <v>167</v>
      </c>
      <c r="N254" s="114"/>
      <c r="O254" s="114">
        <v>0.5</v>
      </c>
      <c r="P254" s="114"/>
      <c r="Q254" s="114"/>
      <c r="R254" s="114"/>
      <c r="S254" s="114"/>
      <c r="T254" s="114"/>
      <c r="U254" s="114"/>
      <c r="V254" s="114"/>
      <c r="W254" s="114"/>
      <c r="X254" s="114"/>
      <c r="Y254" s="114"/>
      <c r="Z254" s="114"/>
      <c r="AA254" s="114"/>
      <c r="AB254" s="114"/>
      <c r="AC254" s="114"/>
      <c r="AD254" s="114"/>
      <c r="AE254" s="114"/>
      <c r="AF254" s="114"/>
      <c r="AG254" s="114"/>
      <c r="AH254" s="114"/>
      <c r="AI254" s="114"/>
      <c r="AJ254" s="114"/>
      <c r="AK254" s="114"/>
      <c r="AL254" s="114"/>
      <c r="AM254" s="114"/>
      <c r="AN254" s="114"/>
      <c r="AO254" s="114"/>
      <c r="AP254" s="181"/>
      <c r="AQ254" s="182"/>
      <c r="AR254" s="117"/>
      <c r="AS254" s="117"/>
    </row>
    <row r="255" spans="1:45" ht="12" customHeight="1" x14ac:dyDescent="0.25">
      <c r="A255" s="252">
        <v>30</v>
      </c>
      <c r="B255" s="197" t="s">
        <v>466</v>
      </c>
      <c r="C255" s="169" t="s">
        <v>244</v>
      </c>
      <c r="D255" s="197">
        <v>2</v>
      </c>
      <c r="E255" s="170"/>
      <c r="F255" s="197">
        <v>2</v>
      </c>
      <c r="G255" s="170"/>
      <c r="H255" s="170"/>
      <c r="I255" s="170"/>
      <c r="J255" s="197">
        <v>2</v>
      </c>
      <c r="K255" s="238" t="s">
        <v>204</v>
      </c>
      <c r="L255" s="178" t="s">
        <v>309</v>
      </c>
      <c r="M255" s="177">
        <v>168</v>
      </c>
      <c r="N255" s="114"/>
      <c r="O255" s="114">
        <v>2</v>
      </c>
      <c r="P255" s="114"/>
      <c r="Q255" s="114"/>
      <c r="R255" s="114"/>
      <c r="S255" s="114"/>
      <c r="T255" s="114"/>
      <c r="U255" s="114"/>
      <c r="V255" s="114"/>
      <c r="W255" s="114"/>
      <c r="X255" s="114"/>
      <c r="Y255" s="114"/>
      <c r="Z255" s="114"/>
      <c r="AA255" s="114"/>
      <c r="AB255" s="114"/>
      <c r="AC255" s="114"/>
      <c r="AD255" s="114"/>
      <c r="AE255" s="114"/>
      <c r="AF255" s="114"/>
      <c r="AG255" s="114"/>
      <c r="AH255" s="114"/>
      <c r="AI255" s="114"/>
      <c r="AJ255" s="114"/>
      <c r="AK255" s="114"/>
      <c r="AL255" s="114"/>
      <c r="AM255" s="114"/>
      <c r="AN255" s="114"/>
      <c r="AO255" s="114"/>
      <c r="AP255" s="181"/>
      <c r="AQ255" s="182"/>
      <c r="AR255" s="117"/>
      <c r="AS255" s="117"/>
    </row>
    <row r="256" spans="1:45" ht="12" customHeight="1" x14ac:dyDescent="0.25">
      <c r="A256" s="1021">
        <v>31</v>
      </c>
      <c r="B256" s="1003" t="s">
        <v>904</v>
      </c>
      <c r="C256" s="169" t="s">
        <v>244</v>
      </c>
      <c r="D256" s="197">
        <v>80.37</v>
      </c>
      <c r="E256" s="170"/>
      <c r="F256" s="197">
        <v>80.37</v>
      </c>
      <c r="G256" s="170"/>
      <c r="H256" s="170"/>
      <c r="I256" s="170"/>
      <c r="J256" s="197">
        <v>80.37</v>
      </c>
      <c r="K256" s="238" t="s">
        <v>200</v>
      </c>
      <c r="L256" s="178"/>
      <c r="M256" s="177"/>
      <c r="N256" s="114"/>
      <c r="O256" s="114">
        <v>80.37</v>
      </c>
      <c r="P256" s="114"/>
      <c r="Q256" s="114"/>
      <c r="R256" s="114"/>
      <c r="S256" s="114"/>
      <c r="T256" s="114"/>
      <c r="U256" s="114"/>
      <c r="V256" s="114"/>
      <c r="W256" s="114"/>
      <c r="X256" s="114"/>
      <c r="Y256" s="114"/>
      <c r="Z256" s="114"/>
      <c r="AA256" s="114"/>
      <c r="AB256" s="114"/>
      <c r="AC256" s="114"/>
      <c r="AD256" s="114"/>
      <c r="AE256" s="114"/>
      <c r="AF256" s="114"/>
      <c r="AG256" s="114"/>
      <c r="AH256" s="114"/>
      <c r="AI256" s="114"/>
      <c r="AJ256" s="114"/>
      <c r="AK256" s="114"/>
      <c r="AL256" s="114"/>
      <c r="AM256" s="114"/>
      <c r="AN256" s="114"/>
      <c r="AO256" s="114"/>
      <c r="AP256" s="115"/>
      <c r="AQ256" s="182"/>
      <c r="AR256" s="193"/>
      <c r="AS256" s="193"/>
    </row>
    <row r="257" spans="1:45" ht="12" customHeight="1" x14ac:dyDescent="0.25">
      <c r="A257" s="1022"/>
      <c r="B257" s="1004"/>
      <c r="C257" s="169" t="s">
        <v>244</v>
      </c>
      <c r="D257" s="197">
        <v>6.15</v>
      </c>
      <c r="E257" s="170"/>
      <c r="F257" s="197">
        <v>6.15</v>
      </c>
      <c r="G257" s="170"/>
      <c r="H257" s="170"/>
      <c r="I257" s="170"/>
      <c r="J257" s="197">
        <v>6.15</v>
      </c>
      <c r="K257" s="238" t="s">
        <v>203</v>
      </c>
      <c r="L257" s="178"/>
      <c r="M257" s="177"/>
      <c r="N257" s="114"/>
      <c r="O257" s="114">
        <v>6.15</v>
      </c>
      <c r="P257" s="114"/>
      <c r="Q257" s="114"/>
      <c r="R257" s="114"/>
      <c r="S257" s="114"/>
      <c r="T257" s="114"/>
      <c r="U257" s="114"/>
      <c r="V257" s="114"/>
      <c r="W257" s="114"/>
      <c r="X257" s="114"/>
      <c r="Y257" s="114"/>
      <c r="Z257" s="114"/>
      <c r="AA257" s="114"/>
      <c r="AB257" s="114"/>
      <c r="AC257" s="114"/>
      <c r="AD257" s="114"/>
      <c r="AE257" s="114"/>
      <c r="AF257" s="114"/>
      <c r="AG257" s="114"/>
      <c r="AH257" s="114"/>
      <c r="AI257" s="114"/>
      <c r="AJ257" s="114"/>
      <c r="AK257" s="114"/>
      <c r="AL257" s="114"/>
      <c r="AM257" s="114"/>
      <c r="AN257" s="114"/>
      <c r="AO257" s="114"/>
      <c r="AP257" s="115"/>
      <c r="AQ257" s="182"/>
      <c r="AR257" s="193"/>
      <c r="AS257" s="193"/>
    </row>
    <row r="258" spans="1:45" ht="12" customHeight="1" x14ac:dyDescent="0.25">
      <c r="A258" s="125" t="s">
        <v>467</v>
      </c>
      <c r="B258" s="360" t="s">
        <v>468</v>
      </c>
      <c r="C258" s="361"/>
      <c r="D258" s="159">
        <f>SUM(D259:D280)</f>
        <v>0.81500000000000028</v>
      </c>
      <c r="E258" s="159">
        <f t="shared" ref="E258:J258" si="22">SUM(E259:E280)</f>
        <v>0</v>
      </c>
      <c r="F258" s="159">
        <f t="shared" si="22"/>
        <v>0.81500000000000028</v>
      </c>
      <c r="G258" s="159">
        <f t="shared" si="22"/>
        <v>0.21000000000000002</v>
      </c>
      <c r="H258" s="159">
        <f t="shared" si="22"/>
        <v>0</v>
      </c>
      <c r="I258" s="159">
        <f t="shared" si="22"/>
        <v>0</v>
      </c>
      <c r="J258" s="159">
        <f t="shared" si="22"/>
        <v>0.60500000000000009</v>
      </c>
      <c r="K258" s="196"/>
      <c r="L258" s="178"/>
      <c r="M258" s="172"/>
      <c r="N258" s="114"/>
      <c r="O258" s="114"/>
      <c r="P258" s="114"/>
      <c r="Q258" s="114"/>
      <c r="R258" s="114"/>
      <c r="S258" s="114"/>
      <c r="T258" s="114"/>
      <c r="U258" s="114"/>
      <c r="V258" s="114"/>
      <c r="W258" s="114"/>
      <c r="X258" s="114"/>
      <c r="Y258" s="114"/>
      <c r="Z258" s="114"/>
      <c r="AA258" s="114"/>
      <c r="AB258" s="114"/>
      <c r="AC258" s="114"/>
      <c r="AD258" s="114"/>
      <c r="AE258" s="114"/>
      <c r="AF258" s="114"/>
      <c r="AG258" s="114"/>
      <c r="AH258" s="114"/>
      <c r="AI258" s="114"/>
      <c r="AJ258" s="114"/>
      <c r="AK258" s="114"/>
      <c r="AL258" s="114"/>
      <c r="AM258" s="114"/>
      <c r="AN258" s="114"/>
      <c r="AO258" s="114"/>
      <c r="AP258" s="114"/>
      <c r="AQ258" s="114"/>
    </row>
    <row r="259" spans="1:45" x14ac:dyDescent="0.25">
      <c r="A259" s="169">
        <v>1</v>
      </c>
      <c r="B259" s="168" t="s">
        <v>469</v>
      </c>
      <c r="C259" s="169" t="s">
        <v>248</v>
      </c>
      <c r="D259" s="170">
        <v>0.03</v>
      </c>
      <c r="E259" s="170"/>
      <c r="F259" s="170">
        <v>0.03</v>
      </c>
      <c r="G259" s="183"/>
      <c r="H259" s="183"/>
      <c r="I259" s="183"/>
      <c r="J259" s="183">
        <v>0.03</v>
      </c>
      <c r="K259" s="238" t="s">
        <v>195</v>
      </c>
      <c r="L259" s="149" t="s">
        <v>304</v>
      </c>
      <c r="M259" s="179"/>
      <c r="N259" s="185"/>
      <c r="O259" s="185">
        <v>0.03</v>
      </c>
      <c r="P259" s="185"/>
      <c r="Q259" s="185"/>
      <c r="R259" s="185"/>
      <c r="S259" s="185"/>
      <c r="T259" s="185"/>
      <c r="U259" s="185"/>
      <c r="V259" s="185"/>
      <c r="W259" s="185"/>
      <c r="X259" s="185"/>
      <c r="Y259" s="185"/>
      <c r="Z259" s="185"/>
      <c r="AA259" s="185"/>
      <c r="AB259" s="185"/>
      <c r="AC259" s="185"/>
      <c r="AD259" s="185"/>
      <c r="AE259" s="185"/>
      <c r="AF259" s="185"/>
      <c r="AG259" s="185"/>
      <c r="AH259" s="185"/>
      <c r="AI259" s="185"/>
      <c r="AJ259" s="185"/>
      <c r="AK259" s="185"/>
      <c r="AL259" s="185"/>
      <c r="AM259" s="185"/>
      <c r="AN259" s="185"/>
      <c r="AO259" s="185"/>
      <c r="AP259" s="185"/>
      <c r="AQ259" s="185"/>
      <c r="AR259" s="185"/>
      <c r="AS259" s="185"/>
    </row>
    <row r="260" spans="1:45" x14ac:dyDescent="0.25">
      <c r="A260" s="252">
        <v>2</v>
      </c>
      <c r="B260" s="168" t="s">
        <v>469</v>
      </c>
      <c r="C260" s="252" t="s">
        <v>248</v>
      </c>
      <c r="D260" s="170">
        <v>0.04</v>
      </c>
      <c r="E260" s="345"/>
      <c r="F260" s="170">
        <v>0.04</v>
      </c>
      <c r="G260" s="345"/>
      <c r="H260" s="345"/>
      <c r="I260" s="345"/>
      <c r="J260" s="345">
        <v>0.04</v>
      </c>
      <c r="K260" s="238" t="s">
        <v>194</v>
      </c>
      <c r="L260" s="178" t="s">
        <v>309</v>
      </c>
      <c r="M260" s="179"/>
      <c r="N260" s="346"/>
      <c r="O260" s="346">
        <v>0.04</v>
      </c>
      <c r="P260" s="346"/>
      <c r="Q260" s="346"/>
      <c r="R260" s="346"/>
      <c r="S260" s="185"/>
      <c r="T260" s="346"/>
      <c r="U260" s="346"/>
      <c r="V260" s="185"/>
      <c r="W260" s="185"/>
      <c r="X260" s="185"/>
      <c r="Y260" s="185"/>
      <c r="Z260" s="185"/>
      <c r="AA260" s="185"/>
      <c r="AB260" s="185"/>
      <c r="AC260" s="185"/>
      <c r="AD260" s="346"/>
      <c r="AE260" s="346"/>
      <c r="AF260" s="185"/>
      <c r="AG260" s="185"/>
      <c r="AH260" s="185"/>
      <c r="AI260" s="185"/>
      <c r="AJ260" s="185"/>
      <c r="AK260" s="185"/>
      <c r="AL260" s="185"/>
      <c r="AM260" s="185"/>
      <c r="AN260" s="185"/>
      <c r="AO260" s="185"/>
      <c r="AP260" s="185"/>
      <c r="AQ260" s="185"/>
      <c r="AR260" s="185"/>
      <c r="AS260" s="185"/>
    </row>
    <row r="261" spans="1:45" x14ac:dyDescent="0.25">
      <c r="A261" s="169">
        <v>3</v>
      </c>
      <c r="B261" s="168" t="s">
        <v>469</v>
      </c>
      <c r="C261" s="252" t="s">
        <v>248</v>
      </c>
      <c r="D261" s="170">
        <v>1.4999999999999999E-2</v>
      </c>
      <c r="E261" s="345"/>
      <c r="F261" s="170">
        <v>1.4999999999999999E-2</v>
      </c>
      <c r="G261" s="345"/>
      <c r="H261" s="345"/>
      <c r="I261" s="345"/>
      <c r="J261" s="345">
        <v>1.4999999999999999E-2</v>
      </c>
      <c r="K261" s="238" t="s">
        <v>194</v>
      </c>
      <c r="L261" s="178" t="s">
        <v>309</v>
      </c>
      <c r="M261" s="179"/>
      <c r="N261" s="346"/>
      <c r="O261" s="346"/>
      <c r="P261" s="346"/>
      <c r="Q261" s="346"/>
      <c r="R261" s="346"/>
      <c r="S261" s="185"/>
      <c r="T261" s="346"/>
      <c r="U261" s="346"/>
      <c r="V261" s="185"/>
      <c r="W261" s="185"/>
      <c r="X261" s="185"/>
      <c r="Y261" s="185"/>
      <c r="Z261" s="185"/>
      <c r="AA261" s="185"/>
      <c r="AB261" s="185"/>
      <c r="AC261" s="185"/>
      <c r="AD261" s="346"/>
      <c r="AE261" s="346"/>
      <c r="AF261" s="185"/>
      <c r="AG261" s="185"/>
      <c r="AH261" s="185"/>
      <c r="AI261" s="185"/>
      <c r="AJ261" s="185"/>
      <c r="AK261" s="185"/>
      <c r="AL261" s="185">
        <v>1.4999999999999999E-2</v>
      </c>
      <c r="AM261" s="185"/>
      <c r="AN261" s="185"/>
      <c r="AO261" s="185"/>
      <c r="AP261" s="185"/>
      <c r="AQ261" s="185"/>
      <c r="AR261" s="185"/>
      <c r="AS261" s="185"/>
    </row>
    <row r="262" spans="1:45" x14ac:dyDescent="0.25">
      <c r="A262" s="252">
        <v>4</v>
      </c>
      <c r="B262" s="168" t="s">
        <v>469</v>
      </c>
      <c r="C262" s="252" t="s">
        <v>248</v>
      </c>
      <c r="D262" s="170">
        <v>0.03</v>
      </c>
      <c r="E262" s="345"/>
      <c r="F262" s="170">
        <v>0.03</v>
      </c>
      <c r="G262" s="345">
        <v>0.03</v>
      </c>
      <c r="H262" s="345"/>
      <c r="I262" s="345"/>
      <c r="J262" s="345"/>
      <c r="K262" s="238" t="s">
        <v>193</v>
      </c>
      <c r="L262" s="178" t="s">
        <v>309</v>
      </c>
      <c r="M262" s="179"/>
      <c r="N262" s="346">
        <v>0.03</v>
      </c>
      <c r="O262" s="346"/>
      <c r="P262" s="346"/>
      <c r="Q262" s="346"/>
      <c r="R262" s="346"/>
      <c r="S262" s="185"/>
      <c r="T262" s="346"/>
      <c r="U262" s="346"/>
      <c r="V262" s="185"/>
      <c r="W262" s="185"/>
      <c r="X262" s="185"/>
      <c r="Y262" s="185"/>
      <c r="Z262" s="185"/>
      <c r="AA262" s="185"/>
      <c r="AB262" s="185"/>
      <c r="AC262" s="185"/>
      <c r="AD262" s="346"/>
      <c r="AE262" s="346"/>
      <c r="AF262" s="185"/>
      <c r="AG262" s="185"/>
      <c r="AH262" s="185"/>
      <c r="AI262" s="185"/>
      <c r="AJ262" s="185"/>
      <c r="AK262" s="185"/>
      <c r="AL262" s="185"/>
      <c r="AM262" s="185"/>
      <c r="AN262" s="185"/>
      <c r="AO262" s="185"/>
      <c r="AP262" s="206"/>
      <c r="AQ262" s="206"/>
      <c r="AR262" s="185"/>
      <c r="AS262" s="362"/>
    </row>
    <row r="263" spans="1:45" x14ac:dyDescent="0.25">
      <c r="A263" s="169">
        <v>5</v>
      </c>
      <c r="B263" s="168" t="s">
        <v>469</v>
      </c>
      <c r="C263" s="252" t="s">
        <v>248</v>
      </c>
      <c r="D263" s="170">
        <v>0.03</v>
      </c>
      <c r="E263" s="345"/>
      <c r="F263" s="170">
        <v>0.03</v>
      </c>
      <c r="G263" s="345"/>
      <c r="H263" s="345"/>
      <c r="I263" s="345"/>
      <c r="J263" s="345">
        <v>0.03</v>
      </c>
      <c r="K263" s="238" t="s">
        <v>196</v>
      </c>
      <c r="L263" s="178" t="s">
        <v>309</v>
      </c>
      <c r="M263" s="179"/>
      <c r="N263" s="346"/>
      <c r="O263" s="346"/>
      <c r="P263" s="346">
        <v>0.03</v>
      </c>
      <c r="Q263" s="346"/>
      <c r="R263" s="346"/>
      <c r="S263" s="185"/>
      <c r="T263" s="346"/>
      <c r="U263" s="346"/>
      <c r="V263" s="185"/>
      <c r="W263" s="185"/>
      <c r="X263" s="185"/>
      <c r="Y263" s="185"/>
      <c r="Z263" s="185"/>
      <c r="AA263" s="185"/>
      <c r="AB263" s="185"/>
      <c r="AC263" s="185"/>
      <c r="AD263" s="346"/>
      <c r="AE263" s="346"/>
      <c r="AF263" s="185"/>
      <c r="AG263" s="185"/>
      <c r="AH263" s="185"/>
      <c r="AI263" s="185"/>
      <c r="AJ263" s="185"/>
      <c r="AK263" s="185"/>
      <c r="AL263" s="185"/>
      <c r="AM263" s="185"/>
      <c r="AN263" s="185"/>
      <c r="AO263" s="185"/>
      <c r="AP263" s="206"/>
      <c r="AQ263" s="206"/>
      <c r="AR263" s="185"/>
      <c r="AS263" s="362"/>
    </row>
    <row r="264" spans="1:45" x14ac:dyDescent="0.25">
      <c r="A264" s="252">
        <v>6</v>
      </c>
      <c r="B264" s="168" t="s">
        <v>469</v>
      </c>
      <c r="C264" s="252" t="s">
        <v>248</v>
      </c>
      <c r="D264" s="170">
        <v>0.03</v>
      </c>
      <c r="E264" s="345"/>
      <c r="F264" s="170">
        <v>0.03</v>
      </c>
      <c r="G264" s="345"/>
      <c r="H264" s="345"/>
      <c r="I264" s="345"/>
      <c r="J264" s="345">
        <v>0.03</v>
      </c>
      <c r="K264" s="238" t="s">
        <v>204</v>
      </c>
      <c r="L264" s="178" t="s">
        <v>309</v>
      </c>
      <c r="M264" s="177">
        <v>174</v>
      </c>
      <c r="N264" s="346"/>
      <c r="O264" s="346"/>
      <c r="P264" s="346"/>
      <c r="Q264" s="346"/>
      <c r="R264" s="346"/>
      <c r="S264" s="185"/>
      <c r="T264" s="346"/>
      <c r="U264" s="346"/>
      <c r="V264" s="185"/>
      <c r="W264" s="185"/>
      <c r="X264" s="185"/>
      <c r="Y264" s="185"/>
      <c r="Z264" s="185"/>
      <c r="AA264" s="185"/>
      <c r="AB264" s="185"/>
      <c r="AC264" s="185"/>
      <c r="AD264" s="346">
        <v>0.03</v>
      </c>
      <c r="AE264" s="346"/>
      <c r="AF264" s="185"/>
      <c r="AG264" s="185"/>
      <c r="AH264" s="185"/>
      <c r="AI264" s="185"/>
      <c r="AJ264" s="185"/>
      <c r="AK264" s="185"/>
      <c r="AL264" s="185"/>
      <c r="AM264" s="185"/>
      <c r="AN264" s="185"/>
      <c r="AO264" s="185"/>
      <c r="AP264" s="206"/>
      <c r="AQ264" s="206"/>
      <c r="AR264" s="185"/>
      <c r="AS264" s="362"/>
    </row>
    <row r="265" spans="1:45" x14ac:dyDescent="0.25">
      <c r="A265" s="169">
        <v>7</v>
      </c>
      <c r="B265" s="168" t="s">
        <v>469</v>
      </c>
      <c r="C265" s="252" t="s">
        <v>248</v>
      </c>
      <c r="D265" s="170">
        <v>0.04</v>
      </c>
      <c r="E265" s="345"/>
      <c r="F265" s="170">
        <v>0.04</v>
      </c>
      <c r="G265" s="345"/>
      <c r="H265" s="345"/>
      <c r="I265" s="345"/>
      <c r="J265" s="345">
        <v>0.04</v>
      </c>
      <c r="K265" s="238" t="s">
        <v>207</v>
      </c>
      <c r="L265" s="178" t="s">
        <v>309</v>
      </c>
      <c r="M265" s="177">
        <v>175</v>
      </c>
      <c r="N265" s="346"/>
      <c r="O265" s="346"/>
      <c r="P265" s="346"/>
      <c r="Q265" s="346"/>
      <c r="R265" s="346"/>
      <c r="S265" s="185">
        <v>0.04</v>
      </c>
      <c r="T265" s="346"/>
      <c r="U265" s="346"/>
      <c r="V265" s="185"/>
      <c r="W265" s="185"/>
      <c r="X265" s="185"/>
      <c r="Y265" s="185"/>
      <c r="Z265" s="185"/>
      <c r="AA265" s="185"/>
      <c r="AB265" s="185"/>
      <c r="AC265" s="185"/>
      <c r="AD265" s="346"/>
      <c r="AE265" s="346"/>
      <c r="AF265" s="185"/>
      <c r="AG265" s="185"/>
      <c r="AH265" s="185"/>
      <c r="AI265" s="185"/>
      <c r="AJ265" s="185"/>
      <c r="AK265" s="185"/>
      <c r="AL265" s="185"/>
      <c r="AM265" s="185"/>
      <c r="AN265" s="185"/>
      <c r="AO265" s="185"/>
      <c r="AP265" s="206"/>
      <c r="AQ265" s="206"/>
      <c r="AR265" s="185"/>
      <c r="AS265" s="362"/>
    </row>
    <row r="266" spans="1:45" x14ac:dyDescent="0.25">
      <c r="A266" s="252">
        <v>8</v>
      </c>
      <c r="B266" s="168" t="s">
        <v>469</v>
      </c>
      <c r="C266" s="252" t="s">
        <v>248</v>
      </c>
      <c r="D266" s="170">
        <v>7.0000000000000007E-2</v>
      </c>
      <c r="E266" s="345"/>
      <c r="F266" s="170">
        <v>7.0000000000000007E-2</v>
      </c>
      <c r="G266" s="345"/>
      <c r="H266" s="345"/>
      <c r="I266" s="345"/>
      <c r="J266" s="345">
        <v>7.0000000000000007E-2</v>
      </c>
      <c r="K266" s="238" t="s">
        <v>207</v>
      </c>
      <c r="L266" s="178" t="s">
        <v>309</v>
      </c>
      <c r="M266" s="177">
        <v>176</v>
      </c>
      <c r="N266" s="346"/>
      <c r="O266" s="346"/>
      <c r="P266" s="346"/>
      <c r="Q266" s="346"/>
      <c r="R266" s="346"/>
      <c r="S266" s="185"/>
      <c r="T266" s="346"/>
      <c r="U266" s="346"/>
      <c r="V266" s="185"/>
      <c r="W266" s="185"/>
      <c r="X266" s="185"/>
      <c r="Y266" s="185"/>
      <c r="Z266" s="185"/>
      <c r="AA266" s="185"/>
      <c r="AB266" s="185"/>
      <c r="AC266" s="185"/>
      <c r="AD266" s="346">
        <v>7.0000000000000007E-2</v>
      </c>
      <c r="AE266" s="346"/>
      <c r="AF266" s="185"/>
      <c r="AG266" s="185"/>
      <c r="AH266" s="185"/>
      <c r="AI266" s="185"/>
      <c r="AJ266" s="185"/>
      <c r="AK266" s="185"/>
      <c r="AL266" s="185"/>
      <c r="AM266" s="185"/>
      <c r="AN266" s="185"/>
      <c r="AO266" s="185"/>
      <c r="AP266" s="206"/>
      <c r="AQ266" s="206"/>
      <c r="AR266" s="185"/>
      <c r="AS266" s="362"/>
    </row>
    <row r="267" spans="1:45" x14ac:dyDescent="0.25">
      <c r="A267" s="169">
        <v>9</v>
      </c>
      <c r="B267" s="168" t="s">
        <v>469</v>
      </c>
      <c r="C267" s="252" t="s">
        <v>248</v>
      </c>
      <c r="D267" s="170">
        <v>0.04</v>
      </c>
      <c r="E267" s="345"/>
      <c r="F267" s="170">
        <v>0.04</v>
      </c>
      <c r="G267" s="345"/>
      <c r="H267" s="345"/>
      <c r="I267" s="345"/>
      <c r="J267" s="345">
        <v>0.04</v>
      </c>
      <c r="K267" s="238" t="s">
        <v>207</v>
      </c>
      <c r="L267" s="178" t="s">
        <v>309</v>
      </c>
      <c r="M267" s="177">
        <v>177</v>
      </c>
      <c r="N267" s="346"/>
      <c r="O267" s="346"/>
      <c r="P267" s="346"/>
      <c r="Q267" s="346"/>
      <c r="R267" s="346"/>
      <c r="S267" s="185"/>
      <c r="T267" s="346"/>
      <c r="U267" s="346"/>
      <c r="V267" s="185"/>
      <c r="W267" s="185"/>
      <c r="X267" s="185"/>
      <c r="Y267" s="185"/>
      <c r="Z267" s="185"/>
      <c r="AA267" s="185"/>
      <c r="AB267" s="185"/>
      <c r="AC267" s="185"/>
      <c r="AD267" s="346">
        <v>0.04</v>
      </c>
      <c r="AE267" s="346"/>
      <c r="AF267" s="185"/>
      <c r="AG267" s="185"/>
      <c r="AH267" s="185"/>
      <c r="AI267" s="185"/>
      <c r="AJ267" s="185"/>
      <c r="AK267" s="185"/>
      <c r="AL267" s="185"/>
      <c r="AM267" s="185"/>
      <c r="AN267" s="185"/>
      <c r="AO267" s="185"/>
      <c r="AP267" s="206"/>
      <c r="AQ267" s="206"/>
      <c r="AR267" s="185"/>
      <c r="AS267" s="362"/>
    </row>
    <row r="268" spans="1:45" x14ac:dyDescent="0.25">
      <c r="A268" s="252">
        <v>10</v>
      </c>
      <c r="B268" s="168" t="s">
        <v>469</v>
      </c>
      <c r="C268" s="252" t="s">
        <v>248</v>
      </c>
      <c r="D268" s="170">
        <v>0.02</v>
      </c>
      <c r="E268" s="345"/>
      <c r="F268" s="170">
        <v>0.02</v>
      </c>
      <c r="G268" s="345">
        <v>0.02</v>
      </c>
      <c r="H268" s="345"/>
      <c r="I268" s="345"/>
      <c r="J268" s="345"/>
      <c r="K268" s="238" t="s">
        <v>198</v>
      </c>
      <c r="L268" s="178" t="s">
        <v>309</v>
      </c>
      <c r="M268" s="177"/>
      <c r="N268" s="346">
        <v>0.02</v>
      </c>
      <c r="O268" s="346"/>
      <c r="P268" s="346"/>
      <c r="Q268" s="346"/>
      <c r="R268" s="346"/>
      <c r="S268" s="185"/>
      <c r="T268" s="346"/>
      <c r="U268" s="346"/>
      <c r="V268" s="185"/>
      <c r="W268" s="185"/>
      <c r="X268" s="185"/>
      <c r="Y268" s="185"/>
      <c r="Z268" s="185"/>
      <c r="AA268" s="185"/>
      <c r="AB268" s="185"/>
      <c r="AC268" s="185"/>
      <c r="AD268" s="346"/>
      <c r="AE268" s="346"/>
      <c r="AF268" s="185"/>
      <c r="AG268" s="185"/>
      <c r="AH268" s="185"/>
      <c r="AI268" s="185"/>
      <c r="AJ268" s="185"/>
      <c r="AK268" s="185"/>
      <c r="AL268" s="185"/>
      <c r="AM268" s="185"/>
      <c r="AN268" s="185"/>
      <c r="AO268" s="185"/>
      <c r="AP268" s="206"/>
      <c r="AQ268" s="206"/>
      <c r="AR268" s="185"/>
      <c r="AS268" s="362"/>
    </row>
    <row r="269" spans="1:45" x14ac:dyDescent="0.25">
      <c r="A269" s="169">
        <v>11</v>
      </c>
      <c r="B269" s="168" t="s">
        <v>469</v>
      </c>
      <c r="C269" s="252" t="s">
        <v>248</v>
      </c>
      <c r="D269" s="170">
        <v>0.02</v>
      </c>
      <c r="E269" s="345"/>
      <c r="F269" s="170">
        <v>0.02</v>
      </c>
      <c r="G269" s="345"/>
      <c r="H269" s="345"/>
      <c r="I269" s="345"/>
      <c r="J269" s="345">
        <v>0.02</v>
      </c>
      <c r="K269" s="238" t="s">
        <v>203</v>
      </c>
      <c r="L269" s="178" t="s">
        <v>309</v>
      </c>
      <c r="M269" s="177"/>
      <c r="N269" s="346"/>
      <c r="O269" s="346"/>
      <c r="P269" s="346"/>
      <c r="Q269" s="346"/>
      <c r="R269" s="346"/>
      <c r="S269" s="185"/>
      <c r="T269" s="346"/>
      <c r="U269" s="346"/>
      <c r="V269" s="185"/>
      <c r="W269" s="185"/>
      <c r="X269" s="185"/>
      <c r="Y269" s="185"/>
      <c r="Z269" s="185"/>
      <c r="AA269" s="185"/>
      <c r="AB269" s="185"/>
      <c r="AC269" s="185"/>
      <c r="AD269" s="346">
        <v>0.02</v>
      </c>
      <c r="AE269" s="346"/>
      <c r="AF269" s="185"/>
      <c r="AG269" s="185"/>
      <c r="AH269" s="185"/>
      <c r="AI269" s="185"/>
      <c r="AJ269" s="185"/>
      <c r="AK269" s="185"/>
      <c r="AL269" s="185"/>
      <c r="AM269" s="185"/>
      <c r="AN269" s="185"/>
      <c r="AO269" s="185"/>
      <c r="AP269" s="206"/>
      <c r="AQ269" s="206"/>
      <c r="AR269" s="185"/>
      <c r="AS269" s="362"/>
    </row>
    <row r="270" spans="1:45" x14ac:dyDescent="0.25">
      <c r="A270" s="252">
        <v>12</v>
      </c>
      <c r="B270" s="168" t="s">
        <v>469</v>
      </c>
      <c r="C270" s="169" t="s">
        <v>248</v>
      </c>
      <c r="D270" s="201">
        <v>0.05</v>
      </c>
      <c r="E270" s="201"/>
      <c r="F270" s="201">
        <f>D270</f>
        <v>0.05</v>
      </c>
      <c r="G270" s="201"/>
      <c r="H270" s="170"/>
      <c r="I270" s="170"/>
      <c r="J270" s="170">
        <f>F270</f>
        <v>0.05</v>
      </c>
      <c r="K270" s="238" t="s">
        <v>197</v>
      </c>
      <c r="L270" s="178" t="s">
        <v>309</v>
      </c>
      <c r="M270" s="177"/>
      <c r="N270" s="114"/>
      <c r="O270" s="114"/>
      <c r="P270" s="114">
        <v>0.05</v>
      </c>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14"/>
      <c r="AP270" s="115"/>
      <c r="AQ270" s="116"/>
      <c r="AR270" s="117"/>
    </row>
    <row r="271" spans="1:45" x14ac:dyDescent="0.25">
      <c r="A271" s="169">
        <v>13</v>
      </c>
      <c r="B271" s="168" t="s">
        <v>469</v>
      </c>
      <c r="C271" s="169" t="s">
        <v>248</v>
      </c>
      <c r="D271" s="201">
        <v>0.05</v>
      </c>
      <c r="E271" s="201"/>
      <c r="F271" s="201">
        <f>D271</f>
        <v>0.05</v>
      </c>
      <c r="G271" s="201"/>
      <c r="H271" s="170"/>
      <c r="I271" s="170"/>
      <c r="J271" s="170">
        <f>F271</f>
        <v>0.05</v>
      </c>
      <c r="K271" s="238" t="s">
        <v>197</v>
      </c>
      <c r="L271" s="178" t="s">
        <v>309</v>
      </c>
      <c r="M271" s="177"/>
      <c r="N271" s="114"/>
      <c r="O271" s="114">
        <v>0.05</v>
      </c>
      <c r="P271" s="114"/>
      <c r="Q271" s="114"/>
      <c r="R271" s="114"/>
      <c r="S271" s="114"/>
      <c r="T271" s="114"/>
      <c r="U271" s="114"/>
      <c r="V271" s="114"/>
      <c r="W271" s="114"/>
      <c r="X271" s="114"/>
      <c r="Y271" s="114"/>
      <c r="Z271" s="114"/>
      <c r="AA271" s="114"/>
      <c r="AB271" s="114"/>
      <c r="AC271" s="114"/>
      <c r="AD271" s="114"/>
      <c r="AE271" s="114"/>
      <c r="AF271" s="114"/>
      <c r="AG271" s="114"/>
      <c r="AH271" s="114"/>
      <c r="AI271" s="114"/>
      <c r="AJ271" s="114"/>
      <c r="AK271" s="114"/>
      <c r="AL271" s="114"/>
      <c r="AM271" s="114"/>
      <c r="AN271" s="114"/>
      <c r="AO271" s="114"/>
      <c r="AP271" s="115"/>
      <c r="AQ271" s="116"/>
      <c r="AR271" s="117"/>
    </row>
    <row r="272" spans="1:45" x14ac:dyDescent="0.25">
      <c r="A272" s="252">
        <v>14</v>
      </c>
      <c r="B272" s="168" t="s">
        <v>469</v>
      </c>
      <c r="C272" s="169" t="s">
        <v>248</v>
      </c>
      <c r="D272" s="201">
        <v>0.05</v>
      </c>
      <c r="E272" s="201"/>
      <c r="F272" s="201">
        <f>D272</f>
        <v>0.05</v>
      </c>
      <c r="G272" s="201">
        <v>0.05</v>
      </c>
      <c r="H272" s="170"/>
      <c r="I272" s="170"/>
      <c r="J272" s="170"/>
      <c r="K272" s="238" t="s">
        <v>197</v>
      </c>
      <c r="L272" s="178" t="s">
        <v>309</v>
      </c>
      <c r="M272" s="177"/>
      <c r="N272" s="114">
        <v>0.05</v>
      </c>
      <c r="O272" s="114"/>
      <c r="P272" s="114"/>
      <c r="Q272" s="114"/>
      <c r="R272" s="114"/>
      <c r="S272" s="114"/>
      <c r="T272" s="114"/>
      <c r="U272" s="114"/>
      <c r="V272" s="114"/>
      <c r="W272" s="114"/>
      <c r="X272" s="114"/>
      <c r="Y272" s="114"/>
      <c r="Z272" s="114"/>
      <c r="AA272" s="114"/>
      <c r="AB272" s="114"/>
      <c r="AC272" s="114"/>
      <c r="AD272" s="114"/>
      <c r="AE272" s="114"/>
      <c r="AF272" s="114"/>
      <c r="AG272" s="114"/>
      <c r="AH272" s="114"/>
      <c r="AI272" s="114"/>
      <c r="AJ272" s="114"/>
      <c r="AK272" s="114"/>
      <c r="AL272" s="114"/>
      <c r="AM272" s="114"/>
      <c r="AN272" s="114"/>
      <c r="AO272" s="114"/>
      <c r="AP272" s="115"/>
      <c r="AQ272" s="116"/>
      <c r="AR272" s="117"/>
    </row>
    <row r="273" spans="1:45" ht="12" customHeight="1" x14ac:dyDescent="0.25">
      <c r="A273" s="169">
        <v>15</v>
      </c>
      <c r="B273" s="168" t="s">
        <v>469</v>
      </c>
      <c r="C273" s="169" t="s">
        <v>248</v>
      </c>
      <c r="D273" s="170">
        <f>E273+F273</f>
        <v>0.03</v>
      </c>
      <c r="E273" s="170"/>
      <c r="F273" s="170">
        <f>G273+H273+J273</f>
        <v>0.03</v>
      </c>
      <c r="G273" s="183"/>
      <c r="H273" s="183"/>
      <c r="I273" s="183"/>
      <c r="J273" s="183">
        <v>0.03</v>
      </c>
      <c r="K273" s="238" t="s">
        <v>195</v>
      </c>
      <c r="L273" s="178" t="s">
        <v>309</v>
      </c>
      <c r="M273" s="177"/>
      <c r="N273" s="185"/>
      <c r="O273" s="185">
        <v>0.03</v>
      </c>
      <c r="P273" s="185"/>
      <c r="Q273" s="185"/>
      <c r="R273" s="185"/>
      <c r="S273" s="185"/>
      <c r="T273" s="185"/>
      <c r="U273" s="185"/>
      <c r="V273" s="185"/>
      <c r="W273" s="185"/>
      <c r="X273" s="185"/>
      <c r="Y273" s="185"/>
      <c r="Z273" s="185"/>
      <c r="AA273" s="185"/>
      <c r="AB273" s="185"/>
      <c r="AC273" s="185"/>
      <c r="AD273" s="185"/>
      <c r="AE273" s="185"/>
      <c r="AF273" s="185"/>
      <c r="AG273" s="185"/>
      <c r="AH273" s="185"/>
      <c r="AI273" s="185"/>
      <c r="AJ273" s="185"/>
      <c r="AK273" s="185"/>
      <c r="AL273" s="185"/>
      <c r="AM273" s="185"/>
      <c r="AN273" s="185"/>
      <c r="AO273" s="185"/>
      <c r="AP273" s="185"/>
      <c r="AQ273" s="185"/>
    </row>
    <row r="274" spans="1:45" x14ac:dyDescent="0.25">
      <c r="A274" s="252">
        <v>16</v>
      </c>
      <c r="B274" s="168" t="s">
        <v>469</v>
      </c>
      <c r="C274" s="169" t="s">
        <v>248</v>
      </c>
      <c r="D274" s="170">
        <v>0.03</v>
      </c>
      <c r="E274" s="170"/>
      <c r="F274" s="170">
        <v>0.03</v>
      </c>
      <c r="G274" s="183">
        <v>0.03</v>
      </c>
      <c r="H274" s="183"/>
      <c r="I274" s="183"/>
      <c r="J274" s="183"/>
      <c r="K274" s="238" t="s">
        <v>202</v>
      </c>
      <c r="L274" s="178" t="s">
        <v>309</v>
      </c>
      <c r="M274" s="177">
        <v>184</v>
      </c>
      <c r="N274" s="185">
        <v>0.03</v>
      </c>
      <c r="O274" s="185"/>
      <c r="P274" s="185"/>
      <c r="Q274" s="185"/>
      <c r="R274" s="185"/>
      <c r="S274" s="185"/>
      <c r="T274" s="185"/>
      <c r="U274" s="185"/>
      <c r="V274" s="185"/>
      <c r="W274" s="185"/>
      <c r="X274" s="185"/>
      <c r="Y274" s="185"/>
      <c r="Z274" s="185"/>
      <c r="AA274" s="185"/>
      <c r="AB274" s="185"/>
      <c r="AC274" s="185"/>
      <c r="AD274" s="185"/>
      <c r="AE274" s="185"/>
      <c r="AF274" s="185"/>
      <c r="AG274" s="185"/>
      <c r="AH274" s="185"/>
      <c r="AI274" s="185"/>
      <c r="AJ274" s="185"/>
      <c r="AK274" s="185"/>
      <c r="AL274" s="185"/>
      <c r="AM274" s="185"/>
      <c r="AN274" s="185"/>
      <c r="AO274" s="185"/>
      <c r="AP274" s="186"/>
      <c r="AQ274" s="182"/>
      <c r="AR274" s="117"/>
      <c r="AS274" s="117"/>
    </row>
    <row r="275" spans="1:45" x14ac:dyDescent="0.25">
      <c r="A275" s="169">
        <v>17</v>
      </c>
      <c r="B275" s="168" t="s">
        <v>469</v>
      </c>
      <c r="C275" s="169" t="s">
        <v>248</v>
      </c>
      <c r="D275" s="170">
        <v>0.04</v>
      </c>
      <c r="E275" s="170"/>
      <c r="F275" s="170">
        <v>0.04</v>
      </c>
      <c r="G275" s="183">
        <v>0.04</v>
      </c>
      <c r="H275" s="183"/>
      <c r="I275" s="183"/>
      <c r="J275" s="183"/>
      <c r="K275" s="238" t="s">
        <v>206</v>
      </c>
      <c r="L275" s="178" t="s">
        <v>309</v>
      </c>
      <c r="M275" s="177">
        <v>185</v>
      </c>
      <c r="N275" s="185">
        <v>0.04</v>
      </c>
      <c r="O275" s="185"/>
      <c r="P275" s="185"/>
      <c r="Q275" s="185"/>
      <c r="R275" s="185"/>
      <c r="S275" s="185"/>
      <c r="T275" s="185"/>
      <c r="U275" s="185"/>
      <c r="V275" s="185"/>
      <c r="W275" s="185"/>
      <c r="X275" s="185"/>
      <c r="Y275" s="185"/>
      <c r="Z275" s="185"/>
      <c r="AA275" s="185"/>
      <c r="AB275" s="185"/>
      <c r="AC275" s="185"/>
      <c r="AD275" s="185"/>
      <c r="AE275" s="185"/>
      <c r="AF275" s="185"/>
      <c r="AG275" s="185"/>
      <c r="AH275" s="185"/>
      <c r="AI275" s="185"/>
      <c r="AJ275" s="185"/>
      <c r="AK275" s="185"/>
      <c r="AL275" s="185"/>
      <c r="AM275" s="185"/>
      <c r="AN275" s="185"/>
      <c r="AO275" s="185"/>
      <c r="AP275" s="186"/>
      <c r="AQ275" s="182"/>
      <c r="AR275" s="117"/>
      <c r="AS275" s="117"/>
    </row>
    <row r="276" spans="1:45" x14ac:dyDescent="0.25">
      <c r="A276" s="252">
        <v>18</v>
      </c>
      <c r="B276" s="168" t="s">
        <v>469</v>
      </c>
      <c r="C276" s="169" t="s">
        <v>248</v>
      </c>
      <c r="D276" s="170">
        <v>0.04</v>
      </c>
      <c r="E276" s="345"/>
      <c r="F276" s="170">
        <v>0.04</v>
      </c>
      <c r="G276" s="345">
        <v>0.04</v>
      </c>
      <c r="H276" s="345"/>
      <c r="I276" s="345"/>
      <c r="J276" s="345"/>
      <c r="K276" s="238" t="s">
        <v>206</v>
      </c>
      <c r="L276" s="178" t="s">
        <v>309</v>
      </c>
      <c r="M276" s="177">
        <v>186</v>
      </c>
      <c r="N276" s="346">
        <v>0.04</v>
      </c>
      <c r="O276" s="346"/>
      <c r="P276" s="346"/>
      <c r="Q276" s="346"/>
      <c r="R276" s="346"/>
      <c r="S276" s="185"/>
      <c r="T276" s="346"/>
      <c r="U276" s="346"/>
      <c r="V276" s="185"/>
      <c r="W276" s="185"/>
      <c r="X276" s="185"/>
      <c r="Y276" s="185"/>
      <c r="Z276" s="185"/>
      <c r="AA276" s="185"/>
      <c r="AB276" s="185"/>
      <c r="AC276" s="185"/>
      <c r="AD276" s="346"/>
      <c r="AE276" s="346"/>
      <c r="AF276" s="185"/>
      <c r="AG276" s="185"/>
      <c r="AH276" s="185"/>
      <c r="AI276" s="185"/>
      <c r="AJ276" s="185"/>
      <c r="AK276" s="185"/>
      <c r="AL276" s="185"/>
      <c r="AM276" s="185"/>
      <c r="AN276" s="185"/>
      <c r="AO276" s="185"/>
      <c r="AP276" s="186"/>
      <c r="AQ276" s="182"/>
      <c r="AR276" s="117"/>
      <c r="AS276" s="117"/>
    </row>
    <row r="277" spans="1:45" ht="12" customHeight="1" x14ac:dyDescent="0.25">
      <c r="A277" s="169">
        <v>19</v>
      </c>
      <c r="B277" s="168" t="s">
        <v>469</v>
      </c>
      <c r="C277" s="158" t="s">
        <v>248</v>
      </c>
      <c r="D277" s="170">
        <f>E277+F277</f>
        <v>0.03</v>
      </c>
      <c r="E277" s="183"/>
      <c r="F277" s="170">
        <f>G277+H277+J277</f>
        <v>0.03</v>
      </c>
      <c r="G277" s="183"/>
      <c r="H277" s="183"/>
      <c r="I277" s="183"/>
      <c r="J277" s="183">
        <v>0.03</v>
      </c>
      <c r="K277" s="594" t="s">
        <v>205</v>
      </c>
      <c r="L277" s="178" t="s">
        <v>309</v>
      </c>
      <c r="M277" s="177"/>
      <c r="N277" s="185"/>
      <c r="O277" s="185">
        <v>0.03</v>
      </c>
      <c r="P277" s="185"/>
      <c r="Q277" s="185"/>
      <c r="R277" s="185"/>
      <c r="S277" s="185"/>
      <c r="T277" s="185"/>
      <c r="U277" s="185"/>
      <c r="V277" s="185"/>
      <c r="W277" s="185"/>
      <c r="X277" s="185"/>
      <c r="Y277" s="185"/>
      <c r="Z277" s="185"/>
      <c r="AA277" s="185"/>
      <c r="AB277" s="185"/>
      <c r="AC277" s="185"/>
      <c r="AD277" s="185"/>
      <c r="AE277" s="185"/>
      <c r="AF277" s="185"/>
      <c r="AG277" s="185"/>
      <c r="AH277" s="185"/>
      <c r="AI277" s="185"/>
      <c r="AJ277" s="185"/>
      <c r="AK277" s="185"/>
      <c r="AL277" s="185"/>
      <c r="AM277" s="185"/>
      <c r="AN277" s="185"/>
      <c r="AO277" s="185"/>
      <c r="AP277" s="206"/>
      <c r="AQ277" s="116"/>
      <c r="AR277" s="117"/>
    </row>
    <row r="278" spans="1:45" ht="12" customHeight="1" x14ac:dyDescent="0.25">
      <c r="A278" s="252">
        <v>20</v>
      </c>
      <c r="B278" s="168" t="s">
        <v>469</v>
      </c>
      <c r="C278" s="158" t="s">
        <v>248</v>
      </c>
      <c r="D278" s="170">
        <f>E278+F278</f>
        <v>0.03</v>
      </c>
      <c r="E278" s="183"/>
      <c r="F278" s="170">
        <f>G278+H278+J278</f>
        <v>0.03</v>
      </c>
      <c r="G278" s="183"/>
      <c r="H278" s="183"/>
      <c r="I278" s="183"/>
      <c r="J278" s="183">
        <v>0.03</v>
      </c>
      <c r="K278" s="594" t="s">
        <v>205</v>
      </c>
      <c r="L278" s="178" t="s">
        <v>309</v>
      </c>
      <c r="M278" s="177"/>
      <c r="N278" s="185"/>
      <c r="O278" s="185">
        <v>0.03</v>
      </c>
      <c r="P278" s="185"/>
      <c r="Q278" s="185"/>
      <c r="R278" s="185"/>
      <c r="S278" s="185"/>
      <c r="T278" s="185"/>
      <c r="U278" s="185"/>
      <c r="V278" s="185"/>
      <c r="W278" s="185"/>
      <c r="X278" s="185"/>
      <c r="Y278" s="185"/>
      <c r="Z278" s="185"/>
      <c r="AA278" s="185"/>
      <c r="AB278" s="185"/>
      <c r="AC278" s="185"/>
      <c r="AD278" s="185"/>
      <c r="AE278" s="185"/>
      <c r="AF278" s="185"/>
      <c r="AG278" s="185"/>
      <c r="AH278" s="185"/>
      <c r="AI278" s="185"/>
      <c r="AJ278" s="185"/>
      <c r="AK278" s="185"/>
      <c r="AL278" s="185"/>
      <c r="AM278" s="185"/>
      <c r="AN278" s="185"/>
      <c r="AO278" s="185"/>
      <c r="AP278" s="206"/>
      <c r="AQ278" s="116"/>
      <c r="AR278" s="117"/>
    </row>
    <row r="279" spans="1:45" ht="12" customHeight="1" x14ac:dyDescent="0.25">
      <c r="A279" s="169">
        <v>21</v>
      </c>
      <c r="B279" s="168" t="s">
        <v>469</v>
      </c>
      <c r="C279" s="158" t="s">
        <v>248</v>
      </c>
      <c r="D279" s="170">
        <f>E279+F279</f>
        <v>0.05</v>
      </c>
      <c r="E279" s="183"/>
      <c r="F279" s="170">
        <f>G279+H279+J279</f>
        <v>0.05</v>
      </c>
      <c r="G279" s="183"/>
      <c r="H279" s="183"/>
      <c r="I279" s="183"/>
      <c r="J279" s="183">
        <v>0.05</v>
      </c>
      <c r="K279" s="594" t="s">
        <v>201</v>
      </c>
      <c r="L279" s="178" t="s">
        <v>309</v>
      </c>
      <c r="M279" s="177"/>
      <c r="N279" s="185"/>
      <c r="O279" s="185">
        <v>0.05</v>
      </c>
      <c r="P279" s="185"/>
      <c r="Q279" s="185"/>
      <c r="R279" s="185"/>
      <c r="S279" s="185"/>
      <c r="T279" s="185"/>
      <c r="U279" s="185"/>
      <c r="V279" s="185"/>
      <c r="W279" s="185"/>
      <c r="X279" s="185"/>
      <c r="Y279" s="185"/>
      <c r="Z279" s="185"/>
      <c r="AA279" s="185"/>
      <c r="AB279" s="185"/>
      <c r="AC279" s="185"/>
      <c r="AD279" s="185"/>
      <c r="AE279" s="185"/>
      <c r="AF279" s="185"/>
      <c r="AG279" s="185"/>
      <c r="AH279" s="185"/>
      <c r="AI279" s="185"/>
      <c r="AJ279" s="185"/>
      <c r="AK279" s="185"/>
      <c r="AL279" s="185"/>
      <c r="AM279" s="185"/>
      <c r="AN279" s="185"/>
      <c r="AO279" s="185"/>
      <c r="AP279" s="206"/>
      <c r="AQ279" s="116"/>
      <c r="AR279" s="117"/>
    </row>
    <row r="280" spans="1:45" ht="12" customHeight="1" x14ac:dyDescent="0.25">
      <c r="A280" s="252">
        <v>22</v>
      </c>
      <c r="B280" s="168" t="s">
        <v>469</v>
      </c>
      <c r="C280" s="158" t="s">
        <v>248</v>
      </c>
      <c r="D280" s="170">
        <f>E280+F280</f>
        <v>0.05</v>
      </c>
      <c r="E280" s="183"/>
      <c r="F280" s="170">
        <f>G280+H280+J280</f>
        <v>0.05</v>
      </c>
      <c r="G280" s="183"/>
      <c r="H280" s="183"/>
      <c r="I280" s="183"/>
      <c r="J280" s="183">
        <v>0.05</v>
      </c>
      <c r="K280" s="594" t="s">
        <v>201</v>
      </c>
      <c r="L280" s="178" t="s">
        <v>309</v>
      </c>
      <c r="M280" s="177"/>
      <c r="N280" s="185"/>
      <c r="O280" s="185">
        <v>0.05</v>
      </c>
      <c r="P280" s="185"/>
      <c r="Q280" s="185"/>
      <c r="R280" s="185"/>
      <c r="S280" s="185"/>
      <c r="T280" s="185"/>
      <c r="U280" s="185"/>
      <c r="V280" s="185"/>
      <c r="W280" s="185"/>
      <c r="X280" s="185"/>
      <c r="Y280" s="185"/>
      <c r="Z280" s="185"/>
      <c r="AA280" s="185"/>
      <c r="AB280" s="185"/>
      <c r="AC280" s="185"/>
      <c r="AD280" s="185"/>
      <c r="AE280" s="185"/>
      <c r="AF280" s="185"/>
      <c r="AG280" s="185"/>
      <c r="AH280" s="185"/>
      <c r="AI280" s="185"/>
      <c r="AJ280" s="185"/>
      <c r="AK280" s="185"/>
      <c r="AL280" s="185"/>
      <c r="AM280" s="185"/>
      <c r="AN280" s="185"/>
      <c r="AO280" s="185"/>
      <c r="AP280" s="206"/>
      <c r="AQ280" s="116"/>
      <c r="AR280" s="117"/>
    </row>
    <row r="281" spans="1:45" s="147" customFormat="1" x14ac:dyDescent="0.25">
      <c r="A281" s="363" t="s">
        <v>470</v>
      </c>
      <c r="B281" s="364" t="s">
        <v>471</v>
      </c>
      <c r="C281" s="308"/>
      <c r="D281" s="365">
        <f>SUM(D282:D314)</f>
        <v>1.8200000000000005</v>
      </c>
      <c r="E281" s="365">
        <f t="shared" ref="E281:J281" si="23">SUM(E282:E314)</f>
        <v>0</v>
      </c>
      <c r="F281" s="365">
        <f t="shared" si="23"/>
        <v>1.8200000000000005</v>
      </c>
      <c r="G281" s="365">
        <f t="shared" si="23"/>
        <v>0.15</v>
      </c>
      <c r="H281" s="365">
        <f t="shared" si="23"/>
        <v>0</v>
      </c>
      <c r="I281" s="365">
        <f t="shared" si="23"/>
        <v>0</v>
      </c>
      <c r="J281" s="365">
        <f t="shared" si="23"/>
        <v>1.6700000000000006</v>
      </c>
      <c r="K281" s="366" t="s">
        <v>472</v>
      </c>
      <c r="L281" s="178"/>
      <c r="M281" s="177"/>
      <c r="N281" s="363"/>
      <c r="O281" s="367"/>
      <c r="P281" s="368"/>
      <c r="Q281" s="367"/>
      <c r="R281" s="367"/>
      <c r="S281" s="367"/>
      <c r="T281" s="367"/>
      <c r="U281" s="367"/>
      <c r="V281" s="367"/>
      <c r="W281" s="367"/>
      <c r="X281" s="367"/>
      <c r="Y281" s="367"/>
      <c r="Z281" s="367"/>
      <c r="AA281" s="367"/>
      <c r="AB281" s="367"/>
      <c r="AC281" s="367"/>
      <c r="AD281" s="367"/>
      <c r="AE281" s="367"/>
      <c r="AF281" s="367"/>
      <c r="AG281" s="367"/>
      <c r="AH281" s="367"/>
      <c r="AI281" s="367"/>
      <c r="AJ281" s="367"/>
      <c r="AK281" s="367"/>
      <c r="AL281" s="367"/>
      <c r="AM281" s="367"/>
      <c r="AN281" s="367"/>
      <c r="AO281" s="367"/>
      <c r="AP281" s="369"/>
      <c r="AQ281" s="167"/>
      <c r="AR281" s="146"/>
    </row>
    <row r="282" spans="1:45" s="176" customFormat="1" ht="14.4" x14ac:dyDescent="0.3">
      <c r="A282" s="1021">
        <v>1</v>
      </c>
      <c r="B282" s="1019" t="s">
        <v>473</v>
      </c>
      <c r="C282" s="353" t="s">
        <v>246</v>
      </c>
      <c r="D282" s="170">
        <v>0.01</v>
      </c>
      <c r="E282" s="170"/>
      <c r="F282" s="170">
        <v>0.01</v>
      </c>
      <c r="G282" s="170"/>
      <c r="H282" s="170"/>
      <c r="I282" s="170"/>
      <c r="J282" s="170">
        <v>0.01</v>
      </c>
      <c r="K282" s="238" t="s">
        <v>202</v>
      </c>
      <c r="L282" s="178" t="s">
        <v>309</v>
      </c>
      <c r="M282" s="177">
        <v>191</v>
      </c>
      <c r="N282" s="114"/>
      <c r="O282" s="370">
        <v>0.01</v>
      </c>
      <c r="P282" s="205"/>
      <c r="Q282" s="205"/>
      <c r="R282" s="205"/>
      <c r="S282" s="185"/>
      <c r="T282" s="205"/>
      <c r="U282" s="205"/>
      <c r="V282" s="185"/>
      <c r="W282" s="185"/>
      <c r="X282" s="185"/>
      <c r="Y282" s="185"/>
      <c r="Z282" s="185"/>
      <c r="AA282" s="185"/>
      <c r="AB282" s="185"/>
      <c r="AC282" s="185"/>
      <c r="AD282" s="205"/>
      <c r="AE282" s="205"/>
      <c r="AF282" s="185"/>
      <c r="AG282" s="185"/>
      <c r="AH282" s="185"/>
      <c r="AI282" s="185"/>
      <c r="AJ282" s="185"/>
      <c r="AK282" s="185"/>
      <c r="AL282" s="185"/>
      <c r="AM282" s="185"/>
      <c r="AN282" s="185"/>
      <c r="AO282" s="185"/>
      <c r="AP282" s="186"/>
      <c r="AQ282" s="234"/>
      <c r="AR282" s="190"/>
    </row>
    <row r="283" spans="1:45" s="176" customFormat="1" ht="14.4" x14ac:dyDescent="0.3">
      <c r="A283" s="1026"/>
      <c r="B283" s="1028"/>
      <c r="C283" s="308" t="s">
        <v>246</v>
      </c>
      <c r="D283" s="251">
        <f t="shared" ref="D283:D304" si="24">E283+F283</f>
        <v>0.01</v>
      </c>
      <c r="E283" s="365"/>
      <c r="F283" s="251">
        <v>0.01</v>
      </c>
      <c r="G283" s="251"/>
      <c r="H283" s="251"/>
      <c r="I283" s="251"/>
      <c r="J283" s="251">
        <v>0.01</v>
      </c>
      <c r="K283" s="595" t="s">
        <v>195</v>
      </c>
      <c r="L283" s="149" t="s">
        <v>304</v>
      </c>
      <c r="M283" s="177"/>
      <c r="N283" s="371"/>
      <c r="O283" s="372">
        <v>0.01</v>
      </c>
      <c r="P283" s="373"/>
      <c r="Q283" s="374"/>
      <c r="R283" s="374"/>
      <c r="S283" s="374"/>
      <c r="T283" s="374"/>
      <c r="U283" s="374"/>
      <c r="V283" s="374"/>
      <c r="W283" s="374"/>
      <c r="X283" s="374"/>
      <c r="Y283" s="374"/>
      <c r="Z283" s="374"/>
      <c r="AA283" s="374"/>
      <c r="AB283" s="374"/>
      <c r="AC283" s="374"/>
      <c r="AD283" s="374"/>
      <c r="AE283" s="374"/>
      <c r="AF283" s="374"/>
      <c r="AG283" s="374"/>
      <c r="AH283" s="374"/>
      <c r="AI283" s="374"/>
      <c r="AJ283" s="374"/>
      <c r="AK283" s="374"/>
      <c r="AL283" s="374"/>
      <c r="AM283" s="374"/>
      <c r="AN283" s="374"/>
      <c r="AO283" s="374"/>
      <c r="AP283" s="375"/>
      <c r="AQ283" s="234"/>
      <c r="AR283" s="190"/>
    </row>
    <row r="284" spans="1:45" s="176" customFormat="1" ht="14.4" x14ac:dyDescent="0.3">
      <c r="A284" s="1026"/>
      <c r="B284" s="1028"/>
      <c r="C284" s="308" t="s">
        <v>246</v>
      </c>
      <c r="D284" s="251">
        <f t="shared" si="24"/>
        <v>0.01</v>
      </c>
      <c r="E284" s="365"/>
      <c r="F284" s="251">
        <v>0.01</v>
      </c>
      <c r="G284" s="251"/>
      <c r="H284" s="251"/>
      <c r="I284" s="251"/>
      <c r="J284" s="251">
        <v>0.01</v>
      </c>
      <c r="K284" s="595" t="s">
        <v>194</v>
      </c>
      <c r="L284" s="149" t="s">
        <v>304</v>
      </c>
      <c r="M284" s="177"/>
      <c r="N284" s="371"/>
      <c r="O284" s="372">
        <v>0.01</v>
      </c>
      <c r="P284" s="373"/>
      <c r="Q284" s="374"/>
      <c r="R284" s="374"/>
      <c r="S284" s="374"/>
      <c r="T284" s="374"/>
      <c r="U284" s="374"/>
      <c r="V284" s="374"/>
      <c r="W284" s="374"/>
      <c r="X284" s="374"/>
      <c r="Y284" s="374"/>
      <c r="Z284" s="374"/>
      <c r="AA284" s="374"/>
      <c r="AB284" s="374"/>
      <c r="AC284" s="374"/>
      <c r="AD284" s="374"/>
      <c r="AE284" s="374"/>
      <c r="AF284" s="374"/>
      <c r="AG284" s="374"/>
      <c r="AH284" s="374"/>
      <c r="AI284" s="374"/>
      <c r="AJ284" s="374"/>
      <c r="AK284" s="374"/>
      <c r="AL284" s="374"/>
      <c r="AM284" s="374"/>
      <c r="AN284" s="374"/>
      <c r="AO284" s="374"/>
      <c r="AP284" s="375"/>
      <c r="AQ284" s="234"/>
      <c r="AR284" s="190"/>
    </row>
    <row r="285" spans="1:45" s="176" customFormat="1" ht="14.4" x14ac:dyDescent="0.3">
      <c r="A285" s="1026"/>
      <c r="B285" s="1028"/>
      <c r="C285" s="353" t="s">
        <v>246</v>
      </c>
      <c r="D285" s="170">
        <v>0.01</v>
      </c>
      <c r="E285" s="170"/>
      <c r="F285" s="170">
        <v>0.01</v>
      </c>
      <c r="G285" s="170"/>
      <c r="H285" s="170"/>
      <c r="I285" s="170"/>
      <c r="J285" s="170">
        <v>0.01</v>
      </c>
      <c r="K285" s="238" t="s">
        <v>207</v>
      </c>
      <c r="L285" s="149" t="s">
        <v>304</v>
      </c>
      <c r="M285" s="177">
        <v>191</v>
      </c>
      <c r="N285" s="244"/>
      <c r="O285" s="370">
        <v>0.01</v>
      </c>
      <c r="P285" s="232"/>
      <c r="Q285" s="180"/>
      <c r="R285" s="180"/>
      <c r="S285" s="180"/>
      <c r="T285" s="180"/>
      <c r="U285" s="180"/>
      <c r="V285" s="180"/>
      <c r="W285" s="180"/>
      <c r="X285" s="180"/>
      <c r="Y285" s="180"/>
      <c r="Z285" s="180"/>
      <c r="AA285" s="180"/>
      <c r="AB285" s="180"/>
      <c r="AC285" s="180"/>
      <c r="AD285" s="180"/>
      <c r="AE285" s="180"/>
      <c r="AF285" s="180"/>
      <c r="AG285" s="180"/>
      <c r="AH285" s="180"/>
      <c r="AI285" s="180"/>
      <c r="AJ285" s="180"/>
      <c r="AK285" s="180"/>
      <c r="AL285" s="180"/>
      <c r="AM285" s="180"/>
      <c r="AN285" s="180"/>
      <c r="AO285" s="180"/>
      <c r="AP285" s="376"/>
      <c r="AQ285" s="377"/>
      <c r="AR285" s="190"/>
    </row>
    <row r="286" spans="1:45" s="176" customFormat="1" ht="14.4" x14ac:dyDescent="0.3">
      <c r="A286" s="1026"/>
      <c r="B286" s="1028"/>
      <c r="C286" s="308" t="s">
        <v>246</v>
      </c>
      <c r="D286" s="251">
        <f t="shared" si="24"/>
        <v>0.01</v>
      </c>
      <c r="E286" s="365"/>
      <c r="F286" s="251">
        <v>0.01</v>
      </c>
      <c r="G286" s="251"/>
      <c r="H286" s="251"/>
      <c r="I286" s="251"/>
      <c r="J286" s="251">
        <v>0.01</v>
      </c>
      <c r="K286" s="595" t="s">
        <v>205</v>
      </c>
      <c r="L286" s="149" t="s">
        <v>304</v>
      </c>
      <c r="M286" s="177"/>
      <c r="N286" s="371"/>
      <c r="O286" s="372">
        <v>0.01</v>
      </c>
      <c r="P286" s="373"/>
      <c r="Q286" s="374"/>
      <c r="R286" s="374"/>
      <c r="S286" s="374"/>
      <c r="T286" s="374"/>
      <c r="U286" s="374"/>
      <c r="V286" s="374"/>
      <c r="W286" s="374"/>
      <c r="X286" s="374"/>
      <c r="Y286" s="374"/>
      <c r="Z286" s="374"/>
      <c r="AA286" s="374"/>
      <c r="AB286" s="374"/>
      <c r="AC286" s="374"/>
      <c r="AD286" s="374"/>
      <c r="AE286" s="374"/>
      <c r="AF286" s="374"/>
      <c r="AG286" s="374"/>
      <c r="AH286" s="374"/>
      <c r="AI286" s="374"/>
      <c r="AJ286" s="374"/>
      <c r="AK286" s="374"/>
      <c r="AL286" s="374"/>
      <c r="AM286" s="374"/>
      <c r="AN286" s="374"/>
      <c r="AO286" s="374"/>
      <c r="AP286" s="375"/>
      <c r="AQ286" s="234"/>
      <c r="AR286" s="190"/>
    </row>
    <row r="287" spans="1:45" s="117" customFormat="1" ht="31.5" customHeight="1" x14ac:dyDescent="0.25">
      <c r="A287" s="1026"/>
      <c r="B287" s="1028"/>
      <c r="C287" s="308" t="s">
        <v>246</v>
      </c>
      <c r="D287" s="251">
        <f t="shared" si="24"/>
        <v>0.01</v>
      </c>
      <c r="E287" s="201"/>
      <c r="F287" s="170">
        <v>0.01</v>
      </c>
      <c r="G287" s="201"/>
      <c r="H287" s="201"/>
      <c r="I287" s="201"/>
      <c r="J287" s="170">
        <v>0.01</v>
      </c>
      <c r="K287" s="596" t="s">
        <v>198</v>
      </c>
      <c r="L287" s="149" t="s">
        <v>304</v>
      </c>
      <c r="M287" s="177"/>
      <c r="N287" s="114"/>
      <c r="O287" s="370"/>
      <c r="P287" s="205">
        <v>0.01</v>
      </c>
      <c r="Q287" s="205"/>
      <c r="R287" s="205"/>
      <c r="S287" s="185"/>
      <c r="T287" s="205"/>
      <c r="U287" s="205"/>
      <c r="V287" s="185"/>
      <c r="W287" s="185"/>
      <c r="X287" s="185"/>
      <c r="Y287" s="185"/>
      <c r="Z287" s="185"/>
      <c r="AA287" s="185"/>
      <c r="AB287" s="185"/>
      <c r="AC287" s="185"/>
      <c r="AD287" s="205"/>
      <c r="AE287" s="205"/>
      <c r="AF287" s="185"/>
      <c r="AG287" s="185"/>
      <c r="AH287" s="185"/>
      <c r="AI287" s="185"/>
      <c r="AJ287" s="185"/>
      <c r="AK287" s="185"/>
      <c r="AL287" s="185"/>
      <c r="AM287" s="185"/>
      <c r="AN287" s="185"/>
      <c r="AO287" s="185"/>
      <c r="AP287" s="206"/>
      <c r="AQ287" s="116"/>
      <c r="AS287" s="182"/>
    </row>
    <row r="288" spans="1:45" s="117" customFormat="1" ht="15.75" customHeight="1" x14ac:dyDescent="0.25">
      <c r="A288" s="1022"/>
      <c r="B288" s="1020"/>
      <c r="C288" s="308" t="s">
        <v>246</v>
      </c>
      <c r="D288" s="251">
        <f t="shared" si="24"/>
        <v>0.01</v>
      </c>
      <c r="E288" s="201"/>
      <c r="F288" s="170">
        <v>0.01</v>
      </c>
      <c r="G288" s="201"/>
      <c r="H288" s="201"/>
      <c r="I288" s="201"/>
      <c r="J288" s="170">
        <v>0.01</v>
      </c>
      <c r="K288" s="596" t="s">
        <v>200</v>
      </c>
      <c r="L288" s="149" t="s">
        <v>304</v>
      </c>
      <c r="M288" s="177"/>
      <c r="N288" s="114"/>
      <c r="O288" s="370"/>
      <c r="P288" s="205">
        <v>0.01</v>
      </c>
      <c r="Q288" s="205"/>
      <c r="R288" s="205"/>
      <c r="S288" s="185"/>
      <c r="T288" s="205"/>
      <c r="U288" s="205"/>
      <c r="V288" s="185"/>
      <c r="W288" s="185"/>
      <c r="X288" s="185"/>
      <c r="Y288" s="185"/>
      <c r="Z288" s="185"/>
      <c r="AA288" s="185"/>
      <c r="AB288" s="185"/>
      <c r="AC288" s="185"/>
      <c r="AD288" s="205"/>
      <c r="AE288" s="205"/>
      <c r="AF288" s="185"/>
      <c r="AG288" s="185"/>
      <c r="AH288" s="185"/>
      <c r="AI288" s="185"/>
      <c r="AJ288" s="185"/>
      <c r="AK288" s="185"/>
      <c r="AL288" s="185"/>
      <c r="AM288" s="185"/>
      <c r="AN288" s="185"/>
      <c r="AO288" s="185"/>
      <c r="AP288" s="206"/>
      <c r="AQ288" s="116"/>
      <c r="AS288" s="182"/>
    </row>
    <row r="289" spans="1:45" s="117" customFormat="1" ht="15.75" customHeight="1" x14ac:dyDescent="0.25">
      <c r="A289" s="1021">
        <v>2</v>
      </c>
      <c r="B289" s="1019" t="s">
        <v>474</v>
      </c>
      <c r="C289" s="308" t="s">
        <v>246</v>
      </c>
      <c r="D289" s="251">
        <f t="shared" si="24"/>
        <v>0.06</v>
      </c>
      <c r="E289" s="201"/>
      <c r="F289" s="170">
        <v>0.06</v>
      </c>
      <c r="G289" s="201"/>
      <c r="H289" s="201"/>
      <c r="I289" s="201"/>
      <c r="J289" s="170">
        <v>0.06</v>
      </c>
      <c r="K289" s="596" t="s">
        <v>194</v>
      </c>
      <c r="L289" s="149" t="s">
        <v>304</v>
      </c>
      <c r="M289" s="177"/>
      <c r="N289" s="114"/>
      <c r="O289" s="378">
        <v>0.06</v>
      </c>
      <c r="Q289" s="205"/>
      <c r="R289" s="205"/>
      <c r="S289" s="185"/>
      <c r="T289" s="205"/>
      <c r="U289" s="205"/>
      <c r="V289" s="185"/>
      <c r="W289" s="185"/>
      <c r="X289" s="185"/>
      <c r="Y289" s="185"/>
      <c r="Z289" s="185"/>
      <c r="AA289" s="185"/>
      <c r="AB289" s="185"/>
      <c r="AC289" s="185"/>
      <c r="AD289" s="205"/>
      <c r="AE289" s="205"/>
      <c r="AF289" s="185"/>
      <c r="AG289" s="185"/>
      <c r="AH289" s="185"/>
      <c r="AI289" s="185"/>
      <c r="AJ289" s="185"/>
      <c r="AK289" s="185"/>
      <c r="AL289" s="185"/>
      <c r="AM289" s="185"/>
      <c r="AN289" s="185"/>
      <c r="AO289" s="185"/>
      <c r="AP289" s="206"/>
      <c r="AQ289" s="116"/>
      <c r="AS289" s="182"/>
    </row>
    <row r="290" spans="1:45" s="117" customFormat="1" ht="15.75" customHeight="1" x14ac:dyDescent="0.25">
      <c r="A290" s="1026"/>
      <c r="B290" s="1028"/>
      <c r="C290" s="308" t="s">
        <v>246</v>
      </c>
      <c r="D290" s="251">
        <f t="shared" si="24"/>
        <v>0.06</v>
      </c>
      <c r="E290" s="201"/>
      <c r="F290" s="170">
        <v>0.06</v>
      </c>
      <c r="G290" s="201"/>
      <c r="H290" s="201"/>
      <c r="I290" s="201"/>
      <c r="J290" s="170">
        <v>0.06</v>
      </c>
      <c r="K290" s="238" t="s">
        <v>886</v>
      </c>
      <c r="L290" s="149" t="s">
        <v>304</v>
      </c>
      <c r="M290" s="177"/>
      <c r="N290" s="114"/>
      <c r="O290" s="378">
        <v>0.06</v>
      </c>
      <c r="Q290" s="205"/>
      <c r="R290" s="205"/>
      <c r="S290" s="185"/>
      <c r="T290" s="205"/>
      <c r="U290" s="205"/>
      <c r="V290" s="185"/>
      <c r="W290" s="185"/>
      <c r="X290" s="185"/>
      <c r="Y290" s="185"/>
      <c r="Z290" s="185"/>
      <c r="AA290" s="185"/>
      <c r="AB290" s="185"/>
      <c r="AC290" s="185"/>
      <c r="AD290" s="205"/>
      <c r="AE290" s="205"/>
      <c r="AF290" s="185"/>
      <c r="AG290" s="185"/>
      <c r="AH290" s="185"/>
      <c r="AI290" s="185"/>
      <c r="AJ290" s="185"/>
      <c r="AK290" s="185"/>
      <c r="AL290" s="185"/>
      <c r="AM290" s="185"/>
      <c r="AN290" s="185"/>
      <c r="AO290" s="185"/>
      <c r="AP290" s="206"/>
      <c r="AQ290" s="116"/>
      <c r="AS290" s="182"/>
    </row>
    <row r="291" spans="1:45" s="117" customFormat="1" ht="15.75" customHeight="1" x14ac:dyDescent="0.25">
      <c r="A291" s="1026"/>
      <c r="B291" s="1028"/>
      <c r="C291" s="308" t="s">
        <v>246</v>
      </c>
      <c r="D291" s="251">
        <f t="shared" si="24"/>
        <v>0.06</v>
      </c>
      <c r="E291" s="201"/>
      <c r="F291" s="170">
        <v>0.06</v>
      </c>
      <c r="G291" s="201"/>
      <c r="H291" s="201"/>
      <c r="I291" s="201"/>
      <c r="J291" s="170">
        <v>0.06</v>
      </c>
      <c r="K291" s="596" t="s">
        <v>196</v>
      </c>
      <c r="L291" s="149" t="s">
        <v>304</v>
      </c>
      <c r="M291" s="177"/>
      <c r="N291" s="114"/>
      <c r="O291" s="378">
        <v>0.06</v>
      </c>
      <c r="Q291" s="205"/>
      <c r="R291" s="205"/>
      <c r="S291" s="185"/>
      <c r="T291" s="205"/>
      <c r="U291" s="205"/>
      <c r="V291" s="185"/>
      <c r="W291" s="185"/>
      <c r="X291" s="185"/>
      <c r="Y291" s="185"/>
      <c r="Z291" s="185"/>
      <c r="AA291" s="185"/>
      <c r="AB291" s="185"/>
      <c r="AC291" s="185"/>
      <c r="AD291" s="205"/>
      <c r="AE291" s="205"/>
      <c r="AF291" s="185"/>
      <c r="AG291" s="185"/>
      <c r="AH291" s="185"/>
      <c r="AI291" s="185"/>
      <c r="AJ291" s="185"/>
      <c r="AK291" s="185"/>
      <c r="AL291" s="185"/>
      <c r="AM291" s="185"/>
      <c r="AN291" s="185"/>
      <c r="AO291" s="185"/>
      <c r="AP291" s="206"/>
      <c r="AQ291" s="116"/>
      <c r="AS291" s="182"/>
    </row>
    <row r="292" spans="1:45" s="117" customFormat="1" ht="15.75" customHeight="1" x14ac:dyDescent="0.25">
      <c r="A292" s="1026"/>
      <c r="B292" s="1028"/>
      <c r="C292" s="308" t="s">
        <v>246</v>
      </c>
      <c r="D292" s="251">
        <f t="shared" si="24"/>
        <v>0.06</v>
      </c>
      <c r="E292" s="201"/>
      <c r="F292" s="170">
        <v>0.06</v>
      </c>
      <c r="G292" s="201"/>
      <c r="H292" s="201"/>
      <c r="I292" s="201"/>
      <c r="J292" s="170">
        <v>0.06</v>
      </c>
      <c r="K292" s="596" t="s">
        <v>198</v>
      </c>
      <c r="L292" s="149" t="s">
        <v>304</v>
      </c>
      <c r="M292" s="177"/>
      <c r="N292" s="114"/>
      <c r="O292" s="370">
        <v>0.06</v>
      </c>
      <c r="P292" s="205"/>
      <c r="Q292" s="205"/>
      <c r="R292" s="205"/>
      <c r="S292" s="185"/>
      <c r="T292" s="205"/>
      <c r="U292" s="205"/>
      <c r="V292" s="185"/>
      <c r="W292" s="185"/>
      <c r="X292" s="185"/>
      <c r="Y292" s="185"/>
      <c r="Z292" s="185"/>
      <c r="AA292" s="185"/>
      <c r="AB292" s="185"/>
      <c r="AC292" s="185"/>
      <c r="AD292" s="205"/>
      <c r="AE292" s="205"/>
      <c r="AF292" s="185"/>
      <c r="AG292" s="185"/>
      <c r="AH292" s="185"/>
      <c r="AI292" s="185"/>
      <c r="AJ292" s="185"/>
      <c r="AK292" s="185"/>
      <c r="AL292" s="185"/>
      <c r="AM292" s="185"/>
      <c r="AN292" s="185"/>
      <c r="AO292" s="185"/>
      <c r="AP292" s="206"/>
      <c r="AQ292" s="116"/>
      <c r="AS292" s="182"/>
    </row>
    <row r="293" spans="1:45" s="117" customFormat="1" ht="15.75" customHeight="1" x14ac:dyDescent="0.25">
      <c r="A293" s="1026"/>
      <c r="B293" s="1028"/>
      <c r="C293" s="308" t="s">
        <v>246</v>
      </c>
      <c r="D293" s="251">
        <f t="shared" si="24"/>
        <v>0.06</v>
      </c>
      <c r="E293" s="201"/>
      <c r="F293" s="170">
        <v>0.06</v>
      </c>
      <c r="G293" s="201"/>
      <c r="H293" s="201"/>
      <c r="I293" s="201"/>
      <c r="J293" s="170">
        <v>0.06</v>
      </c>
      <c r="K293" s="596" t="s">
        <v>197</v>
      </c>
      <c r="L293" s="149" t="s">
        <v>304</v>
      </c>
      <c r="M293" s="177"/>
      <c r="N293" s="114"/>
      <c r="O293" s="370">
        <v>0.06</v>
      </c>
      <c r="P293" s="205"/>
      <c r="Q293" s="205"/>
      <c r="R293" s="205"/>
      <c r="S293" s="185"/>
      <c r="T293" s="205"/>
      <c r="U293" s="205"/>
      <c r="V293" s="185"/>
      <c r="W293" s="185"/>
      <c r="X293" s="185"/>
      <c r="Y293" s="185"/>
      <c r="Z293" s="185"/>
      <c r="AA293" s="185"/>
      <c r="AB293" s="185"/>
      <c r="AC293" s="185"/>
      <c r="AD293" s="205"/>
      <c r="AE293" s="205"/>
      <c r="AF293" s="185"/>
      <c r="AG293" s="185"/>
      <c r="AH293" s="185"/>
      <c r="AI293" s="185"/>
      <c r="AJ293" s="185"/>
      <c r="AK293" s="185"/>
      <c r="AL293" s="185"/>
      <c r="AM293" s="185"/>
      <c r="AN293" s="185"/>
      <c r="AO293" s="185"/>
      <c r="AP293" s="206"/>
      <c r="AQ293" s="116"/>
      <c r="AS293" s="182"/>
    </row>
    <row r="294" spans="1:45" s="117" customFormat="1" ht="15.75" customHeight="1" x14ac:dyDescent="0.25">
      <c r="A294" s="1026"/>
      <c r="B294" s="1028"/>
      <c r="C294" s="353" t="s">
        <v>246</v>
      </c>
      <c r="D294" s="170">
        <v>0.06</v>
      </c>
      <c r="E294" s="201"/>
      <c r="F294" s="170">
        <v>0.06</v>
      </c>
      <c r="G294" s="201"/>
      <c r="H294" s="201"/>
      <c r="I294" s="201"/>
      <c r="J294" s="170">
        <v>0.06</v>
      </c>
      <c r="K294" s="596" t="s">
        <v>203</v>
      </c>
      <c r="L294" s="149" t="s">
        <v>304</v>
      </c>
      <c r="M294" s="177"/>
      <c r="N294" s="114"/>
      <c r="O294" s="370">
        <v>0.06</v>
      </c>
      <c r="P294" s="205"/>
      <c r="Q294" s="205"/>
      <c r="R294" s="205"/>
      <c r="S294" s="185"/>
      <c r="T294" s="205"/>
      <c r="U294" s="205"/>
      <c r="V294" s="185"/>
      <c r="W294" s="185"/>
      <c r="X294" s="185"/>
      <c r="Y294" s="185"/>
      <c r="Z294" s="185"/>
      <c r="AA294" s="185"/>
      <c r="AB294" s="185"/>
      <c r="AC294" s="185"/>
      <c r="AD294" s="205"/>
      <c r="AE294" s="205"/>
      <c r="AF294" s="185"/>
      <c r="AG294" s="185"/>
      <c r="AH294" s="185"/>
      <c r="AI294" s="185"/>
      <c r="AJ294" s="185"/>
      <c r="AK294" s="185"/>
      <c r="AL294" s="185"/>
      <c r="AM294" s="185"/>
      <c r="AN294" s="185"/>
      <c r="AO294" s="185"/>
      <c r="AP294" s="206"/>
      <c r="AQ294" s="116"/>
      <c r="AS294" s="182"/>
    </row>
    <row r="295" spans="1:45" s="117" customFormat="1" ht="15.75" customHeight="1" x14ac:dyDescent="0.25">
      <c r="A295" s="1026"/>
      <c r="B295" s="1028"/>
      <c r="C295" s="353" t="s">
        <v>246</v>
      </c>
      <c r="D295" s="170">
        <v>0.06</v>
      </c>
      <c r="E295" s="170"/>
      <c r="F295" s="170">
        <v>0.06</v>
      </c>
      <c r="G295" s="170"/>
      <c r="H295" s="170"/>
      <c r="I295" s="170"/>
      <c r="J295" s="170">
        <v>0.06</v>
      </c>
      <c r="K295" s="238" t="s">
        <v>202</v>
      </c>
      <c r="L295" s="178" t="s">
        <v>309</v>
      </c>
      <c r="M295" s="177">
        <v>192</v>
      </c>
      <c r="N295" s="114"/>
      <c r="O295" s="370">
        <v>0.06</v>
      </c>
      <c r="P295" s="205"/>
      <c r="Q295" s="205"/>
      <c r="R295" s="205"/>
      <c r="S295" s="185"/>
      <c r="T295" s="205"/>
      <c r="U295" s="205"/>
      <c r="V295" s="185"/>
      <c r="W295" s="185"/>
      <c r="X295" s="185"/>
      <c r="Y295" s="185"/>
      <c r="Z295" s="185"/>
      <c r="AA295" s="185"/>
      <c r="AB295" s="185"/>
      <c r="AC295" s="185"/>
      <c r="AD295" s="205"/>
      <c r="AE295" s="205"/>
      <c r="AF295" s="185"/>
      <c r="AG295" s="185"/>
      <c r="AH295" s="185"/>
      <c r="AI295" s="185"/>
      <c r="AJ295" s="185"/>
      <c r="AK295" s="185"/>
      <c r="AL295" s="185"/>
      <c r="AM295" s="185"/>
      <c r="AN295" s="185"/>
      <c r="AO295" s="185"/>
      <c r="AP295" s="186"/>
      <c r="AQ295" s="116"/>
      <c r="AS295" s="182"/>
    </row>
    <row r="296" spans="1:45" s="117" customFormat="1" ht="15.75" customHeight="1" x14ac:dyDescent="0.25">
      <c r="A296" s="1026"/>
      <c r="B296" s="1028"/>
      <c r="C296" s="353" t="s">
        <v>246</v>
      </c>
      <c r="D296" s="170">
        <v>0.06</v>
      </c>
      <c r="E296" s="201"/>
      <c r="F296" s="170">
        <v>0.06</v>
      </c>
      <c r="G296" s="201"/>
      <c r="H296" s="201"/>
      <c r="I296" s="201"/>
      <c r="J296" s="170">
        <v>0.06</v>
      </c>
      <c r="K296" s="581" t="s">
        <v>206</v>
      </c>
      <c r="L296" s="178" t="s">
        <v>309</v>
      </c>
      <c r="M296" s="177">
        <v>192</v>
      </c>
      <c r="N296" s="114"/>
      <c r="O296" s="114">
        <v>0.06</v>
      </c>
      <c r="P296" s="205"/>
      <c r="Q296" s="205"/>
      <c r="R296" s="205"/>
      <c r="S296" s="185"/>
      <c r="T296" s="205"/>
      <c r="U296" s="205"/>
      <c r="V296" s="185"/>
      <c r="W296" s="185"/>
      <c r="X296" s="185"/>
      <c r="Y296" s="185"/>
      <c r="Z296" s="185"/>
      <c r="AA296" s="185"/>
      <c r="AB296" s="185"/>
      <c r="AC296" s="185"/>
      <c r="AD296" s="205"/>
      <c r="AE296" s="205"/>
      <c r="AF296" s="185"/>
      <c r="AG296" s="185"/>
      <c r="AH296" s="185"/>
      <c r="AI296" s="185"/>
      <c r="AJ296" s="185"/>
      <c r="AK296" s="185"/>
      <c r="AL296" s="185"/>
      <c r="AM296" s="185"/>
      <c r="AN296" s="185"/>
      <c r="AO296" s="185"/>
      <c r="AP296" s="186"/>
      <c r="AQ296" s="116"/>
      <c r="AS296" s="182"/>
    </row>
    <row r="297" spans="1:45" s="117" customFormat="1" ht="15.75" customHeight="1" x14ac:dyDescent="0.25">
      <c r="A297" s="1026"/>
      <c r="B297" s="1028"/>
      <c r="C297" s="308" t="s">
        <v>246</v>
      </c>
      <c r="D297" s="251">
        <f t="shared" si="24"/>
        <v>0.06</v>
      </c>
      <c r="E297" s="201"/>
      <c r="F297" s="170">
        <v>0.06</v>
      </c>
      <c r="G297" s="201"/>
      <c r="H297" s="201"/>
      <c r="I297" s="201"/>
      <c r="J297" s="170">
        <v>0.06</v>
      </c>
      <c r="K297" s="596" t="s">
        <v>200</v>
      </c>
      <c r="L297" s="149" t="s">
        <v>304</v>
      </c>
      <c r="M297" s="177"/>
      <c r="N297" s="114"/>
      <c r="O297" s="370">
        <v>0.06</v>
      </c>
      <c r="P297" s="205"/>
      <c r="Q297" s="205"/>
      <c r="R297" s="205"/>
      <c r="S297" s="185"/>
      <c r="T297" s="205"/>
      <c r="U297" s="205"/>
      <c r="V297" s="185"/>
      <c r="W297" s="185"/>
      <c r="X297" s="185"/>
      <c r="Y297" s="185"/>
      <c r="Z297" s="185"/>
      <c r="AA297" s="185"/>
      <c r="AB297" s="185"/>
      <c r="AC297" s="185"/>
      <c r="AD297" s="205"/>
      <c r="AE297" s="205"/>
      <c r="AF297" s="185"/>
      <c r="AG297" s="185"/>
      <c r="AH297" s="185"/>
      <c r="AI297" s="185"/>
      <c r="AJ297" s="185"/>
      <c r="AK297" s="185"/>
      <c r="AL297" s="185"/>
      <c r="AM297" s="185"/>
      <c r="AN297" s="185"/>
      <c r="AO297" s="185"/>
      <c r="AP297" s="206"/>
      <c r="AQ297" s="116"/>
      <c r="AS297" s="182"/>
    </row>
    <row r="298" spans="1:45" s="117" customFormat="1" ht="15.75" customHeight="1" x14ac:dyDescent="0.3">
      <c r="A298" s="1026"/>
      <c r="B298" s="1028"/>
      <c r="C298" s="353" t="s">
        <v>246</v>
      </c>
      <c r="D298" s="170">
        <v>0.06</v>
      </c>
      <c r="E298" s="170"/>
      <c r="F298" s="170">
        <v>0.06</v>
      </c>
      <c r="G298" s="170"/>
      <c r="H298" s="170"/>
      <c r="I298" s="170"/>
      <c r="J298" s="170">
        <v>0.06</v>
      </c>
      <c r="K298" s="238" t="s">
        <v>207</v>
      </c>
      <c r="L298" s="149" t="s">
        <v>304</v>
      </c>
      <c r="M298" s="177">
        <v>192</v>
      </c>
      <c r="N298" s="244"/>
      <c r="O298" s="370">
        <v>0.06</v>
      </c>
      <c r="P298" s="232"/>
      <c r="Q298" s="180"/>
      <c r="R298" s="180"/>
      <c r="S298" s="180"/>
      <c r="T298" s="180"/>
      <c r="U298" s="180"/>
      <c r="V298" s="180"/>
      <c r="W298" s="180"/>
      <c r="X298" s="180"/>
      <c r="Y298" s="180"/>
      <c r="Z298" s="180"/>
      <c r="AA298" s="180"/>
      <c r="AB298" s="180"/>
      <c r="AC298" s="180"/>
      <c r="AD298" s="180"/>
      <c r="AE298" s="180"/>
      <c r="AF298" s="180"/>
      <c r="AG298" s="180"/>
      <c r="AH298" s="180"/>
      <c r="AI298" s="180"/>
      <c r="AJ298" s="180"/>
      <c r="AK298" s="180"/>
      <c r="AL298" s="180"/>
      <c r="AM298" s="180"/>
      <c r="AN298" s="180"/>
      <c r="AO298" s="180"/>
      <c r="AP298" s="376"/>
      <c r="AQ298" s="377"/>
      <c r="AS298" s="182"/>
    </row>
    <row r="299" spans="1:45" s="117" customFormat="1" ht="15.75" customHeight="1" x14ac:dyDescent="0.25">
      <c r="A299" s="1026"/>
      <c r="B299" s="1028"/>
      <c r="C299" s="353" t="s">
        <v>246</v>
      </c>
      <c r="D299" s="170">
        <v>0.06</v>
      </c>
      <c r="E299" s="201"/>
      <c r="F299" s="170">
        <v>0.06</v>
      </c>
      <c r="G299" s="201"/>
      <c r="H299" s="201"/>
      <c r="I299" s="201"/>
      <c r="J299" s="170">
        <v>0.06</v>
      </c>
      <c r="K299" s="238" t="s">
        <v>204</v>
      </c>
      <c r="L299" s="149" t="s">
        <v>304</v>
      </c>
      <c r="M299" s="177">
        <v>192</v>
      </c>
      <c r="N299" s="114"/>
      <c r="O299" s="114">
        <v>0.06</v>
      </c>
      <c r="P299" s="205"/>
      <c r="Q299" s="205"/>
      <c r="R299" s="205"/>
      <c r="S299" s="185"/>
      <c r="T299" s="205"/>
      <c r="U299" s="205"/>
      <c r="V299" s="185"/>
      <c r="W299" s="185"/>
      <c r="X299" s="185"/>
      <c r="Y299" s="185"/>
      <c r="Z299" s="185"/>
      <c r="AA299" s="185"/>
      <c r="AB299" s="185"/>
      <c r="AC299" s="185"/>
      <c r="AD299" s="205"/>
      <c r="AE299" s="205"/>
      <c r="AF299" s="185"/>
      <c r="AG299" s="185"/>
      <c r="AH299" s="185"/>
      <c r="AI299" s="185"/>
      <c r="AJ299" s="185"/>
      <c r="AK299" s="185"/>
      <c r="AL299" s="185"/>
      <c r="AM299" s="185"/>
      <c r="AN299" s="185"/>
      <c r="AO299" s="185"/>
      <c r="AP299" s="186"/>
      <c r="AQ299" s="182"/>
    </row>
    <row r="300" spans="1:45" s="117" customFormat="1" ht="15.75" customHeight="1" x14ac:dyDescent="0.25">
      <c r="A300" s="1022"/>
      <c r="B300" s="1020"/>
      <c r="C300" s="308" t="s">
        <v>246</v>
      </c>
      <c r="D300" s="251">
        <f t="shared" si="24"/>
        <v>0.06</v>
      </c>
      <c r="E300" s="201"/>
      <c r="F300" s="170">
        <v>0.06</v>
      </c>
      <c r="G300" s="201"/>
      <c r="H300" s="201"/>
      <c r="I300" s="201"/>
      <c r="J300" s="170">
        <v>0.06</v>
      </c>
      <c r="K300" s="596" t="s">
        <v>199</v>
      </c>
      <c r="L300" s="149" t="s">
        <v>304</v>
      </c>
      <c r="M300" s="177"/>
      <c r="N300" s="114"/>
      <c r="O300" s="370">
        <v>0.06</v>
      </c>
      <c r="P300" s="205"/>
      <c r="Q300" s="205"/>
      <c r="R300" s="205"/>
      <c r="S300" s="185"/>
      <c r="T300" s="205"/>
      <c r="U300" s="205"/>
      <c r="V300" s="185"/>
      <c r="W300" s="185"/>
      <c r="X300" s="185"/>
      <c r="Y300" s="185"/>
      <c r="Z300" s="185"/>
      <c r="AA300" s="185"/>
      <c r="AB300" s="185"/>
      <c r="AC300" s="185"/>
      <c r="AD300" s="205"/>
      <c r="AE300" s="205"/>
      <c r="AF300" s="185"/>
      <c r="AG300" s="185"/>
      <c r="AH300" s="185"/>
      <c r="AI300" s="185"/>
      <c r="AJ300" s="185"/>
      <c r="AK300" s="185"/>
      <c r="AL300" s="185"/>
      <c r="AM300" s="185"/>
      <c r="AN300" s="185"/>
      <c r="AO300" s="185"/>
      <c r="AP300" s="206"/>
      <c r="AQ300" s="116"/>
      <c r="AS300" s="182"/>
    </row>
    <row r="301" spans="1:45" s="117" customFormat="1" ht="27.6" x14ac:dyDescent="0.25">
      <c r="A301" s="252">
        <v>3</v>
      </c>
      <c r="B301" s="168" t="s">
        <v>475</v>
      </c>
      <c r="C301" s="308" t="s">
        <v>246</v>
      </c>
      <c r="D301" s="251">
        <f t="shared" si="24"/>
        <v>0.04</v>
      </c>
      <c r="E301" s="201"/>
      <c r="F301" s="170">
        <v>0.04</v>
      </c>
      <c r="G301" s="201"/>
      <c r="H301" s="201"/>
      <c r="I301" s="201"/>
      <c r="J301" s="170">
        <v>0.04</v>
      </c>
      <c r="K301" s="596" t="s">
        <v>197</v>
      </c>
      <c r="L301" s="178" t="s">
        <v>309</v>
      </c>
      <c r="M301" s="177"/>
      <c r="N301" s="114"/>
      <c r="O301" s="370">
        <v>0.04</v>
      </c>
      <c r="P301" s="205"/>
      <c r="Q301" s="205"/>
      <c r="R301" s="205"/>
      <c r="S301" s="185"/>
      <c r="T301" s="205"/>
      <c r="U301" s="205"/>
      <c r="V301" s="185"/>
      <c r="W301" s="185"/>
      <c r="X301" s="185"/>
      <c r="Y301" s="185"/>
      <c r="Z301" s="185"/>
      <c r="AA301" s="185"/>
      <c r="AB301" s="185"/>
      <c r="AC301" s="185"/>
      <c r="AD301" s="205"/>
      <c r="AE301" s="205"/>
      <c r="AF301" s="185"/>
      <c r="AG301" s="185"/>
      <c r="AH301" s="185"/>
      <c r="AI301" s="185"/>
      <c r="AJ301" s="185"/>
      <c r="AK301" s="185"/>
      <c r="AL301" s="185"/>
      <c r="AM301" s="185"/>
      <c r="AN301" s="185"/>
      <c r="AO301" s="185"/>
      <c r="AP301" s="206"/>
      <c r="AQ301" s="116"/>
      <c r="AS301" s="182"/>
    </row>
    <row r="302" spans="1:45" s="117" customFormat="1" ht="27.6" x14ac:dyDescent="0.25">
      <c r="A302" s="252">
        <v>4</v>
      </c>
      <c r="B302" s="168" t="s">
        <v>476</v>
      </c>
      <c r="C302" s="308" t="s">
        <v>246</v>
      </c>
      <c r="D302" s="251">
        <f t="shared" si="24"/>
        <v>0.04</v>
      </c>
      <c r="E302" s="201"/>
      <c r="F302" s="170">
        <v>0.04</v>
      </c>
      <c r="G302" s="201"/>
      <c r="H302" s="201"/>
      <c r="I302" s="201"/>
      <c r="J302" s="170">
        <v>0.04</v>
      </c>
      <c r="K302" s="238" t="s">
        <v>197</v>
      </c>
      <c r="L302" s="178" t="s">
        <v>309</v>
      </c>
      <c r="M302" s="177"/>
      <c r="N302" s="114"/>
      <c r="O302" s="370"/>
      <c r="P302" s="205">
        <v>0.04</v>
      </c>
      <c r="Q302" s="205"/>
      <c r="R302" s="205"/>
      <c r="S302" s="185"/>
      <c r="T302" s="205"/>
      <c r="U302" s="205"/>
      <c r="V302" s="185"/>
      <c r="W302" s="185"/>
      <c r="X302" s="185"/>
      <c r="Y302" s="185"/>
      <c r="Z302" s="185"/>
      <c r="AA302" s="185"/>
      <c r="AB302" s="185"/>
      <c r="AC302" s="185"/>
      <c r="AD302" s="205"/>
      <c r="AE302" s="205"/>
      <c r="AF302" s="185"/>
      <c r="AG302" s="185"/>
      <c r="AH302" s="185"/>
      <c r="AI302" s="185"/>
      <c r="AJ302" s="185"/>
      <c r="AK302" s="185"/>
      <c r="AL302" s="185"/>
      <c r="AM302" s="185"/>
      <c r="AN302" s="185"/>
      <c r="AO302" s="185"/>
      <c r="AP302" s="206"/>
      <c r="AQ302" s="116"/>
      <c r="AS302" s="182"/>
    </row>
    <row r="303" spans="1:45" s="117" customFormat="1" x14ac:dyDescent="0.25">
      <c r="A303" s="252">
        <v>5</v>
      </c>
      <c r="B303" s="168" t="s">
        <v>477</v>
      </c>
      <c r="C303" s="353" t="s">
        <v>246</v>
      </c>
      <c r="D303" s="170">
        <v>0.14000000000000001</v>
      </c>
      <c r="E303" s="201"/>
      <c r="F303" s="170">
        <v>0.14000000000000001</v>
      </c>
      <c r="G303" s="201"/>
      <c r="H303" s="201"/>
      <c r="I303" s="201"/>
      <c r="J303" s="170">
        <v>0.14000000000000001</v>
      </c>
      <c r="K303" s="238" t="s">
        <v>203</v>
      </c>
      <c r="L303" s="178" t="s">
        <v>309</v>
      </c>
      <c r="M303" s="177"/>
      <c r="N303" s="114"/>
      <c r="O303" s="370">
        <v>0.14000000000000001</v>
      </c>
      <c r="P303" s="205"/>
      <c r="Q303" s="205"/>
      <c r="R303" s="205"/>
      <c r="S303" s="185"/>
      <c r="T303" s="205"/>
      <c r="U303" s="205"/>
      <c r="V303" s="185"/>
      <c r="W303" s="185"/>
      <c r="X303" s="185"/>
      <c r="Y303" s="185"/>
      <c r="Z303" s="185"/>
      <c r="AA303" s="185"/>
      <c r="AB303" s="185"/>
      <c r="AC303" s="185"/>
      <c r="AD303" s="205"/>
      <c r="AE303" s="205"/>
      <c r="AF303" s="185"/>
      <c r="AG303" s="185"/>
      <c r="AH303" s="185"/>
      <c r="AI303" s="185"/>
      <c r="AJ303" s="185"/>
      <c r="AK303" s="185"/>
      <c r="AL303" s="185"/>
      <c r="AM303" s="185"/>
      <c r="AN303" s="185"/>
      <c r="AO303" s="185"/>
      <c r="AP303" s="206"/>
      <c r="AQ303" s="116"/>
      <c r="AS303" s="182"/>
    </row>
    <row r="304" spans="1:45" s="117" customFormat="1" x14ac:dyDescent="0.25">
      <c r="A304" s="252">
        <v>6</v>
      </c>
      <c r="B304" s="168" t="s">
        <v>478</v>
      </c>
      <c r="C304" s="308" t="s">
        <v>246</v>
      </c>
      <c r="D304" s="251">
        <f t="shared" si="24"/>
        <v>0.15</v>
      </c>
      <c r="E304" s="201"/>
      <c r="F304" s="170">
        <v>0.15</v>
      </c>
      <c r="G304" s="201">
        <v>0.15</v>
      </c>
      <c r="H304" s="201"/>
      <c r="I304" s="201"/>
      <c r="J304" s="170"/>
      <c r="K304" s="596" t="s">
        <v>199</v>
      </c>
      <c r="L304" s="178" t="s">
        <v>309</v>
      </c>
      <c r="M304" s="177"/>
      <c r="N304" s="114">
        <v>0.15</v>
      </c>
      <c r="O304" s="370"/>
      <c r="P304" s="205"/>
      <c r="Q304" s="205"/>
      <c r="R304" s="205"/>
      <c r="S304" s="185"/>
      <c r="T304" s="205"/>
      <c r="U304" s="205"/>
      <c r="V304" s="185"/>
      <c r="W304" s="185"/>
      <c r="X304" s="185"/>
      <c r="Y304" s="185"/>
      <c r="Z304" s="185"/>
      <c r="AA304" s="185"/>
      <c r="AB304" s="185"/>
      <c r="AC304" s="185"/>
      <c r="AD304" s="205"/>
      <c r="AE304" s="205"/>
      <c r="AF304" s="185"/>
      <c r="AG304" s="185"/>
      <c r="AH304" s="185"/>
      <c r="AI304" s="185"/>
      <c r="AJ304" s="185"/>
      <c r="AK304" s="185"/>
      <c r="AL304" s="185"/>
      <c r="AM304" s="185"/>
      <c r="AN304" s="185"/>
      <c r="AO304" s="185"/>
      <c r="AP304" s="206"/>
      <c r="AQ304" s="116"/>
      <c r="AS304" s="182"/>
    </row>
    <row r="305" spans="1:121" s="193" customFormat="1" ht="41.4" x14ac:dyDescent="0.25">
      <c r="A305" s="268">
        <v>7</v>
      </c>
      <c r="B305" s="379" t="s">
        <v>479</v>
      </c>
      <c r="C305" s="353" t="s">
        <v>246</v>
      </c>
      <c r="D305" s="207">
        <v>0.01</v>
      </c>
      <c r="E305" s="380"/>
      <c r="F305" s="207">
        <v>0.01</v>
      </c>
      <c r="G305" s="380"/>
      <c r="H305" s="380"/>
      <c r="I305" s="380"/>
      <c r="J305" s="207">
        <v>0.01</v>
      </c>
      <c r="K305" s="596" t="s">
        <v>199</v>
      </c>
      <c r="L305" s="178" t="s">
        <v>309</v>
      </c>
      <c r="M305" s="177"/>
      <c r="N305" s="381"/>
      <c r="O305" s="382"/>
      <c r="P305" s="383">
        <v>0.01</v>
      </c>
      <c r="Q305" s="383"/>
      <c r="R305" s="383"/>
      <c r="S305" s="256"/>
      <c r="T305" s="383"/>
      <c r="U305" s="383"/>
      <c r="V305" s="256"/>
      <c r="W305" s="256"/>
      <c r="X305" s="256"/>
      <c r="Y305" s="256"/>
      <c r="Z305" s="256"/>
      <c r="AA305" s="256"/>
      <c r="AB305" s="256"/>
      <c r="AC305" s="256"/>
      <c r="AD305" s="383"/>
      <c r="AE305" s="383"/>
      <c r="AF305" s="256"/>
      <c r="AG305" s="256"/>
      <c r="AH305" s="256"/>
      <c r="AI305" s="256"/>
      <c r="AJ305" s="256"/>
      <c r="AK305" s="256"/>
      <c r="AL305" s="256"/>
      <c r="AM305" s="256"/>
      <c r="AN305" s="256"/>
      <c r="AO305" s="256"/>
      <c r="AP305" s="257"/>
      <c r="AQ305" s="116"/>
      <c r="AR305" s="117"/>
    </row>
    <row r="306" spans="1:121" s="117" customFormat="1" ht="25.5" customHeight="1" x14ac:dyDescent="0.25">
      <c r="A306" s="1021">
        <v>8</v>
      </c>
      <c r="B306" s="1019" t="s">
        <v>480</v>
      </c>
      <c r="C306" s="308" t="s">
        <v>246</v>
      </c>
      <c r="D306" s="251">
        <v>0.1</v>
      </c>
      <c r="E306" s="201"/>
      <c r="F306" s="170">
        <v>0.1</v>
      </c>
      <c r="G306" s="201"/>
      <c r="H306" s="201"/>
      <c r="I306" s="201"/>
      <c r="J306" s="170">
        <v>0.1</v>
      </c>
      <c r="K306" s="596" t="s">
        <v>201</v>
      </c>
      <c r="L306" s="149" t="s">
        <v>304</v>
      </c>
      <c r="M306" s="177"/>
      <c r="N306" s="114"/>
      <c r="O306" s="370"/>
      <c r="P306" s="205">
        <v>0.1</v>
      </c>
      <c r="Q306" s="205"/>
      <c r="R306" s="205"/>
      <c r="S306" s="185"/>
      <c r="T306" s="205"/>
      <c r="U306" s="205"/>
      <c r="V306" s="185"/>
      <c r="W306" s="185"/>
      <c r="X306" s="185"/>
      <c r="Y306" s="185"/>
      <c r="Z306" s="185"/>
      <c r="AA306" s="185"/>
      <c r="AB306" s="185"/>
      <c r="AC306" s="185"/>
      <c r="AD306" s="185"/>
      <c r="AE306" s="205"/>
      <c r="AF306" s="205"/>
      <c r="AG306" s="185"/>
      <c r="AH306" s="185"/>
      <c r="AI306" s="185"/>
      <c r="AJ306" s="185"/>
      <c r="AK306" s="185"/>
      <c r="AL306" s="185"/>
      <c r="AM306" s="185"/>
      <c r="AN306" s="185"/>
      <c r="AO306" s="185"/>
      <c r="AP306" s="185"/>
      <c r="AQ306" s="185"/>
      <c r="AR306" s="185"/>
    </row>
    <row r="307" spans="1:121" s="117" customFormat="1" x14ac:dyDescent="0.25">
      <c r="A307" s="1022"/>
      <c r="B307" s="1020"/>
      <c r="C307" s="308" t="s">
        <v>246</v>
      </c>
      <c r="D307" s="251">
        <v>0.1</v>
      </c>
      <c r="E307" s="201"/>
      <c r="F307" s="170">
        <v>0.1</v>
      </c>
      <c r="G307" s="201"/>
      <c r="H307" s="201"/>
      <c r="I307" s="201"/>
      <c r="J307" s="170">
        <v>0.1</v>
      </c>
      <c r="K307" s="596" t="s">
        <v>196</v>
      </c>
      <c r="L307" s="149" t="s">
        <v>304</v>
      </c>
      <c r="M307" s="177"/>
      <c r="N307" s="114"/>
      <c r="O307" s="370"/>
      <c r="P307" s="205">
        <v>0.1</v>
      </c>
      <c r="Q307" s="205"/>
      <c r="R307" s="205"/>
      <c r="S307" s="185"/>
      <c r="T307" s="205"/>
      <c r="U307" s="205"/>
      <c r="V307" s="185"/>
      <c r="W307" s="185"/>
      <c r="X307" s="185"/>
      <c r="Y307" s="185"/>
      <c r="Z307" s="185"/>
      <c r="AA307" s="185"/>
      <c r="AB307" s="185"/>
      <c r="AC307" s="185"/>
      <c r="AD307" s="185"/>
      <c r="AE307" s="205"/>
      <c r="AF307" s="205"/>
      <c r="AG307" s="185"/>
      <c r="AH307" s="185"/>
      <c r="AI307" s="185"/>
      <c r="AJ307" s="185"/>
      <c r="AK307" s="185"/>
      <c r="AL307" s="185"/>
      <c r="AM307" s="185"/>
      <c r="AN307" s="185"/>
      <c r="AO307" s="185"/>
      <c r="AP307" s="185"/>
      <c r="AQ307" s="185"/>
      <c r="AR307" s="185"/>
    </row>
    <row r="308" spans="1:121" s="117" customFormat="1" x14ac:dyDescent="0.25">
      <c r="A308" s="1021">
        <v>9</v>
      </c>
      <c r="B308" s="1019" t="s">
        <v>479</v>
      </c>
      <c r="C308" s="308" t="s">
        <v>246</v>
      </c>
      <c r="D308" s="251">
        <v>0.01</v>
      </c>
      <c r="E308" s="201"/>
      <c r="F308" s="170">
        <v>0.01</v>
      </c>
      <c r="G308" s="201"/>
      <c r="H308" s="201"/>
      <c r="I308" s="201"/>
      <c r="J308" s="170">
        <v>0.01</v>
      </c>
      <c r="K308" s="596" t="s">
        <v>196</v>
      </c>
      <c r="L308" s="149" t="s">
        <v>304</v>
      </c>
      <c r="M308" s="177"/>
      <c r="N308" s="114"/>
      <c r="O308" s="370">
        <v>0.01</v>
      </c>
      <c r="P308" s="205"/>
      <c r="Q308" s="205"/>
      <c r="R308" s="205"/>
      <c r="S308" s="185"/>
      <c r="T308" s="205"/>
      <c r="U308" s="205"/>
      <c r="V308" s="185"/>
      <c r="W308" s="185"/>
      <c r="X308" s="185"/>
      <c r="Y308" s="185"/>
      <c r="Z308" s="185"/>
      <c r="AA308" s="185"/>
      <c r="AB308" s="185"/>
      <c r="AC308" s="185"/>
      <c r="AD308" s="185"/>
      <c r="AE308" s="205"/>
      <c r="AF308" s="205"/>
      <c r="AG308" s="185"/>
      <c r="AH308" s="185"/>
      <c r="AI308" s="185"/>
      <c r="AJ308" s="185"/>
      <c r="AK308" s="185"/>
      <c r="AL308" s="185"/>
      <c r="AM308" s="185"/>
      <c r="AN308" s="185"/>
      <c r="AO308" s="185"/>
      <c r="AP308" s="185"/>
      <c r="AQ308" s="185"/>
      <c r="AR308" s="185"/>
    </row>
    <row r="309" spans="1:121" s="117" customFormat="1" x14ac:dyDescent="0.25">
      <c r="A309" s="1022"/>
      <c r="B309" s="1020"/>
      <c r="C309" s="308" t="s">
        <v>246</v>
      </c>
      <c r="D309" s="251">
        <v>0.01</v>
      </c>
      <c r="E309" s="201"/>
      <c r="F309" s="170">
        <v>0.01</v>
      </c>
      <c r="G309" s="201"/>
      <c r="H309" s="201"/>
      <c r="I309" s="201"/>
      <c r="J309" s="170">
        <v>0.01</v>
      </c>
      <c r="K309" s="238" t="s">
        <v>886</v>
      </c>
      <c r="L309" s="149" t="s">
        <v>304</v>
      </c>
      <c r="M309" s="177"/>
      <c r="N309" s="114"/>
      <c r="O309" s="370">
        <v>0.01</v>
      </c>
      <c r="P309" s="205"/>
      <c r="Q309" s="205"/>
      <c r="R309" s="205"/>
      <c r="S309" s="185"/>
      <c r="T309" s="205"/>
      <c r="U309" s="205"/>
      <c r="V309" s="185"/>
      <c r="W309" s="185"/>
      <c r="X309" s="185"/>
      <c r="Y309" s="185"/>
      <c r="Z309" s="185"/>
      <c r="AA309" s="185"/>
      <c r="AB309" s="185"/>
      <c r="AC309" s="185"/>
      <c r="AD309" s="185"/>
      <c r="AE309" s="205"/>
      <c r="AF309" s="205"/>
      <c r="AG309" s="185"/>
      <c r="AH309" s="185"/>
      <c r="AI309" s="185"/>
      <c r="AJ309" s="185"/>
      <c r="AK309" s="185"/>
      <c r="AL309" s="185"/>
      <c r="AM309" s="185"/>
      <c r="AN309" s="185"/>
      <c r="AO309" s="185"/>
      <c r="AP309" s="185"/>
      <c r="AQ309" s="185"/>
      <c r="AR309" s="185"/>
    </row>
    <row r="310" spans="1:121" s="117" customFormat="1" x14ac:dyDescent="0.25">
      <c r="A310" s="1021">
        <v>10</v>
      </c>
      <c r="B310" s="1019" t="s">
        <v>481</v>
      </c>
      <c r="C310" s="308" t="s">
        <v>246</v>
      </c>
      <c r="D310" s="251">
        <v>0.05</v>
      </c>
      <c r="E310" s="201"/>
      <c r="F310" s="170">
        <v>0.05</v>
      </c>
      <c r="G310" s="201"/>
      <c r="H310" s="201"/>
      <c r="I310" s="201"/>
      <c r="J310" s="170">
        <v>0.05</v>
      </c>
      <c r="K310" s="596" t="s">
        <v>205</v>
      </c>
      <c r="L310" s="149" t="s">
        <v>304</v>
      </c>
      <c r="M310" s="177"/>
      <c r="N310" s="114"/>
      <c r="O310" s="370">
        <v>0.05</v>
      </c>
      <c r="P310" s="205"/>
      <c r="Q310" s="205"/>
      <c r="R310" s="205"/>
      <c r="S310" s="185"/>
      <c r="T310" s="205"/>
      <c r="U310" s="205"/>
      <c r="V310" s="185"/>
      <c r="W310" s="185"/>
      <c r="X310" s="185"/>
      <c r="Y310" s="185"/>
      <c r="Z310" s="185"/>
      <c r="AA310" s="185"/>
      <c r="AB310" s="185"/>
      <c r="AC310" s="185"/>
      <c r="AD310" s="185"/>
      <c r="AE310" s="205"/>
      <c r="AF310" s="205"/>
      <c r="AG310" s="185"/>
      <c r="AH310" s="185"/>
      <c r="AI310" s="185"/>
      <c r="AJ310" s="185"/>
      <c r="AK310" s="185"/>
      <c r="AL310" s="185"/>
      <c r="AM310" s="185"/>
      <c r="AN310" s="185"/>
      <c r="AO310" s="185"/>
      <c r="AP310" s="185"/>
      <c r="AQ310" s="185"/>
      <c r="AR310" s="185"/>
    </row>
    <row r="311" spans="1:121" s="117" customFormat="1" x14ac:dyDescent="0.25">
      <c r="A311" s="1022"/>
      <c r="B311" s="1020"/>
      <c r="C311" s="308" t="s">
        <v>246</v>
      </c>
      <c r="D311" s="251">
        <v>0.05</v>
      </c>
      <c r="E311" s="201"/>
      <c r="F311" s="170">
        <v>0.05</v>
      </c>
      <c r="G311" s="201"/>
      <c r="H311" s="201"/>
      <c r="I311" s="201"/>
      <c r="J311" s="170">
        <v>0.05</v>
      </c>
      <c r="K311" s="596" t="s">
        <v>201</v>
      </c>
      <c r="L311" s="149" t="s">
        <v>304</v>
      </c>
      <c r="M311" s="177"/>
      <c r="N311" s="114"/>
      <c r="O311" s="370">
        <v>0.05</v>
      </c>
      <c r="P311" s="205"/>
      <c r="Q311" s="205"/>
      <c r="R311" s="205"/>
      <c r="S311" s="185"/>
      <c r="T311" s="205"/>
      <c r="U311" s="205"/>
      <c r="V311" s="185"/>
      <c r="W311" s="185"/>
      <c r="X311" s="185"/>
      <c r="Y311" s="185"/>
      <c r="Z311" s="185"/>
      <c r="AA311" s="185"/>
      <c r="AB311" s="185"/>
      <c r="AC311" s="185"/>
      <c r="AD311" s="185"/>
      <c r="AE311" s="205"/>
      <c r="AF311" s="205"/>
      <c r="AG311" s="185"/>
      <c r="AH311" s="185"/>
      <c r="AI311" s="185"/>
      <c r="AJ311" s="185"/>
      <c r="AK311" s="185"/>
      <c r="AL311" s="185"/>
      <c r="AM311" s="185"/>
      <c r="AN311" s="185"/>
      <c r="AO311" s="185"/>
      <c r="AP311" s="185"/>
      <c r="AQ311" s="185"/>
      <c r="AR311" s="185"/>
    </row>
    <row r="312" spans="1:121" s="117" customFormat="1" x14ac:dyDescent="0.25">
      <c r="A312" s="1021">
        <v>11</v>
      </c>
      <c r="B312" s="1019" t="s">
        <v>481</v>
      </c>
      <c r="C312" s="308" t="s">
        <v>246</v>
      </c>
      <c r="D312" s="251">
        <v>0.05</v>
      </c>
      <c r="E312" s="201"/>
      <c r="F312" s="170">
        <v>0.05</v>
      </c>
      <c r="G312" s="201"/>
      <c r="H312" s="201"/>
      <c r="I312" s="201"/>
      <c r="J312" s="170">
        <v>0.05</v>
      </c>
      <c r="K312" s="596" t="s">
        <v>197</v>
      </c>
      <c r="L312" s="178" t="s">
        <v>309</v>
      </c>
      <c r="M312" s="177"/>
      <c r="N312" s="114"/>
      <c r="O312" s="370">
        <v>0.05</v>
      </c>
      <c r="P312" s="205"/>
      <c r="Q312" s="205"/>
      <c r="R312" s="205"/>
      <c r="S312" s="185"/>
      <c r="T312" s="205"/>
      <c r="U312" s="205"/>
      <c r="V312" s="185"/>
      <c r="W312" s="185"/>
      <c r="X312" s="185"/>
      <c r="Y312" s="185"/>
      <c r="Z312" s="185"/>
      <c r="AA312" s="185"/>
      <c r="AB312" s="185"/>
      <c r="AC312" s="185"/>
      <c r="AD312" s="185"/>
      <c r="AE312" s="205"/>
      <c r="AF312" s="205"/>
      <c r="AG312" s="185"/>
      <c r="AH312" s="185"/>
      <c r="AI312" s="185"/>
      <c r="AJ312" s="185"/>
      <c r="AK312" s="185"/>
      <c r="AL312" s="185"/>
      <c r="AM312" s="185"/>
      <c r="AN312" s="185"/>
      <c r="AO312" s="185"/>
      <c r="AP312" s="185"/>
      <c r="AQ312" s="185"/>
      <c r="AR312" s="185"/>
    </row>
    <row r="313" spans="1:121" s="117" customFormat="1" x14ac:dyDescent="0.25">
      <c r="A313" s="1022"/>
      <c r="B313" s="1020"/>
      <c r="C313" s="308" t="s">
        <v>246</v>
      </c>
      <c r="D313" s="251">
        <v>0.05</v>
      </c>
      <c r="E313" s="201"/>
      <c r="F313" s="170">
        <v>0.05</v>
      </c>
      <c r="G313" s="201"/>
      <c r="H313" s="201"/>
      <c r="I313" s="201"/>
      <c r="J313" s="170">
        <v>0.05</v>
      </c>
      <c r="K313" s="596" t="s">
        <v>193</v>
      </c>
      <c r="L313" s="149" t="s">
        <v>304</v>
      </c>
      <c r="M313" s="177"/>
      <c r="N313" s="114"/>
      <c r="O313" s="370">
        <v>0.05</v>
      </c>
      <c r="P313" s="205"/>
      <c r="Q313" s="205"/>
      <c r="R313" s="205"/>
      <c r="S313" s="185"/>
      <c r="T313" s="205"/>
      <c r="U313" s="205"/>
      <c r="V313" s="185"/>
      <c r="W313" s="185"/>
      <c r="X313" s="185"/>
      <c r="Y313" s="185"/>
      <c r="Z313" s="185"/>
      <c r="AA313" s="185"/>
      <c r="AB313" s="185"/>
      <c r="AC313" s="185"/>
      <c r="AD313" s="185"/>
      <c r="AE313" s="205"/>
      <c r="AF313" s="205"/>
      <c r="AG313" s="185"/>
      <c r="AH313" s="185"/>
      <c r="AI313" s="185"/>
      <c r="AJ313" s="185"/>
      <c r="AK313" s="185"/>
      <c r="AL313" s="185"/>
      <c r="AM313" s="185"/>
      <c r="AN313" s="185"/>
      <c r="AO313" s="185"/>
      <c r="AP313" s="206"/>
      <c r="AQ313" s="384"/>
      <c r="AR313" s="185"/>
    </row>
    <row r="314" spans="1:121" s="117" customFormat="1" x14ac:dyDescent="0.25">
      <c r="A314" s="252">
        <v>12</v>
      </c>
      <c r="B314" s="168" t="s">
        <v>482</v>
      </c>
      <c r="C314" s="353" t="s">
        <v>246</v>
      </c>
      <c r="D314" s="170">
        <v>0.23</v>
      </c>
      <c r="E314" s="201"/>
      <c r="F314" s="170">
        <v>0.23</v>
      </c>
      <c r="G314" s="201"/>
      <c r="H314" s="201"/>
      <c r="I314" s="201"/>
      <c r="J314" s="170">
        <v>0.23</v>
      </c>
      <c r="K314" s="238" t="s">
        <v>206</v>
      </c>
      <c r="L314" s="178" t="s">
        <v>309</v>
      </c>
      <c r="M314" s="177">
        <v>206</v>
      </c>
      <c r="N314" s="114"/>
      <c r="O314" s="370">
        <v>0.23</v>
      </c>
      <c r="P314" s="205"/>
      <c r="Q314" s="205"/>
      <c r="R314" s="205"/>
      <c r="S314" s="185"/>
      <c r="T314" s="205"/>
      <c r="U314" s="205"/>
      <c r="V314" s="185"/>
      <c r="W314" s="185"/>
      <c r="X314" s="185"/>
      <c r="Y314" s="185"/>
      <c r="Z314" s="185"/>
      <c r="AA314" s="185"/>
      <c r="AB314" s="185"/>
      <c r="AC314" s="185"/>
      <c r="AD314" s="205"/>
      <c r="AE314" s="205"/>
      <c r="AF314" s="185"/>
      <c r="AG314" s="185"/>
      <c r="AH314" s="185"/>
      <c r="AI314" s="185"/>
      <c r="AJ314" s="185"/>
      <c r="AK314" s="185"/>
      <c r="AL314" s="185"/>
      <c r="AM314" s="185"/>
      <c r="AN314" s="185"/>
      <c r="AO314" s="185"/>
      <c r="AP314" s="186"/>
      <c r="AQ314" s="182"/>
    </row>
    <row r="315" spans="1:121" s="176" customFormat="1" ht="14.4" x14ac:dyDescent="0.3">
      <c r="A315" s="385" t="s">
        <v>483</v>
      </c>
      <c r="B315" s="386" t="s">
        <v>256</v>
      </c>
      <c r="C315" s="387"/>
      <c r="D315" s="388">
        <f>SUM(D316:D329)</f>
        <v>8.74</v>
      </c>
      <c r="E315" s="388">
        <f t="shared" ref="E315:J315" si="25">SUM(E316:E329)</f>
        <v>1.3399999999999999</v>
      </c>
      <c r="F315" s="388">
        <f t="shared" si="25"/>
        <v>7.3999999999999995</v>
      </c>
      <c r="G315" s="388">
        <f t="shared" si="25"/>
        <v>3.0999999999999996</v>
      </c>
      <c r="H315" s="388">
        <f t="shared" si="25"/>
        <v>0</v>
      </c>
      <c r="I315" s="388">
        <f t="shared" si="25"/>
        <v>0</v>
      </c>
      <c r="J315" s="388">
        <f t="shared" si="25"/>
        <v>4.3000000000000007</v>
      </c>
      <c r="K315" s="389"/>
      <c r="L315" s="178"/>
      <c r="M315" s="177"/>
      <c r="N315" s="390"/>
      <c r="O315" s="391"/>
      <c r="P315" s="390"/>
      <c r="Q315" s="391"/>
      <c r="R315" s="391"/>
      <c r="S315" s="391"/>
      <c r="T315" s="391"/>
      <c r="U315" s="391"/>
      <c r="V315" s="391"/>
      <c r="W315" s="391"/>
      <c r="X315" s="391"/>
      <c r="Y315" s="391"/>
      <c r="Z315" s="391"/>
      <c r="AA315" s="391"/>
      <c r="AB315" s="391"/>
      <c r="AC315" s="391"/>
      <c r="AD315" s="391"/>
      <c r="AE315" s="391"/>
      <c r="AF315" s="391"/>
      <c r="AG315" s="391"/>
      <c r="AH315" s="391"/>
      <c r="AI315" s="391"/>
      <c r="AJ315" s="391"/>
      <c r="AK315" s="391"/>
      <c r="AL315" s="391"/>
      <c r="AM315" s="391"/>
      <c r="AN315" s="391"/>
      <c r="AO315" s="391"/>
      <c r="AP315" s="392"/>
      <c r="AQ315" s="234"/>
      <c r="AR315" s="190"/>
    </row>
    <row r="316" spans="1:121" x14ac:dyDescent="0.25">
      <c r="A316" s="169">
        <v>1</v>
      </c>
      <c r="B316" s="191" t="s">
        <v>484</v>
      </c>
      <c r="C316" s="131" t="s">
        <v>257</v>
      </c>
      <c r="D316" s="170">
        <v>0.7</v>
      </c>
      <c r="E316" s="170"/>
      <c r="F316" s="170">
        <v>0.7</v>
      </c>
      <c r="G316" s="170">
        <v>0.7</v>
      </c>
      <c r="H316" s="170"/>
      <c r="I316" s="170"/>
      <c r="J316" s="170"/>
      <c r="K316" s="238" t="s">
        <v>199</v>
      </c>
      <c r="L316" s="149" t="s">
        <v>304</v>
      </c>
      <c r="M316" s="177"/>
      <c r="N316" s="114">
        <v>0.7</v>
      </c>
      <c r="O316" s="114"/>
      <c r="P316" s="114"/>
      <c r="Q316" s="114"/>
      <c r="R316" s="114"/>
      <c r="S316" s="114"/>
      <c r="T316" s="114"/>
      <c r="U316" s="114"/>
      <c r="V316" s="114"/>
      <c r="W316" s="114"/>
      <c r="X316" s="114"/>
      <c r="Y316" s="114"/>
      <c r="Z316" s="114"/>
      <c r="AA316" s="114"/>
      <c r="AB316" s="114"/>
      <c r="AC316" s="114"/>
      <c r="AD316" s="114"/>
      <c r="AE316" s="114"/>
      <c r="AF316" s="114"/>
      <c r="AG316" s="114"/>
      <c r="AH316" s="114"/>
      <c r="AI316" s="114"/>
      <c r="AJ316" s="114"/>
      <c r="AK316" s="114"/>
      <c r="AL316" s="114"/>
      <c r="AM316" s="114"/>
      <c r="AN316" s="114"/>
      <c r="AO316" s="114"/>
      <c r="AP316" s="115"/>
      <c r="AQ316" s="116"/>
      <c r="AR316" s="117"/>
    </row>
    <row r="317" spans="1:121" x14ac:dyDescent="0.25">
      <c r="A317" s="169">
        <v>2</v>
      </c>
      <c r="B317" s="191" t="s">
        <v>485</v>
      </c>
      <c r="C317" s="131" t="s">
        <v>257</v>
      </c>
      <c r="D317" s="170">
        <v>0.25</v>
      </c>
      <c r="E317" s="170"/>
      <c r="F317" s="170">
        <v>0.25</v>
      </c>
      <c r="G317" s="170"/>
      <c r="H317" s="170"/>
      <c r="I317" s="170"/>
      <c r="J317" s="170">
        <v>0.25</v>
      </c>
      <c r="K317" s="238" t="s">
        <v>194</v>
      </c>
      <c r="L317" s="178" t="s">
        <v>309</v>
      </c>
      <c r="M317" s="177"/>
      <c r="N317" s="114"/>
      <c r="O317" s="114">
        <v>0.25</v>
      </c>
      <c r="P317" s="114"/>
      <c r="Q317" s="114"/>
      <c r="R317" s="114"/>
      <c r="S317" s="114"/>
      <c r="T317" s="114"/>
      <c r="U317" s="114"/>
      <c r="V317" s="114"/>
      <c r="W317" s="114"/>
      <c r="X317" s="114"/>
      <c r="Y317" s="114"/>
      <c r="Z317" s="114"/>
      <c r="AA317" s="114"/>
      <c r="AB317" s="114"/>
      <c r="AC317" s="114"/>
      <c r="AD317" s="114"/>
      <c r="AE317" s="114"/>
      <c r="AF317" s="114"/>
      <c r="AG317" s="114"/>
      <c r="AH317" s="114"/>
      <c r="AI317" s="114"/>
      <c r="AJ317" s="114"/>
      <c r="AK317" s="114"/>
      <c r="AL317" s="114"/>
      <c r="AM317" s="114"/>
      <c r="AN317" s="114"/>
      <c r="AO317" s="114"/>
      <c r="AP317" s="114"/>
      <c r="AQ317" s="114"/>
      <c r="AR317" s="114"/>
      <c r="AS317" s="114"/>
    </row>
    <row r="318" spans="1:121" x14ac:dyDescent="0.25">
      <c r="A318" s="169">
        <v>3</v>
      </c>
      <c r="B318" s="191" t="s">
        <v>486</v>
      </c>
      <c r="C318" s="131" t="s">
        <v>257</v>
      </c>
      <c r="D318" s="170">
        <v>0.18</v>
      </c>
      <c r="E318" s="170"/>
      <c r="F318" s="170">
        <v>0.18</v>
      </c>
      <c r="G318" s="170"/>
      <c r="H318" s="170"/>
      <c r="I318" s="170"/>
      <c r="J318" s="170">
        <v>0.18</v>
      </c>
      <c r="K318" s="238" t="s">
        <v>207</v>
      </c>
      <c r="L318" s="149" t="s">
        <v>304</v>
      </c>
      <c r="M318" s="177">
        <v>209</v>
      </c>
      <c r="N318" s="114"/>
      <c r="O318" s="114">
        <v>0.18</v>
      </c>
      <c r="P318" s="114"/>
      <c r="Q318" s="114"/>
      <c r="R318" s="114"/>
      <c r="S318" s="114"/>
      <c r="T318" s="114"/>
      <c r="U318" s="114"/>
      <c r="V318" s="114"/>
      <c r="W318" s="114"/>
      <c r="X318" s="114"/>
      <c r="Y318" s="114"/>
      <c r="Z318" s="114"/>
      <c r="AA318" s="114"/>
      <c r="AB318" s="114"/>
      <c r="AC318" s="114"/>
      <c r="AD318" s="114"/>
      <c r="AE318" s="114"/>
      <c r="AF318" s="114"/>
      <c r="AG318" s="114"/>
      <c r="AH318" s="114"/>
      <c r="AI318" s="114"/>
      <c r="AJ318" s="114"/>
      <c r="AK318" s="114"/>
      <c r="AL318" s="114"/>
      <c r="AM318" s="114"/>
      <c r="AN318" s="114"/>
      <c r="AO318" s="114"/>
      <c r="AP318" s="181"/>
      <c r="AQ318" s="182"/>
      <c r="AR318" s="117"/>
      <c r="AS318" s="117"/>
      <c r="DO318" s="118" t="s">
        <v>905</v>
      </c>
      <c r="DQ318" s="118" t="s">
        <v>906</v>
      </c>
    </row>
    <row r="319" spans="1:121" x14ac:dyDescent="0.25">
      <c r="A319" s="169">
        <v>4</v>
      </c>
      <c r="B319" s="191" t="s">
        <v>486</v>
      </c>
      <c r="C319" s="131" t="s">
        <v>257</v>
      </c>
      <c r="D319" s="170">
        <v>1.1000000000000001</v>
      </c>
      <c r="E319" s="170"/>
      <c r="F319" s="170">
        <v>1.1000000000000001</v>
      </c>
      <c r="G319" s="170"/>
      <c r="H319" s="170"/>
      <c r="I319" s="170"/>
      <c r="J319" s="170">
        <v>1.1000000000000001</v>
      </c>
      <c r="K319" s="238" t="s">
        <v>204</v>
      </c>
      <c r="L319" s="149" t="s">
        <v>304</v>
      </c>
      <c r="M319" s="177">
        <v>210</v>
      </c>
      <c r="N319" s="114"/>
      <c r="O319" s="114">
        <v>1.1000000000000001</v>
      </c>
      <c r="P319" s="114"/>
      <c r="Q319" s="114"/>
      <c r="R319" s="114"/>
      <c r="S319" s="114"/>
      <c r="T319" s="114"/>
      <c r="U319" s="114"/>
      <c r="V319" s="114"/>
      <c r="W319" s="114"/>
      <c r="X319" s="114"/>
      <c r="Y319" s="114"/>
      <c r="Z319" s="114"/>
      <c r="AA319" s="114"/>
      <c r="AB319" s="114"/>
      <c r="AC319" s="114"/>
      <c r="AD319" s="114"/>
      <c r="AE319" s="114"/>
      <c r="AF319" s="114"/>
      <c r="AG319" s="114"/>
      <c r="AH319" s="114"/>
      <c r="AI319" s="114"/>
      <c r="AJ319" s="114"/>
      <c r="AK319" s="114"/>
      <c r="AL319" s="114"/>
      <c r="AM319" s="114"/>
      <c r="AN319" s="114"/>
      <c r="AO319" s="114"/>
      <c r="AP319" s="181"/>
      <c r="AQ319" s="182"/>
      <c r="AR319" s="117"/>
      <c r="AS319" s="117"/>
    </row>
    <row r="320" spans="1:121" x14ac:dyDescent="0.25">
      <c r="A320" s="169">
        <v>5</v>
      </c>
      <c r="B320" s="191" t="s">
        <v>487</v>
      </c>
      <c r="C320" s="131" t="s">
        <v>257</v>
      </c>
      <c r="D320" s="170">
        <v>1.4</v>
      </c>
      <c r="E320" s="170"/>
      <c r="F320" s="170">
        <v>1.4</v>
      </c>
      <c r="G320" s="170">
        <v>1.4</v>
      </c>
      <c r="H320" s="170"/>
      <c r="I320" s="170"/>
      <c r="J320" s="170"/>
      <c r="K320" s="238" t="s">
        <v>206</v>
      </c>
      <c r="L320" s="149" t="s">
        <v>304</v>
      </c>
      <c r="M320" s="177">
        <v>211</v>
      </c>
      <c r="N320" s="114">
        <v>1.4</v>
      </c>
      <c r="O320" s="114"/>
      <c r="P320" s="114"/>
      <c r="Q320" s="114"/>
      <c r="R320" s="114"/>
      <c r="S320" s="114"/>
      <c r="T320" s="114"/>
      <c r="U320" s="114"/>
      <c r="V320" s="114"/>
      <c r="W320" s="114"/>
      <c r="X320" s="114"/>
      <c r="Y320" s="114"/>
      <c r="Z320" s="114"/>
      <c r="AA320" s="114"/>
      <c r="AB320" s="114"/>
      <c r="AC320" s="114"/>
      <c r="AD320" s="114"/>
      <c r="AE320" s="114"/>
      <c r="AF320" s="114"/>
      <c r="AG320" s="114"/>
      <c r="AH320" s="114"/>
      <c r="AI320" s="114"/>
      <c r="AJ320" s="114"/>
      <c r="AK320" s="114"/>
      <c r="AL320" s="114"/>
      <c r="AM320" s="114"/>
      <c r="AN320" s="114"/>
      <c r="AO320" s="114"/>
      <c r="AP320" s="181"/>
      <c r="AQ320" s="182"/>
      <c r="AR320" s="117"/>
      <c r="AS320" s="117"/>
    </row>
    <row r="321" spans="1:44" x14ac:dyDescent="0.25">
      <c r="A321" s="169">
        <v>6</v>
      </c>
      <c r="B321" s="191" t="s">
        <v>487</v>
      </c>
      <c r="C321" s="131" t="s">
        <v>257</v>
      </c>
      <c r="D321" s="170">
        <f>E321+F321</f>
        <v>1</v>
      </c>
      <c r="E321" s="170"/>
      <c r="F321" s="170">
        <f>G321+H321+J321</f>
        <v>1</v>
      </c>
      <c r="G321" s="170">
        <v>1</v>
      </c>
      <c r="H321" s="170"/>
      <c r="I321" s="170"/>
      <c r="J321" s="170"/>
      <c r="K321" s="238" t="s">
        <v>205</v>
      </c>
      <c r="L321" s="149" t="s">
        <v>304</v>
      </c>
      <c r="M321" s="177"/>
      <c r="N321" s="114">
        <v>1</v>
      </c>
      <c r="O321" s="114"/>
      <c r="P321" s="114"/>
      <c r="Q321" s="114"/>
      <c r="R321" s="114"/>
      <c r="S321" s="114"/>
      <c r="T321" s="114"/>
      <c r="U321" s="114"/>
      <c r="V321" s="114"/>
      <c r="W321" s="114"/>
      <c r="X321" s="114"/>
      <c r="Y321" s="114"/>
      <c r="Z321" s="114"/>
      <c r="AA321" s="114"/>
      <c r="AB321" s="114"/>
      <c r="AC321" s="114"/>
      <c r="AD321" s="114"/>
      <c r="AE321" s="114"/>
      <c r="AF321" s="114"/>
      <c r="AG321" s="114"/>
      <c r="AH321" s="114"/>
      <c r="AI321" s="114"/>
      <c r="AJ321" s="114"/>
      <c r="AK321" s="114"/>
      <c r="AL321" s="114"/>
      <c r="AM321" s="114"/>
      <c r="AN321" s="114"/>
      <c r="AO321" s="114"/>
      <c r="AP321" s="115"/>
      <c r="AQ321" s="116"/>
      <c r="AR321" s="117"/>
    </row>
    <row r="322" spans="1:44" x14ac:dyDescent="0.25">
      <c r="A322" s="169">
        <v>7</v>
      </c>
      <c r="B322" s="191" t="s">
        <v>488</v>
      </c>
      <c r="C322" s="131" t="s">
        <v>257</v>
      </c>
      <c r="D322" s="170">
        <f>E322+F322</f>
        <v>0.11</v>
      </c>
      <c r="E322" s="170"/>
      <c r="F322" s="170">
        <f>G322+H322+J322</f>
        <v>0.11</v>
      </c>
      <c r="G322" s="170"/>
      <c r="H322" s="170"/>
      <c r="I322" s="170"/>
      <c r="J322" s="170">
        <v>0.11</v>
      </c>
      <c r="K322" s="238" t="s">
        <v>193</v>
      </c>
      <c r="L322" s="149" t="s">
        <v>304</v>
      </c>
      <c r="M322" s="177"/>
      <c r="N322" s="114"/>
      <c r="O322" s="114"/>
      <c r="P322" s="114">
        <v>0.11</v>
      </c>
      <c r="Q322" s="114"/>
      <c r="R322" s="114"/>
      <c r="S322" s="114"/>
      <c r="T322" s="114"/>
      <c r="U322" s="114"/>
      <c r="V322" s="114"/>
      <c r="W322" s="114"/>
      <c r="X322" s="114"/>
      <c r="Y322" s="114"/>
      <c r="Z322" s="114"/>
      <c r="AA322" s="114"/>
      <c r="AB322" s="114"/>
      <c r="AC322" s="114"/>
      <c r="AD322" s="114"/>
      <c r="AE322" s="114"/>
      <c r="AF322" s="114"/>
      <c r="AG322" s="114"/>
      <c r="AH322" s="114"/>
      <c r="AI322" s="114"/>
      <c r="AJ322" s="114"/>
      <c r="AK322" s="114"/>
      <c r="AL322" s="114"/>
      <c r="AM322" s="114"/>
      <c r="AN322" s="114"/>
      <c r="AO322" s="114"/>
      <c r="AP322" s="115"/>
      <c r="AQ322" s="116"/>
      <c r="AR322" s="117"/>
    </row>
    <row r="323" spans="1:44" ht="18" customHeight="1" x14ac:dyDescent="0.25">
      <c r="A323" s="169">
        <v>8</v>
      </c>
      <c r="B323" s="191" t="s">
        <v>489</v>
      </c>
      <c r="C323" s="131" t="s">
        <v>257</v>
      </c>
      <c r="D323" s="170">
        <f>E323+F323</f>
        <v>0.43</v>
      </c>
      <c r="E323" s="170"/>
      <c r="F323" s="170">
        <f>G323+H323+J323</f>
        <v>0.43</v>
      </c>
      <c r="G323" s="170"/>
      <c r="H323" s="170"/>
      <c r="I323" s="170"/>
      <c r="J323" s="170">
        <v>0.43</v>
      </c>
      <c r="K323" s="238" t="s">
        <v>228</v>
      </c>
      <c r="L323" s="149" t="s">
        <v>304</v>
      </c>
      <c r="M323" s="177"/>
      <c r="N323" s="114"/>
      <c r="O323" s="114"/>
      <c r="P323" s="114">
        <v>0.43</v>
      </c>
      <c r="Q323" s="114"/>
      <c r="R323" s="114"/>
      <c r="S323" s="114"/>
      <c r="T323" s="114"/>
      <c r="U323" s="114"/>
      <c r="V323" s="114"/>
      <c r="W323" s="114"/>
      <c r="X323" s="114"/>
      <c r="Y323" s="114"/>
      <c r="Z323" s="114"/>
      <c r="AA323" s="114"/>
      <c r="AB323" s="114"/>
      <c r="AC323" s="114"/>
      <c r="AD323" s="114"/>
      <c r="AE323" s="114"/>
      <c r="AF323" s="114"/>
      <c r="AG323" s="114"/>
      <c r="AH323" s="114"/>
      <c r="AI323" s="114"/>
      <c r="AJ323" s="114"/>
      <c r="AK323" s="114"/>
      <c r="AL323" s="114"/>
      <c r="AM323" s="114"/>
      <c r="AN323" s="114"/>
      <c r="AO323" s="114"/>
      <c r="AP323" s="115"/>
      <c r="AQ323" s="116"/>
      <c r="AR323" s="117"/>
    </row>
    <row r="324" spans="1:44" ht="18" customHeight="1" x14ac:dyDescent="0.25">
      <c r="A324" s="169">
        <v>9</v>
      </c>
      <c r="B324" s="191" t="s">
        <v>490</v>
      </c>
      <c r="C324" s="131" t="s">
        <v>257</v>
      </c>
      <c r="D324" s="114">
        <v>0.31</v>
      </c>
      <c r="E324" s="114">
        <v>0.21</v>
      </c>
      <c r="F324" s="114">
        <v>0.1</v>
      </c>
      <c r="G324" s="114"/>
      <c r="H324" s="114"/>
      <c r="I324" s="114"/>
      <c r="J324" s="114">
        <v>0.1</v>
      </c>
      <c r="K324" s="581" t="s">
        <v>198</v>
      </c>
      <c r="L324" s="149"/>
      <c r="M324" s="177"/>
      <c r="N324" s="114"/>
      <c r="O324" s="192">
        <v>0.1</v>
      </c>
      <c r="P324" s="114"/>
      <c r="Q324" s="114"/>
      <c r="R324" s="114"/>
      <c r="S324" s="114"/>
      <c r="T324" s="114"/>
      <c r="U324" s="114"/>
      <c r="V324" s="114"/>
      <c r="W324" s="114"/>
      <c r="X324" s="114"/>
      <c r="Y324" s="114"/>
      <c r="Z324" s="114"/>
      <c r="AA324" s="114"/>
      <c r="AB324" s="114"/>
      <c r="AC324" s="114"/>
      <c r="AD324" s="114"/>
      <c r="AE324" s="114"/>
      <c r="AF324" s="114"/>
      <c r="AG324" s="114"/>
      <c r="AH324" s="114"/>
      <c r="AI324" s="114"/>
      <c r="AJ324" s="114"/>
      <c r="AK324" s="114"/>
      <c r="AL324" s="114"/>
      <c r="AM324" s="114"/>
      <c r="AN324" s="114"/>
      <c r="AO324" s="114"/>
      <c r="AP324" s="115"/>
      <c r="AQ324" s="116"/>
      <c r="AR324" s="117"/>
    </row>
    <row r="325" spans="1:44" ht="18" customHeight="1" x14ac:dyDescent="0.25">
      <c r="A325" s="169">
        <v>10</v>
      </c>
      <c r="B325" s="191" t="s">
        <v>491</v>
      </c>
      <c r="C325" s="131" t="s">
        <v>257</v>
      </c>
      <c r="D325" s="114">
        <v>0.4</v>
      </c>
      <c r="E325" s="114">
        <v>0.18</v>
      </c>
      <c r="F325" s="114">
        <v>0.22</v>
      </c>
      <c r="G325" s="114"/>
      <c r="H325" s="114"/>
      <c r="I325" s="114"/>
      <c r="J325" s="114">
        <v>0.22</v>
      </c>
      <c r="K325" s="238" t="s">
        <v>886</v>
      </c>
      <c r="L325" s="149"/>
      <c r="M325" s="177"/>
      <c r="N325" s="114"/>
      <c r="O325" s="192">
        <v>0.22</v>
      </c>
      <c r="P325" s="114"/>
      <c r="Q325" s="114"/>
      <c r="R325" s="114"/>
      <c r="S325" s="114"/>
      <c r="T325" s="114"/>
      <c r="U325" s="114"/>
      <c r="V325" s="114"/>
      <c r="W325" s="114"/>
      <c r="X325" s="114"/>
      <c r="Y325" s="114"/>
      <c r="Z325" s="114"/>
      <c r="AA325" s="114"/>
      <c r="AB325" s="114"/>
      <c r="AC325" s="114"/>
      <c r="AD325" s="114"/>
      <c r="AE325" s="114"/>
      <c r="AF325" s="114"/>
      <c r="AG325" s="114"/>
      <c r="AH325" s="114"/>
      <c r="AI325" s="114"/>
      <c r="AJ325" s="114"/>
      <c r="AK325" s="114"/>
      <c r="AL325" s="114"/>
      <c r="AM325" s="114"/>
      <c r="AN325" s="114"/>
      <c r="AO325" s="114"/>
      <c r="AP325" s="115"/>
      <c r="AQ325" s="116"/>
      <c r="AR325" s="117"/>
    </row>
    <row r="326" spans="1:44" ht="18" customHeight="1" x14ac:dyDescent="0.25">
      <c r="A326" s="169">
        <v>11</v>
      </c>
      <c r="B326" s="191" t="s">
        <v>492</v>
      </c>
      <c r="C326" s="131" t="s">
        <v>257</v>
      </c>
      <c r="D326" s="114">
        <v>0.68</v>
      </c>
      <c r="E326" s="114">
        <v>0.6</v>
      </c>
      <c r="F326" s="114">
        <v>0.08</v>
      </c>
      <c r="G326" s="114"/>
      <c r="H326" s="114"/>
      <c r="I326" s="114"/>
      <c r="J326" s="114">
        <v>0.08</v>
      </c>
      <c r="K326" s="238" t="s">
        <v>886</v>
      </c>
      <c r="L326" s="149"/>
      <c r="M326" s="177"/>
      <c r="N326" s="114"/>
      <c r="O326" s="192">
        <v>0.08</v>
      </c>
      <c r="P326" s="114"/>
      <c r="Q326" s="114"/>
      <c r="R326" s="114"/>
      <c r="S326" s="114"/>
      <c r="T326" s="114"/>
      <c r="U326" s="114"/>
      <c r="V326" s="114"/>
      <c r="W326" s="114"/>
      <c r="X326" s="114"/>
      <c r="Y326" s="114"/>
      <c r="Z326" s="114"/>
      <c r="AA326" s="114"/>
      <c r="AB326" s="114"/>
      <c r="AC326" s="114"/>
      <c r="AD326" s="114"/>
      <c r="AE326" s="114"/>
      <c r="AF326" s="114"/>
      <c r="AG326" s="114"/>
      <c r="AH326" s="114"/>
      <c r="AI326" s="114"/>
      <c r="AJ326" s="114"/>
      <c r="AK326" s="114"/>
      <c r="AL326" s="114"/>
      <c r="AM326" s="114"/>
      <c r="AN326" s="114"/>
      <c r="AO326" s="114"/>
      <c r="AP326" s="115"/>
      <c r="AQ326" s="116"/>
      <c r="AR326" s="117"/>
    </row>
    <row r="327" spans="1:44" ht="18" customHeight="1" x14ac:dyDescent="0.25">
      <c r="A327" s="169">
        <v>12</v>
      </c>
      <c r="B327" s="191" t="s">
        <v>493</v>
      </c>
      <c r="C327" s="131" t="s">
        <v>257</v>
      </c>
      <c r="D327" s="114">
        <v>0.4</v>
      </c>
      <c r="E327" s="114">
        <v>0.35</v>
      </c>
      <c r="F327" s="114">
        <v>0.05</v>
      </c>
      <c r="G327" s="114"/>
      <c r="H327" s="114"/>
      <c r="I327" s="114"/>
      <c r="J327" s="114">
        <v>0.05</v>
      </c>
      <c r="K327" s="581" t="s">
        <v>196</v>
      </c>
      <c r="L327" s="149"/>
      <c r="M327" s="177"/>
      <c r="N327" s="114"/>
      <c r="O327" s="192"/>
      <c r="P327" s="114"/>
      <c r="Q327" s="114"/>
      <c r="R327" s="114"/>
      <c r="S327" s="114"/>
      <c r="T327" s="114"/>
      <c r="U327" s="114"/>
      <c r="V327" s="114"/>
      <c r="W327" s="114"/>
      <c r="X327" s="114"/>
      <c r="Y327" s="114"/>
      <c r="Z327" s="114"/>
      <c r="AA327" s="114"/>
      <c r="AB327" s="114"/>
      <c r="AC327" s="114"/>
      <c r="AD327" s="114">
        <v>0.05</v>
      </c>
      <c r="AE327" s="114"/>
      <c r="AF327" s="114"/>
      <c r="AG327" s="114"/>
      <c r="AH327" s="114"/>
      <c r="AI327" s="114"/>
      <c r="AJ327" s="114"/>
      <c r="AK327" s="114"/>
      <c r="AL327" s="114"/>
      <c r="AM327" s="114"/>
      <c r="AN327" s="114"/>
      <c r="AO327" s="114"/>
      <c r="AP327" s="115"/>
      <c r="AQ327" s="116"/>
      <c r="AR327" s="117"/>
    </row>
    <row r="328" spans="1:44" ht="18" customHeight="1" x14ac:dyDescent="0.25">
      <c r="A328" s="169">
        <v>13</v>
      </c>
      <c r="B328" s="199" t="s">
        <v>907</v>
      </c>
      <c r="C328" s="131" t="s">
        <v>257</v>
      </c>
      <c r="D328" s="114">
        <v>0.98</v>
      </c>
      <c r="E328" s="114"/>
      <c r="F328" s="114">
        <v>0.98</v>
      </c>
      <c r="G328" s="114"/>
      <c r="H328" s="114"/>
      <c r="I328" s="114"/>
      <c r="J328" s="114">
        <v>0.98</v>
      </c>
      <c r="K328" s="581" t="s">
        <v>195</v>
      </c>
      <c r="L328" s="149"/>
      <c r="M328" s="318" t="s">
        <v>908</v>
      </c>
      <c r="N328" s="114"/>
      <c r="O328" s="192">
        <v>0.98</v>
      </c>
      <c r="P328" s="114"/>
      <c r="Q328" s="114"/>
      <c r="R328" s="114"/>
      <c r="S328" s="114"/>
      <c r="T328" s="114"/>
      <c r="U328" s="114"/>
      <c r="V328" s="114"/>
      <c r="W328" s="114"/>
      <c r="X328" s="114"/>
      <c r="Y328" s="114"/>
      <c r="Z328" s="114"/>
      <c r="AA328" s="114"/>
      <c r="AB328" s="114"/>
      <c r="AC328" s="114"/>
      <c r="AD328" s="114"/>
      <c r="AE328" s="114"/>
      <c r="AF328" s="114"/>
      <c r="AG328" s="114"/>
      <c r="AH328" s="114"/>
      <c r="AI328" s="114"/>
      <c r="AJ328" s="114"/>
      <c r="AK328" s="114"/>
      <c r="AL328" s="114"/>
      <c r="AM328" s="114"/>
      <c r="AN328" s="114"/>
      <c r="AO328" s="114"/>
      <c r="AP328" s="115"/>
      <c r="AQ328" s="116"/>
      <c r="AR328" s="117"/>
    </row>
    <row r="329" spans="1:44" ht="18" customHeight="1" x14ac:dyDescent="0.25">
      <c r="A329" s="169">
        <v>14</v>
      </c>
      <c r="B329" s="191" t="s">
        <v>494</v>
      </c>
      <c r="C329" s="131" t="s">
        <v>257</v>
      </c>
      <c r="D329" s="114">
        <v>0.8</v>
      </c>
      <c r="E329" s="114"/>
      <c r="F329" s="114">
        <v>0.8</v>
      </c>
      <c r="G329" s="114"/>
      <c r="H329" s="114"/>
      <c r="I329" s="114"/>
      <c r="J329" s="114">
        <v>0.8</v>
      </c>
      <c r="K329" s="581" t="s">
        <v>202</v>
      </c>
      <c r="L329" s="149"/>
      <c r="M329" s="318" t="s">
        <v>884</v>
      </c>
      <c r="N329" s="114"/>
      <c r="O329" s="192">
        <v>0.8</v>
      </c>
      <c r="P329" s="114"/>
      <c r="Q329" s="114"/>
      <c r="R329" s="114"/>
      <c r="S329" s="114"/>
      <c r="T329" s="114"/>
      <c r="U329" s="114"/>
      <c r="V329" s="114"/>
      <c r="W329" s="114"/>
      <c r="X329" s="114"/>
      <c r="Y329" s="114"/>
      <c r="Z329" s="114"/>
      <c r="AA329" s="114"/>
      <c r="AB329" s="114"/>
      <c r="AC329" s="114"/>
      <c r="AD329" s="114"/>
      <c r="AE329" s="114"/>
      <c r="AF329" s="114"/>
      <c r="AG329" s="114"/>
      <c r="AH329" s="114"/>
      <c r="AI329" s="114"/>
      <c r="AJ329" s="114"/>
      <c r="AK329" s="114"/>
      <c r="AL329" s="114"/>
      <c r="AM329" s="114"/>
      <c r="AN329" s="114"/>
      <c r="AO329" s="114"/>
      <c r="AP329" s="115"/>
      <c r="AQ329" s="116"/>
      <c r="AR329" s="117"/>
    </row>
    <row r="330" spans="1:44" s="147" customFormat="1" x14ac:dyDescent="0.25">
      <c r="A330" s="194" t="s">
        <v>495</v>
      </c>
      <c r="B330" s="141" t="s">
        <v>496</v>
      </c>
      <c r="C330" s="140"/>
      <c r="D330" s="159">
        <f>SUM(D331:D334)</f>
        <v>48.88</v>
      </c>
      <c r="E330" s="159">
        <f t="shared" ref="E330:J330" si="26">SUM(E331:E334)</f>
        <v>0</v>
      </c>
      <c r="F330" s="159">
        <f t="shared" si="26"/>
        <v>48.88</v>
      </c>
      <c r="G330" s="159">
        <f t="shared" si="26"/>
        <v>7.5</v>
      </c>
      <c r="H330" s="159">
        <f t="shared" si="26"/>
        <v>0</v>
      </c>
      <c r="I330" s="159">
        <f t="shared" si="26"/>
        <v>0</v>
      </c>
      <c r="J330" s="159">
        <f t="shared" si="26"/>
        <v>41.38</v>
      </c>
      <c r="K330" s="228"/>
      <c r="L330" s="178"/>
      <c r="M330" s="177"/>
      <c r="N330" s="240"/>
      <c r="O330" s="240"/>
      <c r="P330" s="240"/>
      <c r="Q330" s="240"/>
      <c r="R330" s="240"/>
      <c r="S330" s="240"/>
      <c r="T330" s="240"/>
      <c r="U330" s="240"/>
      <c r="V330" s="240"/>
      <c r="W330" s="240"/>
      <c r="X330" s="240"/>
      <c r="Y330" s="240"/>
      <c r="Z330" s="240"/>
      <c r="AA330" s="240"/>
      <c r="AB330" s="240"/>
      <c r="AC330" s="240"/>
      <c r="AD330" s="240"/>
      <c r="AE330" s="240"/>
      <c r="AF330" s="240"/>
      <c r="AG330" s="240"/>
      <c r="AH330" s="240"/>
      <c r="AI330" s="240"/>
      <c r="AJ330" s="240"/>
      <c r="AK330" s="240"/>
      <c r="AL330" s="240"/>
      <c r="AM330" s="240"/>
      <c r="AN330" s="240"/>
      <c r="AO330" s="240"/>
      <c r="AP330" s="241"/>
      <c r="AQ330" s="167"/>
      <c r="AR330" s="146"/>
    </row>
    <row r="331" spans="1:44" x14ac:dyDescent="0.25">
      <c r="A331" s="169">
        <v>1</v>
      </c>
      <c r="B331" s="168" t="s">
        <v>497</v>
      </c>
      <c r="C331" s="252" t="s">
        <v>255</v>
      </c>
      <c r="D331" s="170">
        <f>E331+F331</f>
        <v>7</v>
      </c>
      <c r="E331" s="345"/>
      <c r="F331" s="170">
        <f>G331+H331+J331</f>
        <v>7</v>
      </c>
      <c r="G331" s="345"/>
      <c r="H331" s="345"/>
      <c r="I331" s="345"/>
      <c r="J331" s="345">
        <v>7</v>
      </c>
      <c r="K331" s="238" t="s">
        <v>201</v>
      </c>
      <c r="L331" s="149" t="s">
        <v>304</v>
      </c>
      <c r="M331" s="177"/>
      <c r="N331" s="393"/>
      <c r="O331" s="393"/>
      <c r="P331" s="393">
        <v>7</v>
      </c>
      <c r="Q331" s="393"/>
      <c r="R331" s="393"/>
      <c r="S331" s="393"/>
      <c r="T331" s="393"/>
      <c r="U331" s="393"/>
      <c r="V331" s="393"/>
      <c r="W331" s="393"/>
      <c r="X331" s="393"/>
      <c r="Y331" s="393"/>
      <c r="Z331" s="393"/>
      <c r="AA331" s="393"/>
      <c r="AB331" s="393"/>
      <c r="AC331" s="393"/>
      <c r="AD331" s="393"/>
      <c r="AE331" s="393"/>
      <c r="AF331" s="393"/>
      <c r="AG331" s="393"/>
      <c r="AH331" s="393"/>
      <c r="AI331" s="393"/>
      <c r="AJ331" s="393"/>
      <c r="AK331" s="393"/>
      <c r="AL331" s="393"/>
      <c r="AM331" s="393"/>
      <c r="AN331" s="393"/>
      <c r="AO331" s="393"/>
      <c r="AP331" s="394"/>
      <c r="AQ331" s="116"/>
      <c r="AR331" s="117"/>
    </row>
    <row r="332" spans="1:44" x14ac:dyDescent="0.25">
      <c r="A332" s="169">
        <v>2</v>
      </c>
      <c r="B332" s="199" t="s">
        <v>497</v>
      </c>
      <c r="C332" s="252" t="s">
        <v>255</v>
      </c>
      <c r="D332" s="170">
        <v>2.98</v>
      </c>
      <c r="E332" s="345"/>
      <c r="F332" s="170">
        <v>2.98</v>
      </c>
      <c r="G332" s="345"/>
      <c r="H332" s="345"/>
      <c r="I332" s="345"/>
      <c r="J332" s="345">
        <v>2.98</v>
      </c>
      <c r="K332" s="238" t="s">
        <v>195</v>
      </c>
      <c r="L332" s="149"/>
      <c r="M332" s="318" t="s">
        <v>908</v>
      </c>
      <c r="N332" s="393"/>
      <c r="O332" s="393">
        <v>1.58</v>
      </c>
      <c r="P332" s="393"/>
      <c r="Q332" s="393"/>
      <c r="R332" s="393"/>
      <c r="S332" s="393">
        <v>1.4</v>
      </c>
      <c r="T332" s="393"/>
      <c r="U332" s="393"/>
      <c r="V332" s="393"/>
      <c r="W332" s="393"/>
      <c r="X332" s="393"/>
      <c r="Y332" s="393"/>
      <c r="Z332" s="393"/>
      <c r="AA332" s="393"/>
      <c r="AB332" s="393"/>
      <c r="AC332" s="393"/>
      <c r="AD332" s="393"/>
      <c r="AE332" s="393"/>
      <c r="AF332" s="393"/>
      <c r="AG332" s="393"/>
      <c r="AH332" s="393"/>
      <c r="AI332" s="393"/>
      <c r="AJ332" s="393"/>
      <c r="AK332" s="393"/>
      <c r="AL332" s="393"/>
      <c r="AM332" s="393"/>
      <c r="AN332" s="393"/>
      <c r="AO332" s="393"/>
      <c r="AP332" s="394"/>
      <c r="AQ332" s="116"/>
      <c r="AR332" s="117"/>
    </row>
    <row r="333" spans="1:44" x14ac:dyDescent="0.25">
      <c r="A333" s="169">
        <v>3</v>
      </c>
      <c r="B333" s="168" t="s">
        <v>498</v>
      </c>
      <c r="C333" s="252" t="s">
        <v>255</v>
      </c>
      <c r="D333" s="170">
        <f>E333+F333</f>
        <v>30.3</v>
      </c>
      <c r="E333" s="345"/>
      <c r="F333" s="170">
        <v>30.3</v>
      </c>
      <c r="G333" s="170">
        <v>7.5</v>
      </c>
      <c r="H333" s="183"/>
      <c r="I333" s="183"/>
      <c r="J333" s="170">
        <v>22.8</v>
      </c>
      <c r="K333" s="238" t="s">
        <v>201</v>
      </c>
      <c r="L333" s="178" t="s">
        <v>309</v>
      </c>
      <c r="M333" s="177"/>
      <c r="N333" s="393">
        <v>7.5</v>
      </c>
      <c r="O333" s="393"/>
      <c r="P333" s="393">
        <v>22.8</v>
      </c>
      <c r="Q333" s="393"/>
      <c r="R333" s="393"/>
      <c r="S333" s="393"/>
      <c r="T333" s="393"/>
      <c r="U333" s="393"/>
      <c r="V333" s="393"/>
      <c r="W333" s="393"/>
      <c r="X333" s="393"/>
      <c r="Y333" s="393"/>
      <c r="Z333" s="393"/>
      <c r="AA333" s="393"/>
      <c r="AB333" s="393"/>
      <c r="AC333" s="393"/>
      <c r="AD333" s="393"/>
      <c r="AE333" s="393"/>
      <c r="AF333" s="393"/>
      <c r="AG333" s="393"/>
      <c r="AH333" s="393"/>
      <c r="AI333" s="393"/>
      <c r="AJ333" s="393"/>
      <c r="AK333" s="393"/>
      <c r="AL333" s="393"/>
      <c r="AM333" s="393"/>
      <c r="AN333" s="393"/>
      <c r="AO333" s="393"/>
      <c r="AP333" s="394"/>
      <c r="AQ333" s="116"/>
      <c r="AR333" s="117"/>
    </row>
    <row r="334" spans="1:44" x14ac:dyDescent="0.25">
      <c r="A334" s="169">
        <v>4</v>
      </c>
      <c r="B334" s="168" t="s">
        <v>499</v>
      </c>
      <c r="C334" s="252" t="s">
        <v>255</v>
      </c>
      <c r="D334" s="170">
        <f>E334+F334</f>
        <v>8.6</v>
      </c>
      <c r="E334" s="345"/>
      <c r="F334" s="170">
        <f>G334+H334+J334</f>
        <v>8.6</v>
      </c>
      <c r="G334" s="345"/>
      <c r="H334" s="345"/>
      <c r="I334" s="345"/>
      <c r="J334" s="345">
        <v>8.6</v>
      </c>
      <c r="K334" s="238" t="s">
        <v>193</v>
      </c>
      <c r="L334" s="178" t="s">
        <v>309</v>
      </c>
      <c r="M334" s="177"/>
      <c r="N334" s="393"/>
      <c r="O334" s="393"/>
      <c r="P334" s="393"/>
      <c r="Q334" s="393"/>
      <c r="R334" s="393"/>
      <c r="S334" s="393"/>
      <c r="T334" s="393"/>
      <c r="U334" s="393"/>
      <c r="V334" s="393"/>
      <c r="W334" s="393"/>
      <c r="X334" s="393"/>
      <c r="Y334" s="393"/>
      <c r="Z334" s="393"/>
      <c r="AA334" s="393"/>
      <c r="AB334" s="393"/>
      <c r="AC334" s="393"/>
      <c r="AD334" s="393"/>
      <c r="AE334" s="393"/>
      <c r="AF334" s="393"/>
      <c r="AG334" s="393"/>
      <c r="AH334" s="393"/>
      <c r="AI334" s="393"/>
      <c r="AJ334" s="393"/>
      <c r="AK334" s="393">
        <v>8.6</v>
      </c>
      <c r="AL334" s="393"/>
      <c r="AM334" s="393"/>
      <c r="AN334" s="393"/>
      <c r="AO334" s="393"/>
      <c r="AP334" s="394"/>
      <c r="AQ334" s="116"/>
      <c r="AR334" s="117"/>
    </row>
    <row r="335" spans="1:44" s="176" customFormat="1" ht="14.4" x14ac:dyDescent="0.3">
      <c r="A335" s="395" t="s">
        <v>10</v>
      </c>
      <c r="B335" s="396" t="s">
        <v>104</v>
      </c>
      <c r="C335" s="397"/>
      <c r="D335" s="159">
        <f>D336</f>
        <v>0.64</v>
      </c>
      <c r="E335" s="159">
        <f t="shared" ref="E335:J335" si="27">E336</f>
        <v>0.28000000000000003</v>
      </c>
      <c r="F335" s="159">
        <f t="shared" si="27"/>
        <v>0.36</v>
      </c>
      <c r="G335" s="159">
        <f t="shared" si="27"/>
        <v>0</v>
      </c>
      <c r="H335" s="159">
        <f t="shared" si="27"/>
        <v>0</v>
      </c>
      <c r="I335" s="159">
        <f t="shared" si="27"/>
        <v>0</v>
      </c>
      <c r="J335" s="159">
        <f t="shared" si="27"/>
        <v>0.36</v>
      </c>
      <c r="K335" s="398"/>
      <c r="L335" s="178"/>
      <c r="M335" s="177"/>
      <c r="N335" s="399"/>
      <c r="O335" s="399"/>
      <c r="P335" s="399"/>
      <c r="Q335" s="399"/>
      <c r="R335" s="399"/>
      <c r="S335" s="400"/>
      <c r="T335" s="399"/>
      <c r="U335" s="399"/>
      <c r="V335" s="400"/>
      <c r="W335" s="400"/>
      <c r="X335" s="400"/>
      <c r="Y335" s="400"/>
      <c r="Z335" s="400"/>
      <c r="AA335" s="400"/>
      <c r="AB335" s="400"/>
      <c r="AC335" s="400"/>
      <c r="AD335" s="399"/>
      <c r="AE335" s="399"/>
      <c r="AF335" s="400"/>
      <c r="AG335" s="400"/>
      <c r="AH335" s="400"/>
      <c r="AI335" s="400"/>
      <c r="AJ335" s="400"/>
      <c r="AK335" s="400"/>
      <c r="AL335" s="400"/>
      <c r="AM335" s="400"/>
      <c r="AN335" s="400"/>
      <c r="AO335" s="400"/>
      <c r="AP335" s="401"/>
      <c r="AQ335" s="234"/>
      <c r="AR335" s="190"/>
    </row>
    <row r="336" spans="1:44" x14ac:dyDescent="0.25">
      <c r="A336" s="131">
        <v>1</v>
      </c>
      <c r="B336" s="168" t="s">
        <v>500</v>
      </c>
      <c r="C336" s="252" t="s">
        <v>144</v>
      </c>
      <c r="D336" s="170">
        <f>E336+F336</f>
        <v>0.64</v>
      </c>
      <c r="E336" s="170">
        <v>0.28000000000000003</v>
      </c>
      <c r="F336" s="170">
        <v>0.36</v>
      </c>
      <c r="G336" s="170"/>
      <c r="H336" s="170"/>
      <c r="I336" s="170"/>
      <c r="J336" s="170">
        <v>0.36</v>
      </c>
      <c r="K336" s="597" t="s">
        <v>197</v>
      </c>
      <c r="L336" s="149" t="s">
        <v>304</v>
      </c>
      <c r="M336" s="177"/>
      <c r="N336" s="346"/>
      <c r="O336" s="346"/>
      <c r="P336" s="346"/>
      <c r="Q336" s="346"/>
      <c r="R336" s="346"/>
      <c r="S336" s="185"/>
      <c r="T336" s="346"/>
      <c r="U336" s="346">
        <v>0.36</v>
      </c>
      <c r="V336" s="185"/>
      <c r="W336" s="185"/>
      <c r="X336" s="185"/>
      <c r="Y336" s="185"/>
      <c r="Z336" s="185"/>
      <c r="AA336" s="185"/>
      <c r="AB336" s="185"/>
      <c r="AC336" s="185"/>
      <c r="AD336" s="346"/>
      <c r="AE336" s="346"/>
      <c r="AF336" s="185"/>
      <c r="AG336" s="185"/>
      <c r="AH336" s="185"/>
      <c r="AI336" s="185"/>
      <c r="AJ336" s="185"/>
      <c r="AK336" s="185"/>
      <c r="AL336" s="185"/>
      <c r="AM336" s="185"/>
      <c r="AN336" s="185"/>
      <c r="AO336" s="185"/>
      <c r="AP336" s="206"/>
      <c r="AQ336" s="116"/>
      <c r="AR336" s="117"/>
    </row>
    <row r="337" spans="1:44" s="147" customFormat="1" x14ac:dyDescent="0.25">
      <c r="A337" s="402" t="s">
        <v>18</v>
      </c>
      <c r="B337" s="403" t="s">
        <v>90</v>
      </c>
      <c r="C337" s="324"/>
      <c r="D337" s="365">
        <f>SUM(D338:D601)</f>
        <v>1171.8300000000004</v>
      </c>
      <c r="E337" s="365">
        <f t="shared" ref="E337:J337" si="28">SUM(E338:E601)</f>
        <v>0</v>
      </c>
      <c r="F337" s="365">
        <f t="shared" si="28"/>
        <v>1171.8300000000004</v>
      </c>
      <c r="G337" s="365">
        <f t="shared" si="28"/>
        <v>402.27</v>
      </c>
      <c r="H337" s="365">
        <f t="shared" si="28"/>
        <v>0</v>
      </c>
      <c r="I337" s="365">
        <f t="shared" si="28"/>
        <v>0</v>
      </c>
      <c r="J337" s="365">
        <f t="shared" si="28"/>
        <v>769.56000000000006</v>
      </c>
      <c r="K337" s="404"/>
      <c r="L337" s="178"/>
      <c r="M337" s="177"/>
      <c r="N337" s="405"/>
      <c r="O337" s="367"/>
      <c r="P337" s="405"/>
      <c r="Q337" s="367"/>
      <c r="R337" s="367"/>
      <c r="S337" s="367"/>
      <c r="T337" s="367"/>
      <c r="U337" s="367"/>
      <c r="V337" s="367"/>
      <c r="W337" s="367"/>
      <c r="X337" s="367"/>
      <c r="Y337" s="367"/>
      <c r="Z337" s="367"/>
      <c r="AA337" s="367"/>
      <c r="AB337" s="367"/>
      <c r="AC337" s="367"/>
      <c r="AD337" s="367"/>
      <c r="AE337" s="367"/>
      <c r="AF337" s="367"/>
      <c r="AG337" s="367"/>
      <c r="AH337" s="367"/>
      <c r="AI337" s="367"/>
      <c r="AJ337" s="367"/>
      <c r="AK337" s="367"/>
      <c r="AL337" s="367"/>
      <c r="AM337" s="367"/>
      <c r="AN337" s="367"/>
      <c r="AO337" s="367"/>
      <c r="AP337" s="369"/>
      <c r="AQ337" s="167"/>
      <c r="AR337" s="146"/>
    </row>
    <row r="338" spans="1:44" s="193" customFormat="1" x14ac:dyDescent="0.25">
      <c r="A338" s="252">
        <v>1</v>
      </c>
      <c r="B338" s="199" t="s">
        <v>501</v>
      </c>
      <c r="C338" s="158" t="s">
        <v>94</v>
      </c>
      <c r="D338" s="207">
        <f>E338+F338</f>
        <v>3.68</v>
      </c>
      <c r="E338" s="207"/>
      <c r="F338" s="207">
        <f>G338+H338+J338</f>
        <v>3.68</v>
      </c>
      <c r="G338" s="406">
        <v>3.68</v>
      </c>
      <c r="H338" s="406"/>
      <c r="I338" s="208"/>
      <c r="J338" s="406"/>
      <c r="K338" s="598" t="s">
        <v>205</v>
      </c>
      <c r="L338" s="149" t="s">
        <v>304</v>
      </c>
      <c r="M338" s="177"/>
      <c r="N338" s="407">
        <v>3.68</v>
      </c>
      <c r="O338" s="407"/>
      <c r="P338" s="407"/>
      <c r="Q338" s="256"/>
      <c r="R338" s="256"/>
      <c r="S338" s="256"/>
      <c r="T338" s="256"/>
      <c r="U338" s="256"/>
      <c r="V338" s="256"/>
      <c r="W338" s="256"/>
      <c r="X338" s="256"/>
      <c r="Y338" s="256"/>
      <c r="Z338" s="256"/>
      <c r="AA338" s="256"/>
      <c r="AB338" s="256"/>
      <c r="AC338" s="256"/>
      <c r="AD338" s="256"/>
      <c r="AE338" s="256"/>
      <c r="AF338" s="256"/>
      <c r="AG338" s="256"/>
      <c r="AH338" s="256"/>
      <c r="AI338" s="256"/>
      <c r="AJ338" s="256"/>
      <c r="AK338" s="256"/>
      <c r="AL338" s="256"/>
      <c r="AM338" s="256"/>
      <c r="AN338" s="256"/>
      <c r="AO338" s="256"/>
      <c r="AP338" s="257"/>
      <c r="AQ338" s="408"/>
      <c r="AR338" s="117"/>
    </row>
    <row r="339" spans="1:44" s="193" customFormat="1" x14ac:dyDescent="0.25">
      <c r="A339" s="252">
        <v>2</v>
      </c>
      <c r="B339" s="199" t="s">
        <v>501</v>
      </c>
      <c r="C339" s="158" t="s">
        <v>94</v>
      </c>
      <c r="D339" s="207">
        <f t="shared" ref="D339:D357" si="29">E339+F339</f>
        <v>1.7</v>
      </c>
      <c r="E339" s="207"/>
      <c r="F339" s="207">
        <f t="shared" ref="F339:F357" si="30">G339+H339+J339</f>
        <v>1.7</v>
      </c>
      <c r="G339" s="406">
        <v>1.7</v>
      </c>
      <c r="H339" s="406"/>
      <c r="I339" s="208"/>
      <c r="J339" s="406"/>
      <c r="K339" s="598" t="s">
        <v>205</v>
      </c>
      <c r="L339" s="178" t="s">
        <v>309</v>
      </c>
      <c r="M339" s="177"/>
      <c r="N339" s="407">
        <v>1.7</v>
      </c>
      <c r="O339" s="407"/>
      <c r="P339" s="407"/>
      <c r="Q339" s="256"/>
      <c r="R339" s="256"/>
      <c r="S339" s="256"/>
      <c r="T339" s="256"/>
      <c r="U339" s="256"/>
      <c r="V339" s="256"/>
      <c r="W339" s="256"/>
      <c r="X339" s="256"/>
      <c r="Y339" s="256"/>
      <c r="Z339" s="256"/>
      <c r="AA339" s="256"/>
      <c r="AB339" s="256"/>
      <c r="AC339" s="256"/>
      <c r="AD339" s="256"/>
      <c r="AE339" s="256"/>
      <c r="AF339" s="256"/>
      <c r="AG339" s="256"/>
      <c r="AH339" s="256"/>
      <c r="AI339" s="256"/>
      <c r="AJ339" s="256"/>
      <c r="AK339" s="256"/>
      <c r="AL339" s="256"/>
      <c r="AM339" s="256"/>
      <c r="AN339" s="256"/>
      <c r="AO339" s="256"/>
      <c r="AP339" s="257"/>
      <c r="AQ339" s="408"/>
      <c r="AR339" s="117"/>
    </row>
    <row r="340" spans="1:44" s="193" customFormat="1" x14ac:dyDescent="0.25">
      <c r="A340" s="252">
        <v>3</v>
      </c>
      <c r="B340" s="199" t="s">
        <v>501</v>
      </c>
      <c r="C340" s="158" t="s">
        <v>94</v>
      </c>
      <c r="D340" s="207">
        <f t="shared" si="29"/>
        <v>0.2</v>
      </c>
      <c r="E340" s="207"/>
      <c r="F340" s="207">
        <f t="shared" si="30"/>
        <v>0.2</v>
      </c>
      <c r="G340" s="406">
        <v>0.2</v>
      </c>
      <c r="H340" s="406"/>
      <c r="I340" s="208"/>
      <c r="J340" s="406"/>
      <c r="K340" s="598" t="s">
        <v>205</v>
      </c>
      <c r="L340" s="149" t="s">
        <v>304</v>
      </c>
      <c r="M340" s="177"/>
      <c r="N340" s="407">
        <v>0.2</v>
      </c>
      <c r="O340" s="407"/>
      <c r="P340" s="407"/>
      <c r="Q340" s="256"/>
      <c r="R340" s="256"/>
      <c r="S340" s="256"/>
      <c r="T340" s="256"/>
      <c r="U340" s="256"/>
      <c r="V340" s="256"/>
      <c r="W340" s="256"/>
      <c r="X340" s="256"/>
      <c r="Y340" s="256"/>
      <c r="Z340" s="256"/>
      <c r="AA340" s="256"/>
      <c r="AB340" s="256"/>
      <c r="AC340" s="256"/>
      <c r="AD340" s="256"/>
      <c r="AE340" s="256"/>
      <c r="AF340" s="256"/>
      <c r="AG340" s="256"/>
      <c r="AH340" s="256"/>
      <c r="AI340" s="256"/>
      <c r="AJ340" s="256"/>
      <c r="AK340" s="256"/>
      <c r="AL340" s="256"/>
      <c r="AM340" s="256"/>
      <c r="AN340" s="256"/>
      <c r="AO340" s="256"/>
      <c r="AP340" s="257"/>
      <c r="AQ340" s="408"/>
      <c r="AR340" s="117"/>
    </row>
    <row r="341" spans="1:44" s="193" customFormat="1" x14ac:dyDescent="0.25">
      <c r="A341" s="252">
        <v>4</v>
      </c>
      <c r="B341" s="199" t="s">
        <v>501</v>
      </c>
      <c r="C341" s="158" t="s">
        <v>94</v>
      </c>
      <c r="D341" s="207">
        <f t="shared" si="29"/>
        <v>3</v>
      </c>
      <c r="E341" s="207"/>
      <c r="F341" s="207">
        <f t="shared" si="30"/>
        <v>3</v>
      </c>
      <c r="G341" s="406">
        <v>3</v>
      </c>
      <c r="H341" s="406"/>
      <c r="I341" s="208"/>
      <c r="J341" s="406"/>
      <c r="K341" s="598" t="s">
        <v>205</v>
      </c>
      <c r="L341" s="149" t="s">
        <v>304</v>
      </c>
      <c r="M341" s="177"/>
      <c r="N341" s="407">
        <v>3</v>
      </c>
      <c r="O341" s="407"/>
      <c r="P341" s="407"/>
      <c r="Q341" s="256"/>
      <c r="R341" s="256"/>
      <c r="S341" s="256"/>
      <c r="T341" s="256"/>
      <c r="U341" s="256"/>
      <c r="V341" s="256"/>
      <c r="W341" s="256"/>
      <c r="X341" s="256"/>
      <c r="Y341" s="256"/>
      <c r="Z341" s="256"/>
      <c r="AA341" s="256"/>
      <c r="AB341" s="256"/>
      <c r="AC341" s="256"/>
      <c r="AD341" s="256"/>
      <c r="AE341" s="256"/>
      <c r="AF341" s="256"/>
      <c r="AG341" s="256"/>
      <c r="AH341" s="256"/>
      <c r="AI341" s="256"/>
      <c r="AJ341" s="256"/>
      <c r="AK341" s="256"/>
      <c r="AL341" s="256"/>
      <c r="AM341" s="256"/>
      <c r="AN341" s="256"/>
      <c r="AO341" s="256"/>
      <c r="AP341" s="257"/>
      <c r="AQ341" s="408"/>
      <c r="AR341" s="117"/>
    </row>
    <row r="342" spans="1:44" s="193" customFormat="1" x14ac:dyDescent="0.25">
      <c r="A342" s="252">
        <v>5</v>
      </c>
      <c r="B342" s="199" t="s">
        <v>502</v>
      </c>
      <c r="C342" s="158" t="s">
        <v>94</v>
      </c>
      <c r="D342" s="207">
        <f t="shared" si="29"/>
        <v>13.3</v>
      </c>
      <c r="E342" s="207"/>
      <c r="F342" s="207">
        <f t="shared" si="30"/>
        <v>13.3</v>
      </c>
      <c r="G342" s="406">
        <v>13.3</v>
      </c>
      <c r="H342" s="406"/>
      <c r="I342" s="208"/>
      <c r="J342" s="406"/>
      <c r="K342" s="598" t="s">
        <v>205</v>
      </c>
      <c r="L342" s="178" t="s">
        <v>309</v>
      </c>
      <c r="M342" s="177"/>
      <c r="N342" s="407">
        <v>13.3</v>
      </c>
      <c r="O342" s="407"/>
      <c r="P342" s="407"/>
      <c r="Q342" s="256"/>
      <c r="R342" s="256"/>
      <c r="S342" s="256"/>
      <c r="T342" s="256"/>
      <c r="U342" s="256"/>
      <c r="V342" s="256"/>
      <c r="W342" s="256"/>
      <c r="X342" s="256"/>
      <c r="Y342" s="256"/>
      <c r="Z342" s="256"/>
      <c r="AA342" s="256"/>
      <c r="AB342" s="256"/>
      <c r="AC342" s="256"/>
      <c r="AD342" s="256"/>
      <c r="AE342" s="256"/>
      <c r="AF342" s="256"/>
      <c r="AG342" s="256"/>
      <c r="AH342" s="256"/>
      <c r="AI342" s="256"/>
      <c r="AJ342" s="256"/>
      <c r="AK342" s="256"/>
      <c r="AL342" s="256"/>
      <c r="AM342" s="256"/>
      <c r="AN342" s="256"/>
      <c r="AO342" s="256"/>
      <c r="AP342" s="257"/>
      <c r="AQ342" s="408"/>
      <c r="AR342" s="117"/>
    </row>
    <row r="343" spans="1:44" s="193" customFormat="1" x14ac:dyDescent="0.25">
      <c r="A343" s="252">
        <v>6</v>
      </c>
      <c r="B343" s="199" t="s">
        <v>503</v>
      </c>
      <c r="C343" s="158" t="s">
        <v>94</v>
      </c>
      <c r="D343" s="207">
        <f t="shared" si="29"/>
        <v>17</v>
      </c>
      <c r="E343" s="207"/>
      <c r="F343" s="207">
        <f t="shared" si="30"/>
        <v>17</v>
      </c>
      <c r="G343" s="406">
        <v>17</v>
      </c>
      <c r="H343" s="406"/>
      <c r="I343" s="208"/>
      <c r="J343" s="406"/>
      <c r="K343" s="598" t="s">
        <v>205</v>
      </c>
      <c r="L343" s="178" t="s">
        <v>309</v>
      </c>
      <c r="M343" s="177"/>
      <c r="N343" s="407">
        <v>17</v>
      </c>
      <c r="O343" s="407"/>
      <c r="P343" s="407"/>
      <c r="Q343" s="256"/>
      <c r="R343" s="256"/>
      <c r="S343" s="256"/>
      <c r="T343" s="256"/>
      <c r="U343" s="256"/>
      <c r="V343" s="256"/>
      <c r="W343" s="256"/>
      <c r="X343" s="256"/>
      <c r="Y343" s="256"/>
      <c r="Z343" s="256"/>
      <c r="AA343" s="256"/>
      <c r="AB343" s="256"/>
      <c r="AC343" s="256"/>
      <c r="AD343" s="256"/>
      <c r="AE343" s="256"/>
      <c r="AF343" s="256"/>
      <c r="AG343" s="256"/>
      <c r="AH343" s="256"/>
      <c r="AI343" s="256"/>
      <c r="AJ343" s="256"/>
      <c r="AK343" s="256"/>
      <c r="AL343" s="256"/>
      <c r="AM343" s="256"/>
      <c r="AN343" s="256"/>
      <c r="AO343" s="256"/>
      <c r="AP343" s="257"/>
      <c r="AQ343" s="408"/>
      <c r="AR343" s="117"/>
    </row>
    <row r="344" spans="1:44" s="193" customFormat="1" x14ac:dyDescent="0.25">
      <c r="A344" s="252">
        <v>7</v>
      </c>
      <c r="B344" s="199" t="s">
        <v>504</v>
      </c>
      <c r="C344" s="158" t="s">
        <v>94</v>
      </c>
      <c r="D344" s="207">
        <f t="shared" si="29"/>
        <v>2</v>
      </c>
      <c r="E344" s="207"/>
      <c r="F344" s="207">
        <f t="shared" si="30"/>
        <v>2</v>
      </c>
      <c r="G344" s="406">
        <v>2</v>
      </c>
      <c r="H344" s="406"/>
      <c r="I344" s="208"/>
      <c r="J344" s="406"/>
      <c r="K344" s="598" t="s">
        <v>205</v>
      </c>
      <c r="L344" s="149" t="s">
        <v>304</v>
      </c>
      <c r="M344" s="177"/>
      <c r="N344" s="407">
        <v>2</v>
      </c>
      <c r="O344" s="407"/>
      <c r="P344" s="407"/>
      <c r="Q344" s="256"/>
      <c r="R344" s="256"/>
      <c r="S344" s="256"/>
      <c r="T344" s="256"/>
      <c r="U344" s="256"/>
      <c r="V344" s="256"/>
      <c r="W344" s="256"/>
      <c r="X344" s="256"/>
      <c r="Y344" s="256"/>
      <c r="Z344" s="256"/>
      <c r="AA344" s="256"/>
      <c r="AB344" s="256"/>
      <c r="AC344" s="256"/>
      <c r="AD344" s="256"/>
      <c r="AE344" s="256"/>
      <c r="AF344" s="256"/>
      <c r="AG344" s="256"/>
      <c r="AH344" s="256"/>
      <c r="AI344" s="256"/>
      <c r="AJ344" s="256"/>
      <c r="AK344" s="256"/>
      <c r="AL344" s="256"/>
      <c r="AM344" s="256"/>
      <c r="AN344" s="256"/>
      <c r="AO344" s="256"/>
      <c r="AP344" s="257"/>
      <c r="AQ344" s="408"/>
      <c r="AR344" s="117"/>
    </row>
    <row r="345" spans="1:44" s="193" customFormat="1" x14ac:dyDescent="0.25">
      <c r="A345" s="252">
        <v>8</v>
      </c>
      <c r="B345" s="199" t="s">
        <v>505</v>
      </c>
      <c r="C345" s="158" t="s">
        <v>94</v>
      </c>
      <c r="D345" s="207">
        <f t="shared" si="29"/>
        <v>2.7</v>
      </c>
      <c r="E345" s="207"/>
      <c r="F345" s="207">
        <f t="shared" si="30"/>
        <v>2.7</v>
      </c>
      <c r="G345" s="406">
        <v>2.7</v>
      </c>
      <c r="H345" s="406"/>
      <c r="I345" s="208"/>
      <c r="J345" s="406"/>
      <c r="K345" s="598" t="s">
        <v>205</v>
      </c>
      <c r="L345" s="149" t="s">
        <v>304</v>
      </c>
      <c r="M345" s="177"/>
      <c r="N345" s="407">
        <v>2.7</v>
      </c>
      <c r="O345" s="407"/>
      <c r="P345" s="407"/>
      <c r="Q345" s="256"/>
      <c r="R345" s="256"/>
      <c r="S345" s="256"/>
      <c r="T345" s="256"/>
      <c r="U345" s="256"/>
      <c r="V345" s="256"/>
      <c r="W345" s="256"/>
      <c r="X345" s="256"/>
      <c r="Y345" s="256"/>
      <c r="Z345" s="256"/>
      <c r="AA345" s="256"/>
      <c r="AB345" s="256"/>
      <c r="AC345" s="256"/>
      <c r="AD345" s="256"/>
      <c r="AE345" s="256"/>
      <c r="AF345" s="256"/>
      <c r="AG345" s="256"/>
      <c r="AH345" s="256"/>
      <c r="AI345" s="256"/>
      <c r="AJ345" s="256"/>
      <c r="AK345" s="256"/>
      <c r="AL345" s="256"/>
      <c r="AM345" s="256"/>
      <c r="AN345" s="256"/>
      <c r="AO345" s="256"/>
      <c r="AP345" s="257"/>
      <c r="AQ345" s="408"/>
      <c r="AR345" s="117"/>
    </row>
    <row r="346" spans="1:44" s="193" customFormat="1" x14ac:dyDescent="0.25">
      <c r="A346" s="252">
        <v>9</v>
      </c>
      <c r="B346" s="199" t="s">
        <v>504</v>
      </c>
      <c r="C346" s="158" t="s">
        <v>94</v>
      </c>
      <c r="D346" s="207">
        <f t="shared" si="29"/>
        <v>1.6</v>
      </c>
      <c r="E346" s="207"/>
      <c r="F346" s="207">
        <f t="shared" si="30"/>
        <v>1.6</v>
      </c>
      <c r="G346" s="406">
        <v>1.6</v>
      </c>
      <c r="H346" s="406"/>
      <c r="I346" s="208"/>
      <c r="J346" s="406"/>
      <c r="K346" s="598" t="s">
        <v>205</v>
      </c>
      <c r="L346" s="149" t="s">
        <v>304</v>
      </c>
      <c r="M346" s="177"/>
      <c r="N346" s="407">
        <v>1.6</v>
      </c>
      <c r="O346" s="407"/>
      <c r="P346" s="407"/>
      <c r="Q346" s="256"/>
      <c r="R346" s="256"/>
      <c r="S346" s="256"/>
      <c r="T346" s="256"/>
      <c r="U346" s="256"/>
      <c r="V346" s="256"/>
      <c r="W346" s="256"/>
      <c r="X346" s="256"/>
      <c r="Y346" s="256"/>
      <c r="Z346" s="256"/>
      <c r="AA346" s="256"/>
      <c r="AB346" s="256"/>
      <c r="AC346" s="256"/>
      <c r="AD346" s="256"/>
      <c r="AE346" s="256"/>
      <c r="AF346" s="256"/>
      <c r="AG346" s="256"/>
      <c r="AH346" s="256"/>
      <c r="AI346" s="256"/>
      <c r="AJ346" s="256"/>
      <c r="AK346" s="256"/>
      <c r="AL346" s="256"/>
      <c r="AM346" s="256"/>
      <c r="AN346" s="256"/>
      <c r="AO346" s="256"/>
      <c r="AP346" s="257"/>
      <c r="AQ346" s="408"/>
      <c r="AR346" s="117"/>
    </row>
    <row r="347" spans="1:44" s="193" customFormat="1" x14ac:dyDescent="0.25">
      <c r="A347" s="252">
        <v>10</v>
      </c>
      <c r="B347" s="199" t="s">
        <v>504</v>
      </c>
      <c r="C347" s="158" t="s">
        <v>94</v>
      </c>
      <c r="D347" s="207">
        <f t="shared" si="29"/>
        <v>0.02</v>
      </c>
      <c r="E347" s="207"/>
      <c r="F347" s="207">
        <f t="shared" si="30"/>
        <v>0.02</v>
      </c>
      <c r="G347" s="406"/>
      <c r="H347" s="406"/>
      <c r="I347" s="208"/>
      <c r="J347" s="406">
        <v>0.02</v>
      </c>
      <c r="K347" s="598" t="s">
        <v>205</v>
      </c>
      <c r="L347" s="149" t="s">
        <v>304</v>
      </c>
      <c r="M347" s="177"/>
      <c r="N347" s="407"/>
      <c r="O347" s="407">
        <v>0.02</v>
      </c>
      <c r="P347" s="407"/>
      <c r="Q347" s="256"/>
      <c r="R347" s="256"/>
      <c r="S347" s="256"/>
      <c r="T347" s="256"/>
      <c r="U347" s="256"/>
      <c r="V347" s="256"/>
      <c r="W347" s="256"/>
      <c r="X347" s="256"/>
      <c r="Y347" s="256"/>
      <c r="Z347" s="256"/>
      <c r="AA347" s="256"/>
      <c r="AB347" s="256"/>
      <c r="AC347" s="256"/>
      <c r="AD347" s="256"/>
      <c r="AE347" s="256"/>
      <c r="AF347" s="256"/>
      <c r="AG347" s="256"/>
      <c r="AH347" s="256"/>
      <c r="AI347" s="256"/>
      <c r="AJ347" s="256"/>
      <c r="AK347" s="256"/>
      <c r="AL347" s="256"/>
      <c r="AM347" s="256"/>
      <c r="AN347" s="256"/>
      <c r="AO347" s="256"/>
      <c r="AP347" s="257"/>
      <c r="AQ347" s="408"/>
      <c r="AR347" s="117"/>
    </row>
    <row r="348" spans="1:44" s="193" customFormat="1" x14ac:dyDescent="0.25">
      <c r="A348" s="252">
        <v>11</v>
      </c>
      <c r="B348" s="199" t="s">
        <v>504</v>
      </c>
      <c r="C348" s="158" t="s">
        <v>94</v>
      </c>
      <c r="D348" s="207">
        <f t="shared" si="29"/>
        <v>3.6</v>
      </c>
      <c r="E348" s="207"/>
      <c r="F348" s="207">
        <f t="shared" si="30"/>
        <v>3.6</v>
      </c>
      <c r="G348" s="406">
        <v>3.6</v>
      </c>
      <c r="H348" s="406"/>
      <c r="I348" s="208"/>
      <c r="J348" s="406"/>
      <c r="K348" s="598" t="s">
        <v>205</v>
      </c>
      <c r="L348" s="149" t="s">
        <v>304</v>
      </c>
      <c r="M348" s="177"/>
      <c r="N348" s="407">
        <v>3.6</v>
      </c>
      <c r="O348" s="407"/>
      <c r="P348" s="407"/>
      <c r="Q348" s="256"/>
      <c r="R348" s="256"/>
      <c r="S348" s="256"/>
      <c r="T348" s="256"/>
      <c r="U348" s="256"/>
      <c r="V348" s="256"/>
      <c r="W348" s="256"/>
      <c r="X348" s="256"/>
      <c r="Y348" s="256"/>
      <c r="Z348" s="256"/>
      <c r="AA348" s="256"/>
      <c r="AB348" s="256"/>
      <c r="AC348" s="256"/>
      <c r="AD348" s="256"/>
      <c r="AE348" s="256"/>
      <c r="AF348" s="256"/>
      <c r="AG348" s="256"/>
      <c r="AH348" s="256"/>
      <c r="AI348" s="256"/>
      <c r="AJ348" s="256"/>
      <c r="AK348" s="256"/>
      <c r="AL348" s="256"/>
      <c r="AM348" s="256"/>
      <c r="AN348" s="256"/>
      <c r="AO348" s="256"/>
      <c r="AP348" s="257"/>
      <c r="AQ348" s="408"/>
      <c r="AR348" s="117"/>
    </row>
    <row r="349" spans="1:44" s="193" customFormat="1" x14ac:dyDescent="0.25">
      <c r="A349" s="252">
        <v>12</v>
      </c>
      <c r="B349" s="199" t="s">
        <v>506</v>
      </c>
      <c r="C349" s="158" t="s">
        <v>94</v>
      </c>
      <c r="D349" s="207">
        <f t="shared" si="29"/>
        <v>1.3</v>
      </c>
      <c r="E349" s="207"/>
      <c r="F349" s="207">
        <f t="shared" si="30"/>
        <v>1.3</v>
      </c>
      <c r="G349" s="406"/>
      <c r="H349" s="406"/>
      <c r="I349" s="208"/>
      <c r="J349" s="406">
        <v>1.3</v>
      </c>
      <c r="K349" s="598" t="s">
        <v>205</v>
      </c>
      <c r="L349" s="178" t="s">
        <v>309</v>
      </c>
      <c r="M349" s="177"/>
      <c r="N349" s="407"/>
      <c r="O349" s="407">
        <v>1.3</v>
      </c>
      <c r="P349" s="407"/>
      <c r="Q349" s="256"/>
      <c r="R349" s="256"/>
      <c r="S349" s="256"/>
      <c r="T349" s="256"/>
      <c r="U349" s="256"/>
      <c r="V349" s="256"/>
      <c r="W349" s="256"/>
      <c r="X349" s="256"/>
      <c r="Y349" s="256"/>
      <c r="Z349" s="256"/>
      <c r="AA349" s="256"/>
      <c r="AB349" s="256"/>
      <c r="AC349" s="256"/>
      <c r="AD349" s="256"/>
      <c r="AE349" s="256"/>
      <c r="AF349" s="256"/>
      <c r="AG349" s="256"/>
      <c r="AH349" s="256"/>
      <c r="AI349" s="256"/>
      <c r="AJ349" s="256"/>
      <c r="AK349" s="256"/>
      <c r="AL349" s="256"/>
      <c r="AM349" s="256"/>
      <c r="AN349" s="256"/>
      <c r="AO349" s="256"/>
      <c r="AP349" s="257"/>
      <c r="AQ349" s="408"/>
      <c r="AR349" s="117"/>
    </row>
    <row r="350" spans="1:44" s="193" customFormat="1" x14ac:dyDescent="0.25">
      <c r="A350" s="252">
        <v>13</v>
      </c>
      <c r="B350" s="199" t="s">
        <v>507</v>
      </c>
      <c r="C350" s="158" t="s">
        <v>94</v>
      </c>
      <c r="D350" s="207">
        <f t="shared" si="29"/>
        <v>2</v>
      </c>
      <c r="E350" s="207"/>
      <c r="F350" s="207">
        <f t="shared" si="30"/>
        <v>2</v>
      </c>
      <c r="G350" s="406"/>
      <c r="H350" s="406"/>
      <c r="I350" s="208"/>
      <c r="J350" s="406">
        <v>2</v>
      </c>
      <c r="K350" s="598" t="s">
        <v>205</v>
      </c>
      <c r="L350" s="178" t="s">
        <v>309</v>
      </c>
      <c r="M350" s="177"/>
      <c r="N350" s="407"/>
      <c r="O350" s="407">
        <v>2</v>
      </c>
      <c r="P350" s="407"/>
      <c r="Q350" s="256"/>
      <c r="R350" s="256"/>
      <c r="S350" s="256"/>
      <c r="T350" s="256"/>
      <c r="U350" s="256"/>
      <c r="V350" s="256"/>
      <c r="W350" s="256"/>
      <c r="X350" s="256"/>
      <c r="Y350" s="256"/>
      <c r="Z350" s="256"/>
      <c r="AA350" s="256"/>
      <c r="AB350" s="256"/>
      <c r="AC350" s="256"/>
      <c r="AD350" s="256"/>
      <c r="AE350" s="256"/>
      <c r="AF350" s="256"/>
      <c r="AG350" s="256"/>
      <c r="AH350" s="256"/>
      <c r="AI350" s="256"/>
      <c r="AJ350" s="256"/>
      <c r="AK350" s="256"/>
      <c r="AL350" s="256"/>
      <c r="AM350" s="256"/>
      <c r="AN350" s="256"/>
      <c r="AO350" s="256"/>
      <c r="AP350" s="257"/>
      <c r="AQ350" s="408"/>
      <c r="AR350" s="117"/>
    </row>
    <row r="351" spans="1:44" s="193" customFormat="1" x14ac:dyDescent="0.25">
      <c r="A351" s="252">
        <v>14</v>
      </c>
      <c r="B351" s="199" t="s">
        <v>504</v>
      </c>
      <c r="C351" s="158" t="s">
        <v>94</v>
      </c>
      <c r="D351" s="207">
        <f t="shared" si="29"/>
        <v>1.5</v>
      </c>
      <c r="E351" s="207"/>
      <c r="F351" s="207">
        <f t="shared" si="30"/>
        <v>1.5</v>
      </c>
      <c r="G351" s="406"/>
      <c r="H351" s="406"/>
      <c r="I351" s="208"/>
      <c r="J351" s="406">
        <v>1.5</v>
      </c>
      <c r="K351" s="598" t="s">
        <v>205</v>
      </c>
      <c r="L351" s="149" t="s">
        <v>304</v>
      </c>
      <c r="M351" s="177"/>
      <c r="N351" s="407"/>
      <c r="O351" s="407">
        <v>1.5</v>
      </c>
      <c r="P351" s="407"/>
      <c r="Q351" s="256"/>
      <c r="R351" s="256"/>
      <c r="S351" s="256"/>
      <c r="T351" s="256"/>
      <c r="U351" s="256"/>
      <c r="V351" s="256"/>
      <c r="W351" s="256"/>
      <c r="X351" s="256"/>
      <c r="Y351" s="256"/>
      <c r="Z351" s="256"/>
      <c r="AA351" s="256"/>
      <c r="AB351" s="256"/>
      <c r="AC351" s="256"/>
      <c r="AD351" s="256"/>
      <c r="AE351" s="256"/>
      <c r="AF351" s="256"/>
      <c r="AG351" s="256"/>
      <c r="AH351" s="256"/>
      <c r="AI351" s="256"/>
      <c r="AJ351" s="256"/>
      <c r="AK351" s="256"/>
      <c r="AL351" s="256"/>
      <c r="AM351" s="256"/>
      <c r="AN351" s="256"/>
      <c r="AO351" s="256"/>
      <c r="AP351" s="257"/>
      <c r="AQ351" s="408"/>
      <c r="AR351" s="117"/>
    </row>
    <row r="352" spans="1:44" s="193" customFormat="1" x14ac:dyDescent="0.25">
      <c r="A352" s="252">
        <v>15</v>
      </c>
      <c r="B352" s="199" t="s">
        <v>508</v>
      </c>
      <c r="C352" s="158" t="s">
        <v>94</v>
      </c>
      <c r="D352" s="207">
        <f t="shared" si="29"/>
        <v>0.03</v>
      </c>
      <c r="E352" s="207"/>
      <c r="F352" s="207">
        <f t="shared" si="30"/>
        <v>0.03</v>
      </c>
      <c r="G352" s="406"/>
      <c r="H352" s="406"/>
      <c r="I352" s="208"/>
      <c r="J352" s="406">
        <v>0.03</v>
      </c>
      <c r="K352" s="598" t="s">
        <v>205</v>
      </c>
      <c r="L352" s="149" t="s">
        <v>304</v>
      </c>
      <c r="M352" s="177"/>
      <c r="N352" s="407"/>
      <c r="O352" s="407">
        <v>0.03</v>
      </c>
      <c r="P352" s="407"/>
      <c r="Q352" s="256"/>
      <c r="R352" s="256"/>
      <c r="S352" s="256"/>
      <c r="T352" s="256"/>
      <c r="U352" s="256"/>
      <c r="V352" s="256"/>
      <c r="W352" s="256"/>
      <c r="X352" s="256"/>
      <c r="Y352" s="256"/>
      <c r="Z352" s="256"/>
      <c r="AA352" s="256"/>
      <c r="AB352" s="256"/>
      <c r="AC352" s="256"/>
      <c r="AD352" s="256"/>
      <c r="AE352" s="256"/>
      <c r="AF352" s="256"/>
      <c r="AG352" s="256"/>
      <c r="AH352" s="256"/>
      <c r="AI352" s="256"/>
      <c r="AJ352" s="256"/>
      <c r="AK352" s="256"/>
      <c r="AL352" s="256"/>
      <c r="AM352" s="256"/>
      <c r="AN352" s="256"/>
      <c r="AO352" s="256"/>
      <c r="AP352" s="257"/>
      <c r="AQ352" s="408"/>
      <c r="AR352" s="117"/>
    </row>
    <row r="353" spans="1:44" s="193" customFormat="1" x14ac:dyDescent="0.25">
      <c r="A353" s="252">
        <v>16</v>
      </c>
      <c r="B353" s="199" t="s">
        <v>508</v>
      </c>
      <c r="C353" s="158" t="s">
        <v>94</v>
      </c>
      <c r="D353" s="207">
        <f t="shared" si="29"/>
        <v>0.3</v>
      </c>
      <c r="E353" s="207"/>
      <c r="F353" s="207">
        <f t="shared" si="30"/>
        <v>0.3</v>
      </c>
      <c r="G353" s="406"/>
      <c r="H353" s="406"/>
      <c r="I353" s="208"/>
      <c r="J353" s="406">
        <v>0.3</v>
      </c>
      <c r="K353" s="598" t="s">
        <v>205</v>
      </c>
      <c r="L353" s="149" t="s">
        <v>304</v>
      </c>
      <c r="M353" s="177"/>
      <c r="N353" s="407"/>
      <c r="O353" s="407">
        <v>0.3</v>
      </c>
      <c r="P353" s="407"/>
      <c r="Q353" s="256"/>
      <c r="R353" s="256"/>
      <c r="S353" s="256"/>
      <c r="T353" s="256"/>
      <c r="U353" s="256"/>
      <c r="V353" s="256"/>
      <c r="W353" s="256"/>
      <c r="X353" s="256"/>
      <c r="Y353" s="256"/>
      <c r="Z353" s="256"/>
      <c r="AA353" s="256"/>
      <c r="AB353" s="256"/>
      <c r="AC353" s="256"/>
      <c r="AD353" s="256"/>
      <c r="AE353" s="256"/>
      <c r="AF353" s="256"/>
      <c r="AG353" s="256"/>
      <c r="AH353" s="256"/>
      <c r="AI353" s="256"/>
      <c r="AJ353" s="256"/>
      <c r="AK353" s="256"/>
      <c r="AL353" s="256"/>
      <c r="AM353" s="256"/>
      <c r="AN353" s="256"/>
      <c r="AO353" s="256"/>
      <c r="AP353" s="257"/>
      <c r="AQ353" s="408"/>
      <c r="AR353" s="117"/>
    </row>
    <row r="354" spans="1:44" s="193" customFormat="1" x14ac:dyDescent="0.25">
      <c r="A354" s="252">
        <v>17</v>
      </c>
      <c r="B354" s="199" t="s">
        <v>505</v>
      </c>
      <c r="C354" s="158" t="s">
        <v>94</v>
      </c>
      <c r="D354" s="207">
        <v>1.5</v>
      </c>
      <c r="E354" s="207"/>
      <c r="F354" s="207">
        <v>1.5</v>
      </c>
      <c r="G354" s="406">
        <v>1.5</v>
      </c>
      <c r="H354" s="406"/>
      <c r="I354" s="208"/>
      <c r="J354" s="406"/>
      <c r="K354" s="598" t="s">
        <v>205</v>
      </c>
      <c r="L354" s="178" t="s">
        <v>309</v>
      </c>
      <c r="M354" s="177"/>
      <c r="N354" s="407">
        <v>1.5</v>
      </c>
      <c r="O354" s="407"/>
      <c r="P354" s="407"/>
      <c r="Q354" s="256"/>
      <c r="R354" s="256"/>
      <c r="S354" s="256"/>
      <c r="T354" s="256"/>
      <c r="U354" s="256"/>
      <c r="V354" s="256"/>
      <c r="W354" s="256"/>
      <c r="X354" s="256"/>
      <c r="Y354" s="256"/>
      <c r="Z354" s="256"/>
      <c r="AA354" s="256"/>
      <c r="AB354" s="256"/>
      <c r="AC354" s="256"/>
      <c r="AD354" s="256"/>
      <c r="AE354" s="256"/>
      <c r="AF354" s="256"/>
      <c r="AG354" s="256"/>
      <c r="AH354" s="256"/>
      <c r="AI354" s="256"/>
      <c r="AJ354" s="256"/>
      <c r="AK354" s="256"/>
      <c r="AL354" s="256"/>
      <c r="AM354" s="256"/>
      <c r="AN354" s="256"/>
      <c r="AO354" s="256"/>
      <c r="AP354" s="257"/>
      <c r="AQ354" s="408"/>
      <c r="AR354" s="117"/>
    </row>
    <row r="355" spans="1:44" s="193" customFormat="1" x14ac:dyDescent="0.25">
      <c r="A355" s="252">
        <v>18</v>
      </c>
      <c r="B355" s="199" t="s">
        <v>508</v>
      </c>
      <c r="C355" s="158" t="s">
        <v>94</v>
      </c>
      <c r="D355" s="207">
        <f t="shared" si="29"/>
        <v>3.5</v>
      </c>
      <c r="E355" s="207"/>
      <c r="F355" s="207">
        <f t="shared" si="30"/>
        <v>3.5</v>
      </c>
      <c r="G355" s="406"/>
      <c r="H355" s="406"/>
      <c r="I355" s="208"/>
      <c r="J355" s="406">
        <v>3.5</v>
      </c>
      <c r="K355" s="598" t="s">
        <v>205</v>
      </c>
      <c r="L355" s="178" t="s">
        <v>309</v>
      </c>
      <c r="M355" s="177"/>
      <c r="N355" s="407"/>
      <c r="O355" s="407">
        <v>3.5</v>
      </c>
      <c r="P355" s="407"/>
      <c r="Q355" s="256"/>
      <c r="R355" s="256"/>
      <c r="S355" s="256"/>
      <c r="T355" s="256"/>
      <c r="U355" s="256"/>
      <c r="V355" s="256"/>
      <c r="W355" s="256"/>
      <c r="X355" s="256"/>
      <c r="Y355" s="256"/>
      <c r="Z355" s="256"/>
      <c r="AA355" s="256"/>
      <c r="AB355" s="256"/>
      <c r="AC355" s="256"/>
      <c r="AD355" s="256"/>
      <c r="AE355" s="256"/>
      <c r="AF355" s="256"/>
      <c r="AG355" s="256"/>
      <c r="AH355" s="256"/>
      <c r="AI355" s="256"/>
      <c r="AJ355" s="256"/>
      <c r="AK355" s="256"/>
      <c r="AL355" s="256"/>
      <c r="AM355" s="256"/>
      <c r="AN355" s="256"/>
      <c r="AO355" s="256"/>
      <c r="AP355" s="257"/>
      <c r="AQ355" s="408"/>
      <c r="AR355" s="117"/>
    </row>
    <row r="356" spans="1:44" s="193" customFormat="1" x14ac:dyDescent="0.25">
      <c r="A356" s="252">
        <v>19</v>
      </c>
      <c r="B356" s="199" t="s">
        <v>508</v>
      </c>
      <c r="C356" s="158" t="s">
        <v>94</v>
      </c>
      <c r="D356" s="207">
        <f t="shared" si="29"/>
        <v>1.5</v>
      </c>
      <c r="E356" s="207"/>
      <c r="F356" s="207">
        <f t="shared" si="30"/>
        <v>1.5</v>
      </c>
      <c r="G356" s="406"/>
      <c r="H356" s="406"/>
      <c r="I356" s="208"/>
      <c r="J356" s="406">
        <v>1.5</v>
      </c>
      <c r="K356" s="598" t="s">
        <v>205</v>
      </c>
      <c r="L356" s="178" t="s">
        <v>309</v>
      </c>
      <c r="M356" s="177"/>
      <c r="N356" s="407"/>
      <c r="O356" s="407">
        <v>1.5</v>
      </c>
      <c r="P356" s="407"/>
      <c r="Q356" s="256"/>
      <c r="R356" s="256"/>
      <c r="S356" s="256"/>
      <c r="T356" s="256"/>
      <c r="U356" s="256"/>
      <c r="V356" s="256"/>
      <c r="W356" s="256"/>
      <c r="X356" s="256"/>
      <c r="Y356" s="256"/>
      <c r="Z356" s="256"/>
      <c r="AA356" s="256"/>
      <c r="AB356" s="256"/>
      <c r="AC356" s="256"/>
      <c r="AD356" s="256"/>
      <c r="AE356" s="256"/>
      <c r="AF356" s="256"/>
      <c r="AG356" s="256"/>
      <c r="AH356" s="256"/>
      <c r="AI356" s="256"/>
      <c r="AJ356" s="256"/>
      <c r="AK356" s="256"/>
      <c r="AL356" s="256"/>
      <c r="AM356" s="256"/>
      <c r="AN356" s="256"/>
      <c r="AO356" s="256"/>
      <c r="AP356" s="257"/>
      <c r="AQ356" s="408"/>
      <c r="AR356" s="117"/>
    </row>
    <row r="357" spans="1:44" s="193" customFormat="1" x14ac:dyDescent="0.25">
      <c r="A357" s="252">
        <v>20</v>
      </c>
      <c r="B357" s="199" t="s">
        <v>509</v>
      </c>
      <c r="C357" s="158" t="s">
        <v>94</v>
      </c>
      <c r="D357" s="201">
        <f t="shared" si="29"/>
        <v>5</v>
      </c>
      <c r="E357" s="207"/>
      <c r="F357" s="207">
        <f t="shared" si="30"/>
        <v>5</v>
      </c>
      <c r="G357" s="406"/>
      <c r="H357" s="406"/>
      <c r="I357" s="208"/>
      <c r="J357" s="409">
        <v>5</v>
      </c>
      <c r="K357" s="598" t="s">
        <v>205</v>
      </c>
      <c r="L357" s="149" t="s">
        <v>304</v>
      </c>
      <c r="M357" s="177"/>
      <c r="N357" s="410"/>
      <c r="O357" s="410"/>
      <c r="P357" s="410">
        <v>5</v>
      </c>
      <c r="Q357" s="411"/>
      <c r="R357" s="383"/>
      <c r="S357" s="383"/>
      <c r="T357" s="383"/>
      <c r="U357" s="411"/>
      <c r="V357" s="411"/>
      <c r="W357" s="383"/>
      <c r="X357" s="383"/>
      <c r="Y357" s="411"/>
      <c r="Z357" s="383"/>
      <c r="AA357" s="383"/>
      <c r="AB357" s="411"/>
      <c r="AC357" s="411"/>
      <c r="AD357" s="412"/>
      <c r="AE357" s="412"/>
      <c r="AF357" s="383"/>
      <c r="AG357" s="383"/>
      <c r="AH357" s="383"/>
      <c r="AI357" s="412"/>
      <c r="AJ357" s="383"/>
      <c r="AK357" s="383"/>
      <c r="AL357" s="412"/>
      <c r="AM357" s="412"/>
      <c r="AN357" s="412"/>
      <c r="AO357" s="412"/>
      <c r="AP357" s="413"/>
      <c r="AQ357" s="414"/>
      <c r="AR357" s="117"/>
    </row>
    <row r="358" spans="1:44" s="117" customFormat="1" x14ac:dyDescent="0.25">
      <c r="A358" s="1021">
        <v>21</v>
      </c>
      <c r="B358" s="1023" t="s">
        <v>510</v>
      </c>
      <c r="C358" s="158" t="s">
        <v>94</v>
      </c>
      <c r="D358" s="201">
        <f>F358</f>
        <v>4.2</v>
      </c>
      <c r="E358" s="207"/>
      <c r="F358" s="209">
        <v>4.2</v>
      </c>
      <c r="G358" s="409"/>
      <c r="H358" s="409"/>
      <c r="I358" s="209"/>
      <c r="J358" s="409">
        <v>4.2</v>
      </c>
      <c r="K358" s="589" t="s">
        <v>203</v>
      </c>
      <c r="L358" s="178" t="s">
        <v>309</v>
      </c>
      <c r="M358" s="177"/>
      <c r="N358" s="279"/>
      <c r="O358" s="279"/>
      <c r="P358" s="279">
        <v>4.2</v>
      </c>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5"/>
      <c r="AL358" s="185"/>
      <c r="AM358" s="185"/>
      <c r="AN358" s="185"/>
      <c r="AO358" s="185"/>
      <c r="AP358" s="186"/>
      <c r="AQ358" s="415"/>
    </row>
    <row r="359" spans="1:44" s="117" customFormat="1" x14ac:dyDescent="0.25">
      <c r="A359" s="1026"/>
      <c r="B359" s="1027"/>
      <c r="C359" s="158" t="s">
        <v>94</v>
      </c>
      <c r="D359" s="201">
        <f t="shared" ref="D359:D372" si="31">F359</f>
        <v>4.2</v>
      </c>
      <c r="E359" s="207"/>
      <c r="F359" s="209">
        <v>4.2</v>
      </c>
      <c r="G359" s="416"/>
      <c r="H359" s="416"/>
      <c r="I359" s="209"/>
      <c r="J359" s="416">
        <v>4.2</v>
      </c>
      <c r="K359" s="238" t="s">
        <v>207</v>
      </c>
      <c r="L359" s="178" t="s">
        <v>309</v>
      </c>
      <c r="M359" s="177">
        <v>239</v>
      </c>
      <c r="N359" s="279"/>
      <c r="O359" s="279"/>
      <c r="P359" s="279">
        <v>4.2</v>
      </c>
      <c r="Q359" s="185"/>
      <c r="R359" s="185"/>
      <c r="S359" s="185"/>
      <c r="T359" s="185"/>
      <c r="U359" s="185"/>
      <c r="V359" s="185"/>
      <c r="W359" s="185"/>
      <c r="X359" s="185"/>
      <c r="Y359" s="185"/>
      <c r="Z359" s="185"/>
      <c r="AA359" s="185"/>
      <c r="AB359" s="185"/>
      <c r="AC359" s="185"/>
      <c r="AD359" s="185"/>
      <c r="AE359" s="185"/>
      <c r="AF359" s="185"/>
      <c r="AG359" s="185"/>
      <c r="AH359" s="185"/>
      <c r="AI359" s="185"/>
      <c r="AJ359" s="185"/>
      <c r="AK359" s="185"/>
      <c r="AL359" s="185"/>
      <c r="AM359" s="185"/>
      <c r="AN359" s="185"/>
      <c r="AO359" s="185"/>
      <c r="AP359" s="186"/>
      <c r="AQ359" s="415"/>
    </row>
    <row r="360" spans="1:44" s="117" customFormat="1" x14ac:dyDescent="0.25">
      <c r="A360" s="1026"/>
      <c r="B360" s="1027"/>
      <c r="C360" s="158" t="s">
        <v>94</v>
      </c>
      <c r="D360" s="201">
        <f t="shared" si="31"/>
        <v>4.2</v>
      </c>
      <c r="E360" s="207"/>
      <c r="F360" s="209">
        <v>4.2</v>
      </c>
      <c r="G360" s="409"/>
      <c r="H360" s="409"/>
      <c r="I360" s="209"/>
      <c r="J360" s="409">
        <v>4.2</v>
      </c>
      <c r="K360" s="238" t="s">
        <v>886</v>
      </c>
      <c r="L360" s="178" t="s">
        <v>309</v>
      </c>
      <c r="M360" s="177"/>
      <c r="N360" s="279"/>
      <c r="O360" s="279"/>
      <c r="P360" s="279">
        <v>4.2</v>
      </c>
      <c r="Q360" s="279"/>
      <c r="R360" s="279"/>
      <c r="S360" s="185"/>
      <c r="T360" s="185"/>
      <c r="U360" s="185"/>
      <c r="V360" s="185"/>
      <c r="W360" s="185"/>
      <c r="X360" s="185"/>
      <c r="Y360" s="185"/>
      <c r="Z360" s="185"/>
      <c r="AA360" s="185"/>
      <c r="AB360" s="185"/>
      <c r="AC360" s="185"/>
      <c r="AD360" s="185"/>
      <c r="AE360" s="185"/>
      <c r="AF360" s="185"/>
      <c r="AG360" s="185"/>
      <c r="AH360" s="185"/>
      <c r="AI360" s="185"/>
      <c r="AJ360" s="185"/>
      <c r="AK360" s="185"/>
      <c r="AL360" s="185"/>
      <c r="AM360" s="185"/>
      <c r="AN360" s="185"/>
      <c r="AO360" s="185"/>
      <c r="AP360" s="186"/>
      <c r="AQ360" s="415"/>
    </row>
    <row r="361" spans="1:44" s="117" customFormat="1" x14ac:dyDescent="0.25">
      <c r="A361" s="1026"/>
      <c r="B361" s="1027"/>
      <c r="C361" s="158" t="s">
        <v>94</v>
      </c>
      <c r="D361" s="201">
        <f t="shared" si="31"/>
        <v>4.2</v>
      </c>
      <c r="E361" s="207"/>
      <c r="F361" s="209">
        <v>4.2</v>
      </c>
      <c r="G361" s="416"/>
      <c r="H361" s="416"/>
      <c r="I361" s="209"/>
      <c r="J361" s="416">
        <v>4.2</v>
      </c>
      <c r="K361" s="590" t="s">
        <v>197</v>
      </c>
      <c r="L361" s="178" t="s">
        <v>309</v>
      </c>
      <c r="M361" s="177"/>
      <c r="N361" s="279"/>
      <c r="O361" s="279"/>
      <c r="P361" s="279">
        <v>4.2</v>
      </c>
      <c r="Q361" s="279"/>
      <c r="R361" s="185"/>
      <c r="S361" s="185"/>
      <c r="T361" s="185"/>
      <c r="U361" s="185"/>
      <c r="V361" s="185"/>
      <c r="W361" s="185"/>
      <c r="X361" s="185"/>
      <c r="Y361" s="185"/>
      <c r="Z361" s="185"/>
      <c r="AA361" s="185"/>
      <c r="AB361" s="185"/>
      <c r="AC361" s="185"/>
      <c r="AD361" s="185"/>
      <c r="AE361" s="185"/>
      <c r="AF361" s="185"/>
      <c r="AG361" s="185"/>
      <c r="AH361" s="185"/>
      <c r="AI361" s="185"/>
      <c r="AJ361" s="185"/>
      <c r="AK361" s="185"/>
      <c r="AL361" s="185"/>
      <c r="AM361" s="185"/>
      <c r="AN361" s="185"/>
      <c r="AO361" s="185"/>
      <c r="AP361" s="186"/>
      <c r="AQ361" s="415"/>
    </row>
    <row r="362" spans="1:44" s="117" customFormat="1" x14ac:dyDescent="0.25">
      <c r="A362" s="1026"/>
      <c r="B362" s="1027"/>
      <c r="C362" s="158" t="s">
        <v>94</v>
      </c>
      <c r="D362" s="201">
        <f t="shared" si="31"/>
        <v>4.2</v>
      </c>
      <c r="E362" s="207"/>
      <c r="F362" s="209">
        <v>4.2</v>
      </c>
      <c r="G362" s="416"/>
      <c r="H362" s="416"/>
      <c r="I362" s="209"/>
      <c r="J362" s="416">
        <v>4.2</v>
      </c>
      <c r="K362" s="590" t="s">
        <v>900</v>
      </c>
      <c r="L362" s="178" t="s">
        <v>309</v>
      </c>
      <c r="M362" s="177"/>
      <c r="N362" s="279"/>
      <c r="O362" s="279"/>
      <c r="P362" s="279">
        <v>4.2</v>
      </c>
      <c r="Q362" s="185"/>
      <c r="R362" s="185"/>
      <c r="S362" s="185"/>
      <c r="T362" s="185"/>
      <c r="U362" s="185"/>
      <c r="V362" s="185"/>
      <c r="W362" s="185"/>
      <c r="X362" s="185"/>
      <c r="Y362" s="185"/>
      <c r="Z362" s="185"/>
      <c r="AA362" s="185"/>
      <c r="AB362" s="185"/>
      <c r="AC362" s="185"/>
      <c r="AD362" s="185"/>
      <c r="AE362" s="185"/>
      <c r="AF362" s="185"/>
      <c r="AG362" s="185"/>
      <c r="AH362" s="185"/>
      <c r="AI362" s="185"/>
      <c r="AJ362" s="185"/>
      <c r="AK362" s="185"/>
      <c r="AL362" s="185"/>
      <c r="AM362" s="185"/>
      <c r="AN362" s="185"/>
      <c r="AO362" s="185"/>
      <c r="AP362" s="186"/>
      <c r="AQ362" s="415"/>
    </row>
    <row r="363" spans="1:44" s="117" customFormat="1" x14ac:dyDescent="0.25">
      <c r="A363" s="1026"/>
      <c r="B363" s="1027"/>
      <c r="C363" s="158" t="s">
        <v>94</v>
      </c>
      <c r="D363" s="201">
        <f t="shared" si="31"/>
        <v>4.2</v>
      </c>
      <c r="E363" s="207"/>
      <c r="F363" s="209">
        <v>4.2</v>
      </c>
      <c r="G363" s="416"/>
      <c r="H363" s="416"/>
      <c r="I363" s="209"/>
      <c r="J363" s="416">
        <v>4.2</v>
      </c>
      <c r="K363" s="590" t="s">
        <v>194</v>
      </c>
      <c r="L363" s="178" t="s">
        <v>309</v>
      </c>
      <c r="M363" s="177"/>
      <c r="N363" s="279"/>
      <c r="O363" s="279"/>
      <c r="P363" s="279">
        <v>4.2</v>
      </c>
      <c r="Q363" s="279"/>
      <c r="R363" s="185"/>
      <c r="S363" s="185"/>
      <c r="T363" s="185"/>
      <c r="U363" s="185"/>
      <c r="V363" s="185"/>
      <c r="W363" s="185"/>
      <c r="X363" s="185"/>
      <c r="Y363" s="185"/>
      <c r="Z363" s="185"/>
      <c r="AA363" s="185"/>
      <c r="AB363" s="185"/>
      <c r="AC363" s="185"/>
      <c r="AD363" s="185"/>
      <c r="AE363" s="185"/>
      <c r="AF363" s="185"/>
      <c r="AG363" s="185"/>
      <c r="AH363" s="185"/>
      <c r="AI363" s="185"/>
      <c r="AJ363" s="185"/>
      <c r="AK363" s="185"/>
      <c r="AL363" s="185"/>
      <c r="AM363" s="185"/>
      <c r="AN363" s="185"/>
      <c r="AO363" s="185"/>
      <c r="AP363" s="186"/>
      <c r="AQ363" s="415"/>
    </row>
    <row r="364" spans="1:44" s="117" customFormat="1" x14ac:dyDescent="0.25">
      <c r="A364" s="1026"/>
      <c r="B364" s="1027"/>
      <c r="C364" s="158" t="s">
        <v>94</v>
      </c>
      <c r="D364" s="201">
        <f t="shared" si="31"/>
        <v>4.2</v>
      </c>
      <c r="E364" s="207"/>
      <c r="F364" s="209">
        <v>4.2</v>
      </c>
      <c r="G364" s="209"/>
      <c r="H364" s="209"/>
      <c r="I364" s="209"/>
      <c r="J364" s="209">
        <v>4.2</v>
      </c>
      <c r="K364" s="590" t="s">
        <v>901</v>
      </c>
      <c r="L364" s="178" t="s">
        <v>309</v>
      </c>
      <c r="M364" s="177">
        <v>239</v>
      </c>
      <c r="N364" s="279"/>
      <c r="O364" s="279"/>
      <c r="P364" s="279">
        <v>4.2</v>
      </c>
      <c r="Q364" s="185"/>
      <c r="R364" s="185"/>
      <c r="S364" s="185"/>
      <c r="T364" s="185"/>
      <c r="U364" s="185"/>
      <c r="V364" s="185"/>
      <c r="W364" s="185"/>
      <c r="X364" s="185"/>
      <c r="Y364" s="185"/>
      <c r="Z364" s="185"/>
      <c r="AA364" s="185"/>
      <c r="AB364" s="185"/>
      <c r="AC364" s="185"/>
      <c r="AD364" s="185"/>
      <c r="AE364" s="185"/>
      <c r="AF364" s="185"/>
      <c r="AG364" s="185"/>
      <c r="AH364" s="185"/>
      <c r="AI364" s="185"/>
      <c r="AJ364" s="185"/>
      <c r="AK364" s="185"/>
      <c r="AL364" s="185"/>
      <c r="AM364" s="185"/>
      <c r="AN364" s="185"/>
      <c r="AO364" s="185"/>
      <c r="AP364" s="186"/>
      <c r="AQ364" s="415"/>
    </row>
    <row r="365" spans="1:44" s="117" customFormat="1" x14ac:dyDescent="0.25">
      <c r="A365" s="1026"/>
      <c r="B365" s="1027"/>
      <c r="C365" s="158" t="s">
        <v>94</v>
      </c>
      <c r="D365" s="201">
        <f t="shared" si="31"/>
        <v>4.2</v>
      </c>
      <c r="E365" s="207"/>
      <c r="F365" s="209">
        <v>4.2</v>
      </c>
      <c r="G365" s="416"/>
      <c r="H365" s="416"/>
      <c r="I365" s="209"/>
      <c r="J365" s="416">
        <v>4.2</v>
      </c>
      <c r="K365" s="590" t="s">
        <v>206</v>
      </c>
      <c r="L365" s="178" t="s">
        <v>309</v>
      </c>
      <c r="M365" s="177">
        <v>239</v>
      </c>
      <c r="N365" s="279"/>
      <c r="O365" s="279"/>
      <c r="P365" s="279">
        <v>4.2</v>
      </c>
      <c r="Q365" s="279"/>
      <c r="R365" s="185"/>
      <c r="S365" s="185"/>
      <c r="T365" s="185"/>
      <c r="U365" s="185"/>
      <c r="V365" s="185"/>
      <c r="W365" s="185"/>
      <c r="X365" s="185"/>
      <c r="Y365" s="185"/>
      <c r="Z365" s="185"/>
      <c r="AA365" s="185"/>
      <c r="AB365" s="185"/>
      <c r="AC365" s="185"/>
      <c r="AD365" s="185"/>
      <c r="AE365" s="185"/>
      <c r="AF365" s="185"/>
      <c r="AG365" s="185"/>
      <c r="AH365" s="185"/>
      <c r="AI365" s="185"/>
      <c r="AJ365" s="185"/>
      <c r="AK365" s="185"/>
      <c r="AL365" s="185"/>
      <c r="AM365" s="185"/>
      <c r="AN365" s="185"/>
      <c r="AO365" s="185"/>
      <c r="AP365" s="186"/>
      <c r="AQ365" s="415"/>
    </row>
    <row r="366" spans="1:44" s="117" customFormat="1" x14ac:dyDescent="0.25">
      <c r="A366" s="1026"/>
      <c r="B366" s="1027"/>
      <c r="C366" s="158" t="s">
        <v>94</v>
      </c>
      <c r="D366" s="201">
        <f t="shared" si="31"/>
        <v>4.2</v>
      </c>
      <c r="E366" s="207"/>
      <c r="F366" s="209">
        <v>4.2</v>
      </c>
      <c r="G366" s="409"/>
      <c r="H366" s="409"/>
      <c r="I366" s="209"/>
      <c r="J366" s="409">
        <v>4.2</v>
      </c>
      <c r="K366" s="590" t="s">
        <v>205</v>
      </c>
      <c r="L366" s="149" t="s">
        <v>304</v>
      </c>
      <c r="M366" s="177"/>
      <c r="N366" s="417"/>
      <c r="O366" s="417"/>
      <c r="P366" s="417">
        <v>4.2</v>
      </c>
      <c r="Q366" s="185"/>
      <c r="R366" s="185"/>
      <c r="S366" s="185"/>
      <c r="T366" s="185"/>
      <c r="U366" s="185"/>
      <c r="V366" s="185"/>
      <c r="W366" s="185"/>
      <c r="X366" s="185"/>
      <c r="Y366" s="185"/>
      <c r="Z366" s="185"/>
      <c r="AA366" s="185"/>
      <c r="AB366" s="185"/>
      <c r="AC366" s="185"/>
      <c r="AD366" s="185"/>
      <c r="AE366" s="185"/>
      <c r="AF366" s="185"/>
      <c r="AG366" s="185"/>
      <c r="AH366" s="185"/>
      <c r="AI366" s="185"/>
      <c r="AJ366" s="185"/>
      <c r="AK366" s="185"/>
      <c r="AL366" s="185"/>
      <c r="AM366" s="185"/>
      <c r="AN366" s="185"/>
      <c r="AO366" s="185"/>
      <c r="AP366" s="186"/>
      <c r="AQ366" s="415"/>
    </row>
    <row r="367" spans="1:44" s="117" customFormat="1" x14ac:dyDescent="0.25">
      <c r="A367" s="1026"/>
      <c r="B367" s="1027"/>
      <c r="C367" s="158" t="s">
        <v>94</v>
      </c>
      <c r="D367" s="201">
        <f t="shared" si="31"/>
        <v>4.2</v>
      </c>
      <c r="E367" s="207"/>
      <c r="F367" s="209">
        <v>4.2</v>
      </c>
      <c r="G367" s="409"/>
      <c r="H367" s="409"/>
      <c r="I367" s="209"/>
      <c r="J367" s="409">
        <v>4.2</v>
      </c>
      <c r="K367" s="590" t="s">
        <v>199</v>
      </c>
      <c r="L367" s="178" t="s">
        <v>309</v>
      </c>
      <c r="M367" s="177"/>
      <c r="N367" s="417"/>
      <c r="O367" s="417"/>
      <c r="P367" s="417">
        <v>4.2</v>
      </c>
      <c r="Q367" s="185"/>
      <c r="R367" s="185"/>
      <c r="S367" s="185"/>
      <c r="T367" s="185"/>
      <c r="U367" s="185"/>
      <c r="V367" s="185"/>
      <c r="W367" s="185"/>
      <c r="X367" s="185"/>
      <c r="Y367" s="185"/>
      <c r="Z367" s="185"/>
      <c r="AA367" s="185"/>
      <c r="AB367" s="185"/>
      <c r="AC367" s="185"/>
      <c r="AD367" s="185"/>
      <c r="AE367" s="185"/>
      <c r="AF367" s="185"/>
      <c r="AG367" s="185"/>
      <c r="AH367" s="185"/>
      <c r="AI367" s="185"/>
      <c r="AJ367" s="185"/>
      <c r="AK367" s="185"/>
      <c r="AL367" s="185"/>
      <c r="AM367" s="185"/>
      <c r="AN367" s="185"/>
      <c r="AO367" s="185"/>
      <c r="AP367" s="186"/>
      <c r="AQ367" s="415"/>
    </row>
    <row r="368" spans="1:44" s="117" customFormat="1" x14ac:dyDescent="0.25">
      <c r="A368" s="1026"/>
      <c r="B368" s="1027"/>
      <c r="C368" s="158" t="s">
        <v>94</v>
      </c>
      <c r="D368" s="201">
        <f t="shared" si="31"/>
        <v>4.2</v>
      </c>
      <c r="E368" s="207"/>
      <c r="F368" s="209">
        <v>4.2</v>
      </c>
      <c r="G368" s="409"/>
      <c r="H368" s="409"/>
      <c r="I368" s="209"/>
      <c r="J368" s="409">
        <v>4.2</v>
      </c>
      <c r="K368" s="590" t="s">
        <v>204</v>
      </c>
      <c r="L368" s="178" t="s">
        <v>309</v>
      </c>
      <c r="M368" s="177">
        <v>239</v>
      </c>
      <c r="N368" s="417"/>
      <c r="O368" s="417"/>
      <c r="P368" s="417">
        <v>4.2</v>
      </c>
      <c r="Q368" s="185"/>
      <c r="R368" s="185"/>
      <c r="S368" s="185"/>
      <c r="T368" s="185"/>
      <c r="U368" s="185"/>
      <c r="V368" s="185"/>
      <c r="W368" s="185"/>
      <c r="X368" s="185"/>
      <c r="Y368" s="185"/>
      <c r="Z368" s="185"/>
      <c r="AA368" s="185"/>
      <c r="AB368" s="185"/>
      <c r="AC368" s="185"/>
      <c r="AD368" s="185"/>
      <c r="AE368" s="185"/>
      <c r="AF368" s="185"/>
      <c r="AG368" s="185"/>
      <c r="AH368" s="185"/>
      <c r="AI368" s="185"/>
      <c r="AJ368" s="185"/>
      <c r="AK368" s="185"/>
      <c r="AL368" s="185"/>
      <c r="AM368" s="185"/>
      <c r="AN368" s="185"/>
      <c r="AO368" s="185"/>
      <c r="AP368" s="186"/>
      <c r="AQ368" s="415"/>
    </row>
    <row r="369" spans="1:43" s="117" customFormat="1" x14ac:dyDescent="0.25">
      <c r="A369" s="1026"/>
      <c r="B369" s="1027"/>
      <c r="C369" s="158" t="s">
        <v>94</v>
      </c>
      <c r="D369" s="201">
        <f t="shared" si="31"/>
        <v>4.2</v>
      </c>
      <c r="E369" s="207"/>
      <c r="F369" s="209">
        <v>4.2</v>
      </c>
      <c r="G369" s="416"/>
      <c r="H369" s="416"/>
      <c r="I369" s="209"/>
      <c r="J369" s="416">
        <v>4.2</v>
      </c>
      <c r="K369" s="590" t="s">
        <v>195</v>
      </c>
      <c r="L369" s="178" t="s">
        <v>309</v>
      </c>
      <c r="M369" s="177"/>
      <c r="N369" s="279"/>
      <c r="O369" s="279"/>
      <c r="P369" s="279">
        <v>4.2</v>
      </c>
      <c r="Q369" s="279"/>
      <c r="R369" s="185"/>
      <c r="S369" s="185"/>
      <c r="T369" s="185"/>
      <c r="U369" s="185"/>
      <c r="V369" s="185"/>
      <c r="W369" s="185"/>
      <c r="X369" s="185"/>
      <c r="Y369" s="185"/>
      <c r="Z369" s="185"/>
      <c r="AA369" s="185"/>
      <c r="AB369" s="185"/>
      <c r="AC369" s="185"/>
      <c r="AD369" s="185"/>
      <c r="AE369" s="185"/>
      <c r="AF369" s="185"/>
      <c r="AG369" s="185"/>
      <c r="AH369" s="185"/>
      <c r="AI369" s="185"/>
      <c r="AJ369" s="185"/>
      <c r="AK369" s="185"/>
      <c r="AL369" s="185"/>
      <c r="AM369" s="185"/>
      <c r="AN369" s="185"/>
      <c r="AO369" s="185"/>
      <c r="AP369" s="186"/>
      <c r="AQ369" s="415"/>
    </row>
    <row r="370" spans="1:43" s="117" customFormat="1" x14ac:dyDescent="0.25">
      <c r="A370" s="1026"/>
      <c r="B370" s="1027"/>
      <c r="C370" s="158" t="s">
        <v>94</v>
      </c>
      <c r="D370" s="201">
        <f t="shared" si="31"/>
        <v>4.2</v>
      </c>
      <c r="E370" s="207"/>
      <c r="F370" s="209">
        <v>4.2</v>
      </c>
      <c r="G370" s="409"/>
      <c r="H370" s="409"/>
      <c r="I370" s="209"/>
      <c r="J370" s="409">
        <v>4.2</v>
      </c>
      <c r="K370" s="590" t="s">
        <v>200</v>
      </c>
      <c r="L370" s="178" t="s">
        <v>309</v>
      </c>
      <c r="M370" s="177"/>
      <c r="N370" s="279"/>
      <c r="O370" s="279"/>
      <c r="P370" s="279">
        <v>4.2</v>
      </c>
      <c r="Q370" s="185"/>
      <c r="R370" s="185"/>
      <c r="S370" s="185"/>
      <c r="T370" s="185"/>
      <c r="U370" s="185"/>
      <c r="V370" s="185"/>
      <c r="W370" s="185"/>
      <c r="X370" s="185"/>
      <c r="Y370" s="185"/>
      <c r="Z370" s="185"/>
      <c r="AA370" s="185"/>
      <c r="AB370" s="185"/>
      <c r="AC370" s="185"/>
      <c r="AD370" s="185"/>
      <c r="AE370" s="185"/>
      <c r="AF370" s="185"/>
      <c r="AG370" s="185"/>
      <c r="AH370" s="185"/>
      <c r="AI370" s="185"/>
      <c r="AJ370" s="185"/>
      <c r="AK370" s="185"/>
      <c r="AL370" s="185"/>
      <c r="AM370" s="185"/>
      <c r="AN370" s="185"/>
      <c r="AO370" s="185"/>
      <c r="AP370" s="186"/>
      <c r="AQ370" s="415"/>
    </row>
    <row r="371" spans="1:43" s="117" customFormat="1" x14ac:dyDescent="0.25">
      <c r="A371" s="1026"/>
      <c r="B371" s="1027"/>
      <c r="C371" s="158" t="s">
        <v>94</v>
      </c>
      <c r="D371" s="201">
        <f t="shared" si="31"/>
        <v>4.2</v>
      </c>
      <c r="E371" s="207"/>
      <c r="F371" s="209">
        <v>4.2</v>
      </c>
      <c r="G371" s="209"/>
      <c r="H371" s="209"/>
      <c r="I371" s="209"/>
      <c r="J371" s="209">
        <v>4.2</v>
      </c>
      <c r="K371" s="590" t="s">
        <v>198</v>
      </c>
      <c r="L371" s="178" t="s">
        <v>309</v>
      </c>
      <c r="M371" s="177"/>
      <c r="N371" s="279"/>
      <c r="O371" s="279"/>
      <c r="P371" s="279">
        <v>4.2</v>
      </c>
      <c r="Q371" s="279"/>
      <c r="R371" s="185"/>
      <c r="S371" s="185"/>
      <c r="T371" s="185"/>
      <c r="U371" s="185"/>
      <c r="V371" s="185"/>
      <c r="W371" s="185"/>
      <c r="X371" s="185"/>
      <c r="Y371" s="185"/>
      <c r="Z371" s="185"/>
      <c r="AA371" s="185"/>
      <c r="AB371" s="185"/>
      <c r="AC371" s="185"/>
      <c r="AD371" s="185"/>
      <c r="AE371" s="185"/>
      <c r="AF371" s="185"/>
      <c r="AG371" s="185"/>
      <c r="AH371" s="185"/>
      <c r="AI371" s="185"/>
      <c r="AJ371" s="185"/>
      <c r="AK371" s="185"/>
      <c r="AL371" s="185"/>
      <c r="AM371" s="185"/>
      <c r="AN371" s="185"/>
      <c r="AO371" s="185"/>
      <c r="AP371" s="186"/>
      <c r="AQ371" s="415"/>
    </row>
    <row r="372" spans="1:43" s="117" customFormat="1" x14ac:dyDescent="0.25">
      <c r="A372" s="1022"/>
      <c r="B372" s="1024"/>
      <c r="C372" s="158" t="s">
        <v>94</v>
      </c>
      <c r="D372" s="201">
        <f t="shared" si="31"/>
        <v>4.2</v>
      </c>
      <c r="E372" s="207"/>
      <c r="F372" s="209">
        <v>4.2</v>
      </c>
      <c r="G372" s="409"/>
      <c r="H372" s="409"/>
      <c r="I372" s="209"/>
      <c r="J372" s="409">
        <v>4.2</v>
      </c>
      <c r="K372" s="590" t="s">
        <v>201</v>
      </c>
      <c r="L372" s="149" t="s">
        <v>304</v>
      </c>
      <c r="M372" s="177"/>
      <c r="N372" s="417"/>
      <c r="O372" s="417"/>
      <c r="P372" s="417">
        <v>4.2</v>
      </c>
      <c r="Q372" s="185"/>
      <c r="R372" s="185"/>
      <c r="S372" s="185"/>
      <c r="T372" s="185"/>
      <c r="U372" s="185"/>
      <c r="V372" s="185"/>
      <c r="W372" s="185"/>
      <c r="X372" s="185"/>
      <c r="Y372" s="185"/>
      <c r="Z372" s="185"/>
      <c r="AA372" s="185"/>
      <c r="AB372" s="185"/>
      <c r="AC372" s="185"/>
      <c r="AD372" s="185"/>
      <c r="AE372" s="185"/>
      <c r="AF372" s="185"/>
      <c r="AG372" s="185"/>
      <c r="AH372" s="185"/>
      <c r="AI372" s="185"/>
      <c r="AJ372" s="185"/>
      <c r="AK372" s="185"/>
      <c r="AL372" s="185"/>
      <c r="AM372" s="185"/>
      <c r="AN372" s="185"/>
      <c r="AO372" s="185"/>
      <c r="AP372" s="186"/>
      <c r="AQ372" s="415"/>
    </row>
    <row r="373" spans="1:43" s="117" customFormat="1" x14ac:dyDescent="0.25">
      <c r="A373" s="252">
        <v>22</v>
      </c>
      <c r="B373" s="199" t="s">
        <v>511</v>
      </c>
      <c r="C373" s="158" t="s">
        <v>94</v>
      </c>
      <c r="D373" s="201">
        <v>5</v>
      </c>
      <c r="E373" s="207"/>
      <c r="F373" s="209">
        <v>5</v>
      </c>
      <c r="G373" s="416"/>
      <c r="H373" s="416"/>
      <c r="I373" s="209"/>
      <c r="J373" s="416">
        <v>5</v>
      </c>
      <c r="K373" s="238" t="s">
        <v>207</v>
      </c>
      <c r="L373" s="149" t="s">
        <v>304</v>
      </c>
      <c r="M373" s="177">
        <v>240</v>
      </c>
      <c r="N373" s="279"/>
      <c r="O373" s="279">
        <v>5</v>
      </c>
      <c r="P373" s="279"/>
      <c r="Q373" s="185"/>
      <c r="R373" s="185"/>
      <c r="S373" s="185"/>
      <c r="T373" s="185"/>
      <c r="U373" s="185"/>
      <c r="V373" s="185"/>
      <c r="W373" s="185"/>
      <c r="X373" s="185"/>
      <c r="Y373" s="185"/>
      <c r="Z373" s="185"/>
      <c r="AA373" s="185"/>
      <c r="AB373" s="185"/>
      <c r="AC373" s="185"/>
      <c r="AD373" s="185"/>
      <c r="AE373" s="185"/>
      <c r="AF373" s="185"/>
      <c r="AG373" s="185"/>
      <c r="AH373" s="185"/>
      <c r="AI373" s="185"/>
      <c r="AJ373" s="185"/>
      <c r="AK373" s="185"/>
      <c r="AL373" s="185"/>
      <c r="AM373" s="185"/>
      <c r="AN373" s="185"/>
      <c r="AO373" s="185"/>
      <c r="AP373" s="186"/>
      <c r="AQ373" s="415"/>
    </row>
    <row r="374" spans="1:43" s="117" customFormat="1" x14ac:dyDescent="0.25">
      <c r="A374" s="131">
        <v>23</v>
      </c>
      <c r="B374" s="199" t="s">
        <v>512</v>
      </c>
      <c r="C374" s="158" t="s">
        <v>94</v>
      </c>
      <c r="D374" s="201">
        <v>1.2</v>
      </c>
      <c r="E374" s="207"/>
      <c r="F374" s="209">
        <v>1.2</v>
      </c>
      <c r="G374" s="416"/>
      <c r="H374" s="416"/>
      <c r="I374" s="209"/>
      <c r="J374" s="416">
        <v>1.2</v>
      </c>
      <c r="K374" s="238" t="s">
        <v>207</v>
      </c>
      <c r="L374" s="149" t="s">
        <v>304</v>
      </c>
      <c r="M374" s="177">
        <v>241</v>
      </c>
      <c r="N374" s="279"/>
      <c r="O374" s="279">
        <v>1.2</v>
      </c>
      <c r="P374" s="279"/>
      <c r="Q374" s="185"/>
      <c r="R374" s="185"/>
      <c r="S374" s="185"/>
      <c r="T374" s="185"/>
      <c r="U374" s="185"/>
      <c r="V374" s="185"/>
      <c r="W374" s="185"/>
      <c r="X374" s="185"/>
      <c r="Y374" s="185"/>
      <c r="Z374" s="185"/>
      <c r="AA374" s="185"/>
      <c r="AB374" s="185"/>
      <c r="AC374" s="185"/>
      <c r="AD374" s="185"/>
      <c r="AE374" s="185"/>
      <c r="AF374" s="185"/>
      <c r="AG374" s="185"/>
      <c r="AH374" s="185"/>
      <c r="AI374" s="185"/>
      <c r="AJ374" s="185"/>
      <c r="AK374" s="185"/>
      <c r="AL374" s="185"/>
      <c r="AM374" s="185"/>
      <c r="AN374" s="185"/>
      <c r="AO374" s="185"/>
      <c r="AP374" s="186"/>
      <c r="AQ374" s="415"/>
    </row>
    <row r="375" spans="1:43" s="117" customFormat="1" x14ac:dyDescent="0.25">
      <c r="A375" s="252">
        <v>24</v>
      </c>
      <c r="B375" s="199" t="s">
        <v>513</v>
      </c>
      <c r="C375" s="158" t="s">
        <v>94</v>
      </c>
      <c r="D375" s="201">
        <v>3</v>
      </c>
      <c r="E375" s="207"/>
      <c r="F375" s="209">
        <v>3</v>
      </c>
      <c r="G375" s="416"/>
      <c r="H375" s="416"/>
      <c r="I375" s="209"/>
      <c r="J375" s="416">
        <v>3</v>
      </c>
      <c r="K375" s="238" t="s">
        <v>207</v>
      </c>
      <c r="L375" s="149" t="s">
        <v>304</v>
      </c>
      <c r="M375" s="177">
        <v>242</v>
      </c>
      <c r="N375" s="279"/>
      <c r="O375" s="279"/>
      <c r="P375" s="279"/>
      <c r="Q375" s="185"/>
      <c r="R375" s="185"/>
      <c r="S375" s="185"/>
      <c r="T375" s="185"/>
      <c r="U375" s="185"/>
      <c r="V375" s="185"/>
      <c r="W375" s="185"/>
      <c r="X375" s="185"/>
      <c r="Y375" s="185"/>
      <c r="Z375" s="185"/>
      <c r="AA375" s="185"/>
      <c r="AB375" s="185"/>
      <c r="AC375" s="185"/>
      <c r="AD375" s="185">
        <v>3</v>
      </c>
      <c r="AE375" s="185"/>
      <c r="AF375" s="185"/>
      <c r="AG375" s="185"/>
      <c r="AH375" s="185"/>
      <c r="AI375" s="185"/>
      <c r="AJ375" s="185"/>
      <c r="AK375" s="185"/>
      <c r="AL375" s="185"/>
      <c r="AM375" s="185"/>
      <c r="AN375" s="185"/>
      <c r="AO375" s="185"/>
      <c r="AP375" s="186"/>
      <c r="AQ375" s="415"/>
    </row>
    <row r="376" spans="1:43" s="117" customFormat="1" ht="27.6" x14ac:dyDescent="0.25">
      <c r="A376" s="131">
        <v>25</v>
      </c>
      <c r="B376" s="199" t="s">
        <v>514</v>
      </c>
      <c r="C376" s="158" t="s">
        <v>94</v>
      </c>
      <c r="D376" s="201">
        <v>0.3</v>
      </c>
      <c r="E376" s="207"/>
      <c r="F376" s="209">
        <v>0.3</v>
      </c>
      <c r="G376" s="416"/>
      <c r="H376" s="416"/>
      <c r="I376" s="209"/>
      <c r="J376" s="416">
        <v>0.3</v>
      </c>
      <c r="K376" s="238" t="s">
        <v>207</v>
      </c>
      <c r="L376" s="178" t="s">
        <v>309</v>
      </c>
      <c r="M376" s="177">
        <v>243</v>
      </c>
      <c r="N376" s="279"/>
      <c r="O376" s="279"/>
      <c r="P376" s="279"/>
      <c r="Q376" s="185"/>
      <c r="R376" s="185"/>
      <c r="S376" s="185"/>
      <c r="T376" s="185"/>
      <c r="U376" s="185"/>
      <c r="V376" s="185"/>
      <c r="W376" s="185"/>
      <c r="X376" s="185"/>
      <c r="Y376" s="185"/>
      <c r="Z376" s="185"/>
      <c r="AA376" s="185"/>
      <c r="AB376" s="185"/>
      <c r="AC376" s="185"/>
      <c r="AD376" s="185">
        <v>0.3</v>
      </c>
      <c r="AE376" s="185"/>
      <c r="AF376" s="185"/>
      <c r="AG376" s="185"/>
      <c r="AH376" s="185"/>
      <c r="AI376" s="185"/>
      <c r="AJ376" s="185"/>
      <c r="AK376" s="185"/>
      <c r="AL376" s="185"/>
      <c r="AM376" s="185"/>
      <c r="AN376" s="185"/>
      <c r="AO376" s="185"/>
      <c r="AP376" s="186"/>
      <c r="AQ376" s="415"/>
    </row>
    <row r="377" spans="1:43" s="117" customFormat="1" x14ac:dyDescent="0.25">
      <c r="A377" s="252">
        <v>26</v>
      </c>
      <c r="B377" s="199" t="s">
        <v>515</v>
      </c>
      <c r="C377" s="158" t="s">
        <v>94</v>
      </c>
      <c r="D377" s="201">
        <v>5.0999999999999996</v>
      </c>
      <c r="E377" s="207"/>
      <c r="F377" s="209">
        <v>5.0999999999999996</v>
      </c>
      <c r="G377" s="416">
        <v>1.6</v>
      </c>
      <c r="H377" s="416"/>
      <c r="I377" s="209"/>
      <c r="J377" s="416">
        <v>3.5</v>
      </c>
      <c r="K377" s="238" t="s">
        <v>207</v>
      </c>
      <c r="L377" s="149" t="s">
        <v>304</v>
      </c>
      <c r="M377" s="177">
        <v>244</v>
      </c>
      <c r="N377" s="279">
        <v>1.6</v>
      </c>
      <c r="O377" s="279"/>
      <c r="P377" s="279"/>
      <c r="Q377" s="185"/>
      <c r="R377" s="185"/>
      <c r="S377" s="185"/>
      <c r="T377" s="185"/>
      <c r="U377" s="185"/>
      <c r="V377" s="185"/>
      <c r="W377" s="185"/>
      <c r="X377" s="185"/>
      <c r="Y377" s="185"/>
      <c r="Z377" s="185"/>
      <c r="AA377" s="185"/>
      <c r="AB377" s="185"/>
      <c r="AC377" s="185"/>
      <c r="AD377" s="185">
        <v>3.5</v>
      </c>
      <c r="AE377" s="185"/>
      <c r="AF377" s="185"/>
      <c r="AG377" s="185"/>
      <c r="AH377" s="185"/>
      <c r="AI377" s="185"/>
      <c r="AJ377" s="185"/>
      <c r="AK377" s="185"/>
      <c r="AL377" s="185"/>
      <c r="AM377" s="185"/>
      <c r="AN377" s="185"/>
      <c r="AO377" s="185"/>
      <c r="AP377" s="186"/>
      <c r="AQ377" s="415"/>
    </row>
    <row r="378" spans="1:43" s="117" customFormat="1" x14ac:dyDescent="0.25">
      <c r="A378" s="131">
        <v>27</v>
      </c>
      <c r="B378" s="199" t="s">
        <v>516</v>
      </c>
      <c r="C378" s="158" t="s">
        <v>94</v>
      </c>
      <c r="D378" s="201">
        <v>0.43</v>
      </c>
      <c r="E378" s="207"/>
      <c r="F378" s="209">
        <v>0.43</v>
      </c>
      <c r="G378" s="416"/>
      <c r="H378" s="416"/>
      <c r="I378" s="209"/>
      <c r="J378" s="416">
        <v>0.43</v>
      </c>
      <c r="K378" s="238" t="s">
        <v>207</v>
      </c>
      <c r="L378" s="149" t="s">
        <v>304</v>
      </c>
      <c r="M378" s="177">
        <v>245</v>
      </c>
      <c r="N378" s="279"/>
      <c r="O378" s="279"/>
      <c r="P378" s="279"/>
      <c r="Q378" s="185"/>
      <c r="R378" s="185"/>
      <c r="S378" s="185"/>
      <c r="T378" s="185"/>
      <c r="U378" s="185"/>
      <c r="V378" s="185"/>
      <c r="W378" s="185"/>
      <c r="X378" s="185"/>
      <c r="Y378" s="185">
        <v>0.43</v>
      </c>
      <c r="Z378" s="185"/>
      <c r="AA378" s="185"/>
      <c r="AB378" s="185"/>
      <c r="AC378" s="185"/>
      <c r="AD378" s="185"/>
      <c r="AE378" s="185"/>
      <c r="AF378" s="185"/>
      <c r="AG378" s="185"/>
      <c r="AH378" s="185"/>
      <c r="AI378" s="185"/>
      <c r="AJ378" s="185"/>
      <c r="AK378" s="185"/>
      <c r="AL378" s="185"/>
      <c r="AM378" s="185"/>
      <c r="AN378" s="185"/>
      <c r="AO378" s="185"/>
      <c r="AP378" s="186"/>
      <c r="AQ378" s="415"/>
    </row>
    <row r="379" spans="1:43" s="117" customFormat="1" ht="27.6" x14ac:dyDescent="0.25">
      <c r="A379" s="252">
        <v>28</v>
      </c>
      <c r="B379" s="199" t="s">
        <v>517</v>
      </c>
      <c r="C379" s="158" t="s">
        <v>94</v>
      </c>
      <c r="D379" s="201">
        <v>0.5</v>
      </c>
      <c r="E379" s="207"/>
      <c r="F379" s="209">
        <v>0.5</v>
      </c>
      <c r="G379" s="416"/>
      <c r="H379" s="416"/>
      <c r="I379" s="209"/>
      <c r="J379" s="416">
        <v>0.5</v>
      </c>
      <c r="K379" s="238" t="s">
        <v>207</v>
      </c>
      <c r="L379" s="149" t="s">
        <v>304</v>
      </c>
      <c r="M379" s="177">
        <v>246</v>
      </c>
      <c r="N379" s="279"/>
      <c r="O379" s="279"/>
      <c r="P379" s="279"/>
      <c r="Q379" s="185"/>
      <c r="R379" s="185"/>
      <c r="S379" s="185"/>
      <c r="T379" s="185"/>
      <c r="U379" s="185"/>
      <c r="V379" s="185"/>
      <c r="W379" s="185"/>
      <c r="X379" s="185"/>
      <c r="Y379" s="185"/>
      <c r="Z379" s="185"/>
      <c r="AA379" s="185"/>
      <c r="AB379" s="185"/>
      <c r="AC379" s="185"/>
      <c r="AD379" s="185">
        <v>0.5</v>
      </c>
      <c r="AE379" s="185"/>
      <c r="AF379" s="185"/>
      <c r="AG379" s="185"/>
      <c r="AH379" s="185"/>
      <c r="AI379" s="185"/>
      <c r="AJ379" s="185"/>
      <c r="AK379" s="185"/>
      <c r="AL379" s="185"/>
      <c r="AM379" s="185"/>
      <c r="AN379" s="185"/>
      <c r="AO379" s="185"/>
      <c r="AP379" s="186"/>
      <c r="AQ379" s="415"/>
    </row>
    <row r="380" spans="1:43" s="117" customFormat="1" x14ac:dyDescent="0.25">
      <c r="A380" s="131">
        <v>29</v>
      </c>
      <c r="B380" s="199" t="s">
        <v>518</v>
      </c>
      <c r="C380" s="158" t="s">
        <v>94</v>
      </c>
      <c r="D380" s="201">
        <v>2.6</v>
      </c>
      <c r="E380" s="207"/>
      <c r="F380" s="209">
        <v>2.6</v>
      </c>
      <c r="G380" s="416"/>
      <c r="H380" s="416"/>
      <c r="I380" s="209"/>
      <c r="J380" s="416">
        <v>2.6</v>
      </c>
      <c r="K380" s="238" t="s">
        <v>207</v>
      </c>
      <c r="L380" s="178" t="s">
        <v>309</v>
      </c>
      <c r="M380" s="177">
        <v>247</v>
      </c>
      <c r="N380" s="279"/>
      <c r="O380" s="279">
        <v>2.6</v>
      </c>
      <c r="P380" s="279"/>
      <c r="Q380" s="185"/>
      <c r="R380" s="185"/>
      <c r="S380" s="185"/>
      <c r="T380" s="185"/>
      <c r="U380" s="185"/>
      <c r="V380" s="185"/>
      <c r="W380" s="185"/>
      <c r="X380" s="185"/>
      <c r="Y380" s="185"/>
      <c r="Z380" s="185"/>
      <c r="AA380" s="185"/>
      <c r="AB380" s="185"/>
      <c r="AC380" s="185"/>
      <c r="AD380" s="185"/>
      <c r="AE380" s="185"/>
      <c r="AF380" s="185"/>
      <c r="AG380" s="185"/>
      <c r="AH380" s="185"/>
      <c r="AI380" s="185"/>
      <c r="AJ380" s="185"/>
      <c r="AK380" s="185"/>
      <c r="AL380" s="185"/>
      <c r="AM380" s="185"/>
      <c r="AN380" s="185"/>
      <c r="AO380" s="185"/>
      <c r="AP380" s="186"/>
      <c r="AQ380" s="415"/>
    </row>
    <row r="381" spans="1:43" s="117" customFormat="1" x14ac:dyDescent="0.25">
      <c r="A381" s="252">
        <v>30</v>
      </c>
      <c r="B381" s="199" t="s">
        <v>519</v>
      </c>
      <c r="C381" s="158" t="s">
        <v>94</v>
      </c>
      <c r="D381" s="201">
        <v>0.12</v>
      </c>
      <c r="E381" s="207"/>
      <c r="F381" s="209">
        <v>0.12</v>
      </c>
      <c r="G381" s="416"/>
      <c r="H381" s="416"/>
      <c r="I381" s="209"/>
      <c r="J381" s="416">
        <v>0.12</v>
      </c>
      <c r="K381" s="238" t="s">
        <v>207</v>
      </c>
      <c r="L381" s="178" t="s">
        <v>309</v>
      </c>
      <c r="M381" s="177">
        <v>248</v>
      </c>
      <c r="N381" s="279"/>
      <c r="O381" s="279">
        <v>0.12</v>
      </c>
      <c r="P381" s="279"/>
      <c r="Q381" s="185"/>
      <c r="R381" s="185"/>
      <c r="S381" s="185"/>
      <c r="T381" s="185"/>
      <c r="U381" s="185"/>
      <c r="V381" s="185"/>
      <c r="W381" s="185"/>
      <c r="X381" s="185"/>
      <c r="Y381" s="185"/>
      <c r="Z381" s="185"/>
      <c r="AA381" s="185"/>
      <c r="AB381" s="185"/>
      <c r="AC381" s="185"/>
      <c r="AD381" s="185"/>
      <c r="AE381" s="185"/>
      <c r="AF381" s="185"/>
      <c r="AG381" s="185"/>
      <c r="AH381" s="185"/>
      <c r="AI381" s="185"/>
      <c r="AJ381" s="185"/>
      <c r="AK381" s="185"/>
      <c r="AL381" s="185"/>
      <c r="AM381" s="185"/>
      <c r="AN381" s="185"/>
      <c r="AO381" s="185"/>
      <c r="AP381" s="186"/>
      <c r="AQ381" s="415"/>
    </row>
    <row r="382" spans="1:43" s="117" customFormat="1" x14ac:dyDescent="0.25">
      <c r="A382" s="131">
        <v>31</v>
      </c>
      <c r="B382" s="199" t="s">
        <v>520</v>
      </c>
      <c r="C382" s="158" t="s">
        <v>94</v>
      </c>
      <c r="D382" s="201">
        <v>0.67</v>
      </c>
      <c r="E382" s="207"/>
      <c r="F382" s="209">
        <v>0.67</v>
      </c>
      <c r="G382" s="416"/>
      <c r="H382" s="416"/>
      <c r="I382" s="209"/>
      <c r="J382" s="416">
        <v>0.67</v>
      </c>
      <c r="K382" s="238" t="s">
        <v>207</v>
      </c>
      <c r="L382" s="178" t="s">
        <v>309</v>
      </c>
      <c r="M382" s="177">
        <v>249</v>
      </c>
      <c r="N382" s="279"/>
      <c r="O382" s="279"/>
      <c r="P382" s="279"/>
      <c r="Q382" s="185"/>
      <c r="R382" s="185"/>
      <c r="S382" s="185">
        <v>0.67</v>
      </c>
      <c r="T382" s="185"/>
      <c r="U382" s="185"/>
      <c r="V382" s="185"/>
      <c r="W382" s="185"/>
      <c r="X382" s="185"/>
      <c r="Y382" s="185"/>
      <c r="Z382" s="185"/>
      <c r="AA382" s="185"/>
      <c r="AB382" s="185"/>
      <c r="AC382" s="185"/>
      <c r="AD382" s="185"/>
      <c r="AE382" s="185"/>
      <c r="AF382" s="185"/>
      <c r="AG382" s="185"/>
      <c r="AH382" s="185"/>
      <c r="AI382" s="185"/>
      <c r="AJ382" s="185"/>
      <c r="AK382" s="185"/>
      <c r="AL382" s="185"/>
      <c r="AM382" s="185"/>
      <c r="AN382" s="185"/>
      <c r="AO382" s="185"/>
      <c r="AP382" s="186"/>
      <c r="AQ382" s="415"/>
    </row>
    <row r="383" spans="1:43" s="117" customFormat="1" x14ac:dyDescent="0.25">
      <c r="A383" s="252">
        <v>32</v>
      </c>
      <c r="B383" s="199" t="s">
        <v>521</v>
      </c>
      <c r="C383" s="158" t="s">
        <v>94</v>
      </c>
      <c r="D383" s="201">
        <v>0.5</v>
      </c>
      <c r="E383" s="207"/>
      <c r="F383" s="209">
        <v>0.5</v>
      </c>
      <c r="G383" s="416"/>
      <c r="H383" s="416"/>
      <c r="I383" s="209"/>
      <c r="J383" s="416">
        <v>0.5</v>
      </c>
      <c r="K383" s="238" t="s">
        <v>207</v>
      </c>
      <c r="L383" s="178" t="s">
        <v>309</v>
      </c>
      <c r="M383" s="177">
        <v>250</v>
      </c>
      <c r="N383" s="279"/>
      <c r="O383" s="279"/>
      <c r="P383" s="279"/>
      <c r="Q383" s="185"/>
      <c r="R383" s="185"/>
      <c r="S383" s="185"/>
      <c r="T383" s="185"/>
      <c r="U383" s="185"/>
      <c r="V383" s="185"/>
      <c r="W383" s="185"/>
      <c r="X383" s="185"/>
      <c r="Y383" s="185"/>
      <c r="Z383" s="185"/>
      <c r="AA383" s="185"/>
      <c r="AB383" s="185"/>
      <c r="AC383" s="185"/>
      <c r="AD383" s="185">
        <v>0.5</v>
      </c>
      <c r="AE383" s="185"/>
      <c r="AF383" s="185"/>
      <c r="AG383" s="185"/>
      <c r="AH383" s="185"/>
      <c r="AI383" s="185"/>
      <c r="AJ383" s="185"/>
      <c r="AK383" s="185"/>
      <c r="AL383" s="185"/>
      <c r="AM383" s="185"/>
      <c r="AN383" s="185"/>
      <c r="AO383" s="185"/>
      <c r="AP383" s="186"/>
      <c r="AQ383" s="415"/>
    </row>
    <row r="384" spans="1:43" s="117" customFormat="1" x14ac:dyDescent="0.25">
      <c r="A384" s="131">
        <v>33</v>
      </c>
      <c r="B384" s="199" t="s">
        <v>522</v>
      </c>
      <c r="C384" s="158" t="s">
        <v>94</v>
      </c>
      <c r="D384" s="201">
        <v>0.62</v>
      </c>
      <c r="E384" s="207"/>
      <c r="F384" s="209">
        <v>0.62</v>
      </c>
      <c r="G384" s="416"/>
      <c r="H384" s="416"/>
      <c r="I384" s="209"/>
      <c r="J384" s="416">
        <v>0.62</v>
      </c>
      <c r="K384" s="238" t="s">
        <v>207</v>
      </c>
      <c r="L384" s="178" t="s">
        <v>309</v>
      </c>
      <c r="M384" s="177">
        <v>251</v>
      </c>
      <c r="N384" s="279"/>
      <c r="O384" s="279"/>
      <c r="P384" s="279"/>
      <c r="Q384" s="185"/>
      <c r="R384" s="185"/>
      <c r="S384" s="185"/>
      <c r="T384" s="185"/>
      <c r="U384" s="185"/>
      <c r="V384" s="185"/>
      <c r="W384" s="185"/>
      <c r="X384" s="185"/>
      <c r="Y384" s="185"/>
      <c r="Z384" s="185"/>
      <c r="AA384" s="185"/>
      <c r="AB384" s="185"/>
      <c r="AC384" s="185"/>
      <c r="AD384" s="185">
        <v>0.62</v>
      </c>
      <c r="AE384" s="185"/>
      <c r="AF384" s="185"/>
      <c r="AG384" s="185"/>
      <c r="AH384" s="185"/>
      <c r="AI384" s="185"/>
      <c r="AJ384" s="185"/>
      <c r="AK384" s="185"/>
      <c r="AL384" s="185"/>
      <c r="AM384" s="185"/>
      <c r="AN384" s="185"/>
      <c r="AO384" s="185"/>
      <c r="AP384" s="186"/>
      <c r="AQ384" s="415"/>
    </row>
    <row r="385" spans="1:43" s="117" customFormat="1" x14ac:dyDescent="0.25">
      <c r="A385" s="252">
        <v>34</v>
      </c>
      <c r="B385" s="199" t="s">
        <v>523</v>
      </c>
      <c r="C385" s="158" t="s">
        <v>94</v>
      </c>
      <c r="D385" s="201">
        <v>3.3</v>
      </c>
      <c r="E385" s="207"/>
      <c r="F385" s="209">
        <v>3.3</v>
      </c>
      <c r="G385" s="416"/>
      <c r="H385" s="416"/>
      <c r="I385" s="209"/>
      <c r="J385" s="416">
        <v>3.3</v>
      </c>
      <c r="K385" s="238" t="s">
        <v>207</v>
      </c>
      <c r="L385" s="178" t="s">
        <v>309</v>
      </c>
      <c r="M385" s="177">
        <v>252</v>
      </c>
      <c r="N385" s="279"/>
      <c r="O385" s="279">
        <v>1.9</v>
      </c>
      <c r="P385" s="279"/>
      <c r="Q385" s="185"/>
      <c r="R385" s="185"/>
      <c r="S385" s="185"/>
      <c r="T385" s="185"/>
      <c r="U385" s="185"/>
      <c r="V385" s="185"/>
      <c r="W385" s="185"/>
      <c r="X385" s="185"/>
      <c r="Y385" s="185"/>
      <c r="Z385" s="185"/>
      <c r="AA385" s="185"/>
      <c r="AB385" s="185"/>
      <c r="AC385" s="185"/>
      <c r="AD385" s="185">
        <v>1.4</v>
      </c>
      <c r="AE385" s="185"/>
      <c r="AF385" s="185"/>
      <c r="AG385" s="185"/>
      <c r="AH385" s="185"/>
      <c r="AI385" s="185"/>
      <c r="AJ385" s="185"/>
      <c r="AK385" s="185"/>
      <c r="AL385" s="185"/>
      <c r="AM385" s="185"/>
      <c r="AN385" s="185"/>
      <c r="AO385" s="185"/>
      <c r="AP385" s="186"/>
      <c r="AQ385" s="415"/>
    </row>
    <row r="386" spans="1:43" s="117" customFormat="1" x14ac:dyDescent="0.25">
      <c r="A386" s="131">
        <v>35</v>
      </c>
      <c r="B386" s="199" t="s">
        <v>524</v>
      </c>
      <c r="C386" s="158" t="s">
        <v>94</v>
      </c>
      <c r="D386" s="201">
        <v>2.2999999999999998</v>
      </c>
      <c r="E386" s="207"/>
      <c r="F386" s="209">
        <v>2.2999999999999998</v>
      </c>
      <c r="G386" s="416">
        <v>2.2999999999999998</v>
      </c>
      <c r="H386" s="416"/>
      <c r="I386" s="209"/>
      <c r="J386" s="416"/>
      <c r="K386" s="238" t="s">
        <v>207</v>
      </c>
      <c r="L386" s="178" t="s">
        <v>309</v>
      </c>
      <c r="M386" s="177">
        <v>253</v>
      </c>
      <c r="N386" s="279">
        <v>2.2999999999999998</v>
      </c>
      <c r="O386" s="279"/>
      <c r="P386" s="279"/>
      <c r="Q386" s="185"/>
      <c r="R386" s="185"/>
      <c r="S386" s="185"/>
      <c r="T386" s="185"/>
      <c r="U386" s="185"/>
      <c r="V386" s="185"/>
      <c r="W386" s="185"/>
      <c r="X386" s="185"/>
      <c r="Y386" s="185"/>
      <c r="Z386" s="185"/>
      <c r="AA386" s="185"/>
      <c r="AB386" s="185"/>
      <c r="AC386" s="185"/>
      <c r="AD386" s="185"/>
      <c r="AE386" s="185"/>
      <c r="AF386" s="185"/>
      <c r="AG386" s="185"/>
      <c r="AH386" s="185"/>
      <c r="AI386" s="185"/>
      <c r="AJ386" s="185"/>
      <c r="AK386" s="185"/>
      <c r="AL386" s="185"/>
      <c r="AM386" s="185"/>
      <c r="AN386" s="185"/>
      <c r="AO386" s="185"/>
      <c r="AP386" s="186"/>
      <c r="AQ386" s="415"/>
    </row>
    <row r="387" spans="1:43" s="117" customFormat="1" x14ac:dyDescent="0.25">
      <c r="A387" s="252">
        <v>36</v>
      </c>
      <c r="B387" s="199" t="s">
        <v>525</v>
      </c>
      <c r="C387" s="158" t="s">
        <v>94</v>
      </c>
      <c r="D387" s="201">
        <v>1.4</v>
      </c>
      <c r="E387" s="207"/>
      <c r="F387" s="209">
        <v>1.4</v>
      </c>
      <c r="G387" s="416"/>
      <c r="H387" s="416"/>
      <c r="I387" s="209"/>
      <c r="J387" s="416">
        <v>1.4</v>
      </c>
      <c r="K387" s="238" t="s">
        <v>207</v>
      </c>
      <c r="L387" s="178" t="s">
        <v>309</v>
      </c>
      <c r="M387" s="177">
        <v>254</v>
      </c>
      <c r="N387" s="279"/>
      <c r="O387" s="279"/>
      <c r="P387" s="279"/>
      <c r="Q387" s="185"/>
      <c r="R387" s="185"/>
      <c r="S387" s="185"/>
      <c r="T387" s="185"/>
      <c r="U387" s="185"/>
      <c r="V387" s="185"/>
      <c r="W387" s="185"/>
      <c r="X387" s="185"/>
      <c r="Y387" s="185"/>
      <c r="Z387" s="185"/>
      <c r="AA387" s="185"/>
      <c r="AB387" s="185"/>
      <c r="AC387" s="185"/>
      <c r="AD387" s="185">
        <v>1.4</v>
      </c>
      <c r="AE387" s="185"/>
      <c r="AF387" s="185"/>
      <c r="AG387" s="185"/>
      <c r="AH387" s="185"/>
      <c r="AI387" s="185"/>
      <c r="AJ387" s="185"/>
      <c r="AK387" s="185"/>
      <c r="AL387" s="185"/>
      <c r="AM387" s="185"/>
      <c r="AN387" s="185"/>
      <c r="AO387" s="185"/>
      <c r="AP387" s="186"/>
      <c r="AQ387" s="415"/>
    </row>
    <row r="388" spans="1:43" s="117" customFormat="1" ht="27.6" x14ac:dyDescent="0.25">
      <c r="A388" s="131">
        <v>37</v>
      </c>
      <c r="B388" s="199" t="s">
        <v>526</v>
      </c>
      <c r="C388" s="158" t="s">
        <v>94</v>
      </c>
      <c r="D388" s="201">
        <v>0.1</v>
      </c>
      <c r="E388" s="207"/>
      <c r="F388" s="209">
        <v>0.1</v>
      </c>
      <c r="G388" s="416"/>
      <c r="H388" s="416"/>
      <c r="I388" s="209"/>
      <c r="J388" s="416">
        <v>0.1</v>
      </c>
      <c r="K388" s="238" t="s">
        <v>207</v>
      </c>
      <c r="L388" s="178" t="s">
        <v>309</v>
      </c>
      <c r="M388" s="177">
        <v>255</v>
      </c>
      <c r="N388" s="279"/>
      <c r="O388" s="279"/>
      <c r="P388" s="279"/>
      <c r="Q388" s="185"/>
      <c r="R388" s="185"/>
      <c r="S388" s="185"/>
      <c r="T388" s="185"/>
      <c r="U388" s="185"/>
      <c r="V388" s="185"/>
      <c r="W388" s="185"/>
      <c r="X388" s="185"/>
      <c r="Y388" s="185"/>
      <c r="Z388" s="185"/>
      <c r="AA388" s="185"/>
      <c r="AB388" s="185"/>
      <c r="AC388" s="185"/>
      <c r="AD388" s="185"/>
      <c r="AE388" s="185"/>
      <c r="AF388" s="185"/>
      <c r="AG388" s="185"/>
      <c r="AH388" s="185"/>
      <c r="AI388" s="185"/>
      <c r="AJ388" s="185">
        <v>0.1</v>
      </c>
      <c r="AK388" s="185"/>
      <c r="AL388" s="185"/>
      <c r="AM388" s="185"/>
      <c r="AN388" s="185"/>
      <c r="AO388" s="185"/>
      <c r="AP388" s="186"/>
      <c r="AQ388" s="415"/>
    </row>
    <row r="389" spans="1:43" s="117" customFormat="1" x14ac:dyDescent="0.25">
      <c r="A389" s="252">
        <v>38</v>
      </c>
      <c r="B389" s="199" t="s">
        <v>527</v>
      </c>
      <c r="C389" s="158" t="s">
        <v>94</v>
      </c>
      <c r="D389" s="201">
        <v>0.35</v>
      </c>
      <c r="E389" s="207"/>
      <c r="F389" s="209">
        <v>0.35</v>
      </c>
      <c r="G389" s="416"/>
      <c r="H389" s="416"/>
      <c r="I389" s="209"/>
      <c r="J389" s="416">
        <v>0.35</v>
      </c>
      <c r="K389" s="238" t="s">
        <v>207</v>
      </c>
      <c r="L389" s="178" t="s">
        <v>309</v>
      </c>
      <c r="M389" s="177">
        <v>256</v>
      </c>
      <c r="N389" s="279"/>
      <c r="O389" s="279"/>
      <c r="P389" s="279"/>
      <c r="Q389" s="185"/>
      <c r="R389" s="185"/>
      <c r="S389" s="185"/>
      <c r="T389" s="185"/>
      <c r="U389" s="185"/>
      <c r="V389" s="185"/>
      <c r="W389" s="185"/>
      <c r="X389" s="185"/>
      <c r="Y389" s="185"/>
      <c r="Z389" s="185"/>
      <c r="AA389" s="185"/>
      <c r="AB389" s="185"/>
      <c r="AC389" s="185"/>
      <c r="AD389" s="185">
        <v>0.35</v>
      </c>
      <c r="AE389" s="185"/>
      <c r="AF389" s="185"/>
      <c r="AG389" s="185"/>
      <c r="AH389" s="185"/>
      <c r="AI389" s="185"/>
      <c r="AJ389" s="185"/>
      <c r="AK389" s="185"/>
      <c r="AL389" s="185"/>
      <c r="AM389" s="185"/>
      <c r="AN389" s="185"/>
      <c r="AO389" s="185"/>
      <c r="AP389" s="186"/>
      <c r="AQ389" s="415"/>
    </row>
    <row r="390" spans="1:43" s="117" customFormat="1" x14ac:dyDescent="0.25">
      <c r="A390" s="252">
        <v>40</v>
      </c>
      <c r="B390" s="199" t="s">
        <v>505</v>
      </c>
      <c r="C390" s="158" t="s">
        <v>94</v>
      </c>
      <c r="D390" s="201">
        <v>2.5</v>
      </c>
      <c r="E390" s="207"/>
      <c r="F390" s="209">
        <v>2.5</v>
      </c>
      <c r="G390" s="209"/>
      <c r="H390" s="209"/>
      <c r="I390" s="209"/>
      <c r="J390" s="209">
        <v>2.5</v>
      </c>
      <c r="K390" s="238" t="s">
        <v>202</v>
      </c>
      <c r="L390" s="149" t="s">
        <v>304</v>
      </c>
      <c r="M390" s="177">
        <v>257</v>
      </c>
      <c r="N390" s="279"/>
      <c r="O390" s="279">
        <v>2.5</v>
      </c>
      <c r="P390" s="279"/>
      <c r="Q390" s="185"/>
      <c r="R390" s="185"/>
      <c r="S390" s="185"/>
      <c r="T390" s="185"/>
      <c r="U390" s="185"/>
      <c r="V390" s="185"/>
      <c r="W390" s="185"/>
      <c r="X390" s="185"/>
      <c r="Y390" s="185"/>
      <c r="Z390" s="185"/>
      <c r="AA390" s="185"/>
      <c r="AB390" s="185"/>
      <c r="AC390" s="185"/>
      <c r="AD390" s="185"/>
      <c r="AE390" s="185"/>
      <c r="AF390" s="185"/>
      <c r="AG390" s="185"/>
      <c r="AH390" s="185"/>
      <c r="AI390" s="185"/>
      <c r="AJ390" s="185"/>
      <c r="AK390" s="185"/>
      <c r="AL390" s="185"/>
      <c r="AM390" s="185"/>
      <c r="AN390" s="185"/>
      <c r="AO390" s="185"/>
      <c r="AP390" s="186"/>
      <c r="AQ390" s="415"/>
    </row>
    <row r="391" spans="1:43" s="117" customFormat="1" x14ac:dyDescent="0.25">
      <c r="A391" s="131">
        <v>41</v>
      </c>
      <c r="B391" s="199" t="s">
        <v>503</v>
      </c>
      <c r="C391" s="158" t="s">
        <v>94</v>
      </c>
      <c r="D391" s="201">
        <v>1.5</v>
      </c>
      <c r="E391" s="207"/>
      <c r="F391" s="209">
        <v>1.5</v>
      </c>
      <c r="G391" s="209"/>
      <c r="H391" s="209"/>
      <c r="I391" s="209"/>
      <c r="J391" s="209">
        <v>1.5</v>
      </c>
      <c r="K391" s="238" t="s">
        <v>202</v>
      </c>
      <c r="L391" s="149" t="s">
        <v>304</v>
      </c>
      <c r="M391" s="177">
        <v>258</v>
      </c>
      <c r="N391" s="279"/>
      <c r="O391" s="279">
        <v>1.5</v>
      </c>
      <c r="P391" s="279"/>
      <c r="Q391" s="185"/>
      <c r="R391" s="185"/>
      <c r="S391" s="185"/>
      <c r="T391" s="185"/>
      <c r="U391" s="185"/>
      <c r="V391" s="185"/>
      <c r="W391" s="185"/>
      <c r="X391" s="185"/>
      <c r="Y391" s="185"/>
      <c r="Z391" s="185"/>
      <c r="AA391" s="185"/>
      <c r="AB391" s="185"/>
      <c r="AC391" s="185"/>
      <c r="AD391" s="185"/>
      <c r="AE391" s="185"/>
      <c r="AF391" s="185"/>
      <c r="AG391" s="185"/>
      <c r="AH391" s="185"/>
      <c r="AI391" s="185"/>
      <c r="AJ391" s="185"/>
      <c r="AK391" s="185"/>
      <c r="AL391" s="185"/>
      <c r="AM391" s="185"/>
      <c r="AN391" s="185"/>
      <c r="AO391" s="185"/>
      <c r="AP391" s="186"/>
      <c r="AQ391" s="415"/>
    </row>
    <row r="392" spans="1:43" s="117" customFormat="1" x14ac:dyDescent="0.25">
      <c r="A392" s="252">
        <v>42</v>
      </c>
      <c r="B392" s="199" t="s">
        <v>501</v>
      </c>
      <c r="C392" s="158" t="s">
        <v>94</v>
      </c>
      <c r="D392" s="201">
        <v>1.9</v>
      </c>
      <c r="E392" s="207"/>
      <c r="F392" s="209">
        <v>1.9</v>
      </c>
      <c r="G392" s="209">
        <v>1.9</v>
      </c>
      <c r="H392" s="209"/>
      <c r="I392" s="209"/>
      <c r="J392" s="209"/>
      <c r="K392" s="238" t="s">
        <v>202</v>
      </c>
      <c r="L392" s="149" t="s">
        <v>304</v>
      </c>
      <c r="M392" s="177">
        <v>259</v>
      </c>
      <c r="N392" s="279">
        <v>1.9</v>
      </c>
      <c r="O392" s="279"/>
      <c r="P392" s="279"/>
      <c r="Q392" s="185"/>
      <c r="R392" s="185"/>
      <c r="S392" s="185"/>
      <c r="T392" s="185"/>
      <c r="U392" s="185"/>
      <c r="V392" s="185"/>
      <c r="W392" s="185"/>
      <c r="X392" s="185"/>
      <c r="Y392" s="185"/>
      <c r="Z392" s="185"/>
      <c r="AA392" s="185"/>
      <c r="AB392" s="185"/>
      <c r="AC392" s="185"/>
      <c r="AD392" s="185"/>
      <c r="AE392" s="185"/>
      <c r="AF392" s="185"/>
      <c r="AG392" s="185"/>
      <c r="AH392" s="185"/>
      <c r="AI392" s="185"/>
      <c r="AJ392" s="185"/>
      <c r="AK392" s="185"/>
      <c r="AL392" s="185"/>
      <c r="AM392" s="185"/>
      <c r="AN392" s="185"/>
      <c r="AO392" s="185"/>
      <c r="AP392" s="186"/>
      <c r="AQ392" s="415"/>
    </row>
    <row r="393" spans="1:43" s="117" customFormat="1" x14ac:dyDescent="0.25">
      <c r="A393" s="131">
        <v>43</v>
      </c>
      <c r="B393" s="199" t="s">
        <v>528</v>
      </c>
      <c r="C393" s="158" t="s">
        <v>94</v>
      </c>
      <c r="D393" s="201">
        <v>2.2000000000000002</v>
      </c>
      <c r="E393" s="207"/>
      <c r="F393" s="209">
        <v>2.2000000000000002</v>
      </c>
      <c r="G393" s="209">
        <v>2.2000000000000002</v>
      </c>
      <c r="H393" s="209"/>
      <c r="I393" s="209"/>
      <c r="J393" s="209"/>
      <c r="K393" s="238" t="s">
        <v>202</v>
      </c>
      <c r="L393" s="149" t="s">
        <v>304</v>
      </c>
      <c r="M393" s="177">
        <v>260</v>
      </c>
      <c r="N393" s="279">
        <v>2.2000000000000002</v>
      </c>
      <c r="O393" s="279"/>
      <c r="P393" s="279"/>
      <c r="Q393" s="185"/>
      <c r="R393" s="185"/>
      <c r="S393" s="185"/>
      <c r="T393" s="185"/>
      <c r="U393" s="185"/>
      <c r="V393" s="185"/>
      <c r="W393" s="185"/>
      <c r="X393" s="185"/>
      <c r="Y393" s="185"/>
      <c r="Z393" s="185"/>
      <c r="AA393" s="185"/>
      <c r="AB393" s="185"/>
      <c r="AC393" s="185"/>
      <c r="AD393" s="185"/>
      <c r="AE393" s="185"/>
      <c r="AF393" s="185"/>
      <c r="AG393" s="185"/>
      <c r="AH393" s="185"/>
      <c r="AI393" s="185"/>
      <c r="AJ393" s="185"/>
      <c r="AK393" s="185"/>
      <c r="AL393" s="185"/>
      <c r="AM393" s="185"/>
      <c r="AN393" s="185"/>
      <c r="AO393" s="185"/>
      <c r="AP393" s="186"/>
      <c r="AQ393" s="415"/>
    </row>
    <row r="394" spans="1:43" s="117" customFormat="1" x14ac:dyDescent="0.25">
      <c r="A394" s="252">
        <v>44</v>
      </c>
      <c r="B394" s="199" t="s">
        <v>505</v>
      </c>
      <c r="C394" s="158" t="s">
        <v>94</v>
      </c>
      <c r="D394" s="201">
        <v>0.64</v>
      </c>
      <c r="E394" s="207"/>
      <c r="F394" s="209">
        <v>0.64</v>
      </c>
      <c r="G394" s="416">
        <v>0.64</v>
      </c>
      <c r="H394" s="416"/>
      <c r="I394" s="209"/>
      <c r="J394" s="416"/>
      <c r="K394" s="238" t="s">
        <v>206</v>
      </c>
      <c r="L394" s="149" t="s">
        <v>304</v>
      </c>
      <c r="M394" s="177">
        <v>261</v>
      </c>
      <c r="N394" s="279">
        <v>0.64</v>
      </c>
      <c r="O394" s="279"/>
      <c r="P394" s="279"/>
      <c r="Q394" s="279"/>
      <c r="R394" s="185"/>
      <c r="S394" s="185"/>
      <c r="T394" s="185"/>
      <c r="U394" s="185"/>
      <c r="V394" s="185"/>
      <c r="W394" s="185"/>
      <c r="X394" s="185"/>
      <c r="Y394" s="185"/>
      <c r="Z394" s="185"/>
      <c r="AA394" s="185"/>
      <c r="AB394" s="185"/>
      <c r="AC394" s="185"/>
      <c r="AD394" s="185"/>
      <c r="AE394" s="185"/>
      <c r="AF394" s="185"/>
      <c r="AG394" s="185"/>
      <c r="AH394" s="185"/>
      <c r="AI394" s="185"/>
      <c r="AJ394" s="185"/>
      <c r="AK394" s="185"/>
      <c r="AL394" s="185"/>
      <c r="AM394" s="185"/>
      <c r="AN394" s="185"/>
      <c r="AO394" s="185"/>
      <c r="AP394" s="186"/>
      <c r="AQ394" s="415"/>
    </row>
    <row r="395" spans="1:43" s="117" customFormat="1" x14ac:dyDescent="0.25">
      <c r="A395" s="131">
        <v>45</v>
      </c>
      <c r="B395" s="199" t="s">
        <v>501</v>
      </c>
      <c r="C395" s="158" t="s">
        <v>94</v>
      </c>
      <c r="D395" s="201">
        <v>0.77</v>
      </c>
      <c r="E395" s="207"/>
      <c r="F395" s="209">
        <v>0.77</v>
      </c>
      <c r="G395" s="416">
        <v>0.5</v>
      </c>
      <c r="H395" s="416"/>
      <c r="I395" s="209"/>
      <c r="J395" s="416">
        <v>0.27</v>
      </c>
      <c r="K395" s="238" t="s">
        <v>206</v>
      </c>
      <c r="L395" s="149" t="s">
        <v>304</v>
      </c>
      <c r="M395" s="177">
        <v>262</v>
      </c>
      <c r="N395" s="279">
        <v>0.5</v>
      </c>
      <c r="O395" s="279"/>
      <c r="P395" s="279"/>
      <c r="Q395" s="279"/>
      <c r="R395" s="185"/>
      <c r="S395" s="185"/>
      <c r="T395" s="185"/>
      <c r="U395" s="185"/>
      <c r="V395" s="185"/>
      <c r="W395" s="185"/>
      <c r="X395" s="185"/>
      <c r="Y395" s="185"/>
      <c r="Z395" s="185"/>
      <c r="AA395" s="185"/>
      <c r="AB395" s="185"/>
      <c r="AC395" s="185"/>
      <c r="AD395" s="185">
        <v>0.27</v>
      </c>
      <c r="AE395" s="185"/>
      <c r="AF395" s="185"/>
      <c r="AG395" s="185"/>
      <c r="AH395" s="185"/>
      <c r="AI395" s="185"/>
      <c r="AJ395" s="185"/>
      <c r="AK395" s="185"/>
      <c r="AL395" s="185"/>
      <c r="AM395" s="185"/>
      <c r="AN395" s="185"/>
      <c r="AO395" s="185"/>
      <c r="AP395" s="186"/>
      <c r="AQ395" s="415"/>
    </row>
    <row r="396" spans="1:43" s="117" customFormat="1" x14ac:dyDescent="0.25">
      <c r="A396" s="252">
        <v>46</v>
      </c>
      <c r="B396" s="199" t="s">
        <v>529</v>
      </c>
      <c r="C396" s="158" t="s">
        <v>94</v>
      </c>
      <c r="D396" s="201">
        <v>0.01</v>
      </c>
      <c r="E396" s="207"/>
      <c r="F396" s="209">
        <v>0.01</v>
      </c>
      <c r="G396" s="416"/>
      <c r="H396" s="416"/>
      <c r="I396" s="209"/>
      <c r="J396" s="416">
        <v>0.01</v>
      </c>
      <c r="K396" s="238" t="s">
        <v>206</v>
      </c>
      <c r="L396" s="149" t="s">
        <v>304</v>
      </c>
      <c r="M396" s="177">
        <v>263</v>
      </c>
      <c r="N396" s="279"/>
      <c r="O396" s="279"/>
      <c r="P396" s="279">
        <v>0.01</v>
      </c>
      <c r="Q396" s="279"/>
      <c r="R396" s="185"/>
      <c r="S396" s="185"/>
      <c r="T396" s="185"/>
      <c r="U396" s="185"/>
      <c r="V396" s="185"/>
      <c r="W396" s="185"/>
      <c r="X396" s="185"/>
      <c r="Y396" s="185"/>
      <c r="Z396" s="185"/>
      <c r="AA396" s="185"/>
      <c r="AB396" s="185"/>
      <c r="AC396" s="185"/>
      <c r="AD396" s="185"/>
      <c r="AE396" s="185"/>
      <c r="AF396" s="185"/>
      <c r="AG396" s="185"/>
      <c r="AH396" s="185"/>
      <c r="AI396" s="185"/>
      <c r="AJ396" s="185"/>
      <c r="AK396" s="185"/>
      <c r="AL396" s="185"/>
      <c r="AM396" s="185"/>
      <c r="AN396" s="185"/>
      <c r="AO396" s="185"/>
      <c r="AP396" s="186"/>
      <c r="AQ396" s="415"/>
    </row>
    <row r="397" spans="1:43" s="117" customFormat="1" x14ac:dyDescent="0.25">
      <c r="A397" s="131">
        <v>47</v>
      </c>
      <c r="B397" s="199" t="s">
        <v>504</v>
      </c>
      <c r="C397" s="158" t="s">
        <v>94</v>
      </c>
      <c r="D397" s="201">
        <v>0.3</v>
      </c>
      <c r="E397" s="207"/>
      <c r="F397" s="209">
        <v>0.3</v>
      </c>
      <c r="G397" s="416"/>
      <c r="H397" s="416"/>
      <c r="I397" s="209"/>
      <c r="J397" s="416">
        <v>0.3</v>
      </c>
      <c r="K397" s="238" t="s">
        <v>206</v>
      </c>
      <c r="L397" s="178" t="s">
        <v>309</v>
      </c>
      <c r="M397" s="177">
        <v>264</v>
      </c>
      <c r="N397" s="279"/>
      <c r="O397" s="279"/>
      <c r="P397" s="279"/>
      <c r="Q397" s="279"/>
      <c r="R397" s="185"/>
      <c r="S397" s="185"/>
      <c r="T397" s="185"/>
      <c r="U397" s="185"/>
      <c r="V397" s="185"/>
      <c r="W397" s="185"/>
      <c r="X397" s="185"/>
      <c r="Y397" s="185"/>
      <c r="Z397" s="185"/>
      <c r="AA397" s="185"/>
      <c r="AB397" s="185"/>
      <c r="AC397" s="185"/>
      <c r="AD397" s="185"/>
      <c r="AE397" s="185"/>
      <c r="AF397" s="185"/>
      <c r="AG397" s="185"/>
      <c r="AH397" s="185"/>
      <c r="AI397" s="185"/>
      <c r="AJ397" s="185"/>
      <c r="AK397" s="185">
        <v>0.3</v>
      </c>
      <c r="AL397" s="185"/>
      <c r="AM397" s="185"/>
      <c r="AN397" s="185"/>
      <c r="AO397" s="185"/>
      <c r="AP397" s="186"/>
      <c r="AQ397" s="415"/>
    </row>
    <row r="398" spans="1:43" s="117" customFormat="1" x14ac:dyDescent="0.25">
      <c r="A398" s="252">
        <v>48</v>
      </c>
      <c r="B398" s="199" t="s">
        <v>530</v>
      </c>
      <c r="C398" s="158" t="s">
        <v>94</v>
      </c>
      <c r="D398" s="201">
        <v>7.0000000000000007E-2</v>
      </c>
      <c r="E398" s="207"/>
      <c r="F398" s="209">
        <v>7.0000000000000007E-2</v>
      </c>
      <c r="G398" s="416"/>
      <c r="H398" s="416"/>
      <c r="I398" s="209"/>
      <c r="J398" s="416">
        <v>7.0000000000000007E-2</v>
      </c>
      <c r="K398" s="238" t="s">
        <v>206</v>
      </c>
      <c r="L398" s="178" t="s">
        <v>309</v>
      </c>
      <c r="M398" s="177">
        <v>265</v>
      </c>
      <c r="N398" s="279"/>
      <c r="O398" s="279"/>
      <c r="P398" s="279">
        <v>7.0000000000000007E-2</v>
      </c>
      <c r="Q398" s="279"/>
      <c r="R398" s="185"/>
      <c r="S398" s="185"/>
      <c r="T398" s="185"/>
      <c r="U398" s="185"/>
      <c r="V398" s="185"/>
      <c r="W398" s="185"/>
      <c r="X398" s="185"/>
      <c r="Y398" s="185"/>
      <c r="Z398" s="185"/>
      <c r="AA398" s="185"/>
      <c r="AB398" s="185"/>
      <c r="AC398" s="185"/>
      <c r="AD398" s="185"/>
      <c r="AE398" s="185"/>
      <c r="AF398" s="185"/>
      <c r="AG398" s="185"/>
      <c r="AH398" s="185"/>
      <c r="AI398" s="185"/>
      <c r="AJ398" s="185"/>
      <c r="AK398" s="185"/>
      <c r="AL398" s="185"/>
      <c r="AM398" s="185"/>
      <c r="AN398" s="185"/>
      <c r="AO398" s="185"/>
      <c r="AP398" s="186"/>
      <c r="AQ398" s="415"/>
    </row>
    <row r="399" spans="1:43" s="117" customFormat="1" x14ac:dyDescent="0.25">
      <c r="A399" s="131">
        <v>49</v>
      </c>
      <c r="B399" s="199" t="s">
        <v>531</v>
      </c>
      <c r="C399" s="158" t="s">
        <v>94</v>
      </c>
      <c r="D399" s="201">
        <v>0.04</v>
      </c>
      <c r="E399" s="207"/>
      <c r="F399" s="209">
        <v>0.04</v>
      </c>
      <c r="G399" s="416">
        <v>0.04</v>
      </c>
      <c r="H399" s="416"/>
      <c r="I399" s="209"/>
      <c r="J399" s="416"/>
      <c r="K399" s="238" t="s">
        <v>206</v>
      </c>
      <c r="L399" s="178" t="s">
        <v>309</v>
      </c>
      <c r="M399" s="177">
        <v>266</v>
      </c>
      <c r="N399" s="279">
        <v>0.04</v>
      </c>
      <c r="O399" s="279"/>
      <c r="P399" s="279"/>
      <c r="Q399" s="279"/>
      <c r="R399" s="185"/>
      <c r="S399" s="185"/>
      <c r="T399" s="185"/>
      <c r="U399" s="185"/>
      <c r="V399" s="185"/>
      <c r="W399" s="185"/>
      <c r="X399" s="185"/>
      <c r="Y399" s="185"/>
      <c r="Z399" s="185"/>
      <c r="AA399" s="185"/>
      <c r="AB399" s="185"/>
      <c r="AC399" s="185"/>
      <c r="AD399" s="185"/>
      <c r="AE399" s="185"/>
      <c r="AF399" s="185"/>
      <c r="AG399" s="185"/>
      <c r="AH399" s="185"/>
      <c r="AI399" s="185"/>
      <c r="AJ399" s="185"/>
      <c r="AK399" s="185"/>
      <c r="AL399" s="185"/>
      <c r="AM399" s="185"/>
      <c r="AN399" s="185"/>
      <c r="AO399" s="185"/>
      <c r="AP399" s="186"/>
      <c r="AQ399" s="415"/>
    </row>
    <row r="400" spans="1:43" s="117" customFormat="1" x14ac:dyDescent="0.25">
      <c r="A400" s="252">
        <v>50</v>
      </c>
      <c r="B400" s="199" t="s">
        <v>532</v>
      </c>
      <c r="C400" s="158" t="s">
        <v>94</v>
      </c>
      <c r="D400" s="201">
        <v>0.02</v>
      </c>
      <c r="E400" s="207"/>
      <c r="F400" s="209">
        <v>0.02</v>
      </c>
      <c r="G400" s="416"/>
      <c r="H400" s="416"/>
      <c r="I400" s="209"/>
      <c r="J400" s="416">
        <v>0.02</v>
      </c>
      <c r="K400" s="238" t="s">
        <v>206</v>
      </c>
      <c r="L400" s="178" t="s">
        <v>309</v>
      </c>
      <c r="M400" s="177">
        <v>267</v>
      </c>
      <c r="N400" s="279"/>
      <c r="O400" s="279"/>
      <c r="P400" s="279"/>
      <c r="Q400" s="279"/>
      <c r="R400" s="185"/>
      <c r="S400" s="185"/>
      <c r="T400" s="185"/>
      <c r="U400" s="185"/>
      <c r="V400" s="185"/>
      <c r="W400" s="185"/>
      <c r="X400" s="185"/>
      <c r="Y400" s="185"/>
      <c r="Z400" s="185"/>
      <c r="AA400" s="185"/>
      <c r="AB400" s="185"/>
      <c r="AC400" s="185"/>
      <c r="AD400" s="185">
        <v>0.02</v>
      </c>
      <c r="AE400" s="185"/>
      <c r="AF400" s="185"/>
      <c r="AG400" s="185"/>
      <c r="AH400" s="185"/>
      <c r="AI400" s="185"/>
      <c r="AJ400" s="185"/>
      <c r="AK400" s="185"/>
      <c r="AL400" s="185"/>
      <c r="AM400" s="185"/>
      <c r="AN400" s="185"/>
      <c r="AO400" s="185"/>
      <c r="AP400" s="186"/>
      <c r="AQ400" s="415"/>
    </row>
    <row r="401" spans="1:45" s="117" customFormat="1" x14ac:dyDescent="0.25">
      <c r="A401" s="131">
        <v>51</v>
      </c>
      <c r="B401" s="199" t="s">
        <v>533</v>
      </c>
      <c r="C401" s="158" t="s">
        <v>94</v>
      </c>
      <c r="D401" s="201">
        <v>0.3</v>
      </c>
      <c r="E401" s="207"/>
      <c r="F401" s="209">
        <v>0.3</v>
      </c>
      <c r="G401" s="416">
        <v>0.3</v>
      </c>
      <c r="H401" s="416"/>
      <c r="I401" s="209"/>
      <c r="J401" s="416"/>
      <c r="K401" s="238" t="s">
        <v>206</v>
      </c>
      <c r="L401" s="178" t="s">
        <v>309</v>
      </c>
      <c r="M401" s="177">
        <v>268</v>
      </c>
      <c r="N401" s="279">
        <v>0.3</v>
      </c>
      <c r="O401" s="279"/>
      <c r="P401" s="279"/>
      <c r="Q401" s="279"/>
      <c r="R401" s="185"/>
      <c r="S401" s="185"/>
      <c r="T401" s="185"/>
      <c r="U401" s="185"/>
      <c r="V401" s="185"/>
      <c r="W401" s="185"/>
      <c r="X401" s="185"/>
      <c r="Y401" s="185"/>
      <c r="Z401" s="185"/>
      <c r="AA401" s="185"/>
      <c r="AB401" s="185"/>
      <c r="AC401" s="185"/>
      <c r="AD401" s="185"/>
      <c r="AE401" s="185"/>
      <c r="AF401" s="185"/>
      <c r="AG401" s="185"/>
      <c r="AH401" s="185"/>
      <c r="AI401" s="185"/>
      <c r="AJ401" s="185"/>
      <c r="AK401" s="185"/>
      <c r="AL401" s="185"/>
      <c r="AM401" s="185"/>
      <c r="AN401" s="185"/>
      <c r="AO401" s="185"/>
      <c r="AP401" s="186"/>
      <c r="AQ401" s="415"/>
    </row>
    <row r="402" spans="1:45" s="117" customFormat="1" x14ac:dyDescent="0.25">
      <c r="A402" s="252">
        <v>52</v>
      </c>
      <c r="B402" s="199" t="s">
        <v>534</v>
      </c>
      <c r="C402" s="158" t="s">
        <v>94</v>
      </c>
      <c r="D402" s="201">
        <v>1.6</v>
      </c>
      <c r="E402" s="207"/>
      <c r="F402" s="209">
        <v>1.6</v>
      </c>
      <c r="G402" s="416">
        <v>1.6</v>
      </c>
      <c r="H402" s="416"/>
      <c r="I402" s="209"/>
      <c r="J402" s="416"/>
      <c r="K402" s="238" t="s">
        <v>206</v>
      </c>
      <c r="L402" s="178" t="s">
        <v>309</v>
      </c>
      <c r="M402" s="177">
        <v>269</v>
      </c>
      <c r="N402" s="279">
        <v>1.6</v>
      </c>
      <c r="O402" s="279"/>
      <c r="P402" s="279"/>
      <c r="Q402" s="279"/>
      <c r="R402" s="185"/>
      <c r="S402" s="185"/>
      <c r="T402" s="185"/>
      <c r="U402" s="185"/>
      <c r="V402" s="185"/>
      <c r="W402" s="185"/>
      <c r="X402" s="185"/>
      <c r="Y402" s="185"/>
      <c r="Z402" s="185"/>
      <c r="AA402" s="185"/>
      <c r="AB402" s="185"/>
      <c r="AC402" s="185"/>
      <c r="AD402" s="185"/>
      <c r="AE402" s="185"/>
      <c r="AF402" s="185"/>
      <c r="AG402" s="185"/>
      <c r="AH402" s="185"/>
      <c r="AI402" s="185"/>
      <c r="AJ402" s="185"/>
      <c r="AK402" s="185"/>
      <c r="AL402" s="185"/>
      <c r="AM402" s="185"/>
      <c r="AN402" s="185"/>
      <c r="AO402" s="185"/>
      <c r="AP402" s="186"/>
      <c r="AQ402" s="415"/>
    </row>
    <row r="403" spans="1:45" s="117" customFormat="1" x14ac:dyDescent="0.25">
      <c r="A403" s="131">
        <v>53</v>
      </c>
      <c r="B403" s="199" t="s">
        <v>521</v>
      </c>
      <c r="C403" s="158" t="s">
        <v>94</v>
      </c>
      <c r="D403" s="201">
        <v>0.5</v>
      </c>
      <c r="E403" s="207"/>
      <c r="F403" s="209">
        <v>0.5</v>
      </c>
      <c r="G403" s="416"/>
      <c r="H403" s="416"/>
      <c r="I403" s="209"/>
      <c r="J403" s="416">
        <v>0.5</v>
      </c>
      <c r="K403" s="238" t="s">
        <v>206</v>
      </c>
      <c r="L403" s="178" t="s">
        <v>309</v>
      </c>
      <c r="M403" s="177">
        <v>270</v>
      </c>
      <c r="N403" s="279"/>
      <c r="O403" s="279"/>
      <c r="P403" s="279">
        <v>0.5</v>
      </c>
      <c r="Q403" s="279"/>
      <c r="R403" s="185"/>
      <c r="S403" s="185"/>
      <c r="T403" s="185"/>
      <c r="U403" s="185"/>
      <c r="V403" s="185"/>
      <c r="W403" s="185"/>
      <c r="X403" s="185"/>
      <c r="Y403" s="185"/>
      <c r="Z403" s="185"/>
      <c r="AA403" s="185"/>
      <c r="AB403" s="185"/>
      <c r="AC403" s="185"/>
      <c r="AD403" s="185"/>
      <c r="AE403" s="185"/>
      <c r="AF403" s="185"/>
      <c r="AG403" s="185"/>
      <c r="AH403" s="185"/>
      <c r="AI403" s="185"/>
      <c r="AJ403" s="185"/>
      <c r="AK403" s="185"/>
      <c r="AL403" s="185"/>
      <c r="AM403" s="185"/>
      <c r="AN403" s="185"/>
      <c r="AO403" s="185"/>
      <c r="AP403" s="186"/>
      <c r="AQ403" s="415"/>
    </row>
    <row r="404" spans="1:45" s="117" customFormat="1" x14ac:dyDescent="0.25">
      <c r="A404" s="252">
        <v>54</v>
      </c>
      <c r="B404" s="199" t="s">
        <v>535</v>
      </c>
      <c r="C404" s="158" t="s">
        <v>94</v>
      </c>
      <c r="D404" s="201">
        <v>7</v>
      </c>
      <c r="E404" s="207"/>
      <c r="F404" s="209">
        <v>7</v>
      </c>
      <c r="G404" s="416">
        <v>5.8</v>
      </c>
      <c r="H404" s="416"/>
      <c r="I404" s="209"/>
      <c r="J404" s="416">
        <v>1.2</v>
      </c>
      <c r="K404" s="238" t="s">
        <v>206</v>
      </c>
      <c r="L404" s="178" t="s">
        <v>309</v>
      </c>
      <c r="M404" s="177">
        <v>271</v>
      </c>
      <c r="N404" s="279">
        <v>5.8</v>
      </c>
      <c r="O404" s="279"/>
      <c r="P404" s="279"/>
      <c r="Q404" s="279"/>
      <c r="R404" s="185"/>
      <c r="S404" s="185"/>
      <c r="T404" s="185"/>
      <c r="U404" s="185"/>
      <c r="V404" s="185"/>
      <c r="W404" s="185"/>
      <c r="X404" s="185"/>
      <c r="Y404" s="185">
        <v>1.2</v>
      </c>
      <c r="Z404" s="185"/>
      <c r="AA404" s="185"/>
      <c r="AB404" s="185"/>
      <c r="AC404" s="185"/>
      <c r="AD404" s="185"/>
      <c r="AE404" s="185"/>
      <c r="AF404" s="185"/>
      <c r="AG404" s="185"/>
      <c r="AH404" s="185"/>
      <c r="AI404" s="185"/>
      <c r="AJ404" s="185"/>
      <c r="AK404" s="185"/>
      <c r="AL404" s="185"/>
      <c r="AM404" s="185"/>
      <c r="AN404" s="185"/>
      <c r="AO404" s="185"/>
      <c r="AP404" s="186"/>
      <c r="AQ404" s="415"/>
    </row>
    <row r="405" spans="1:45" s="117" customFormat="1" ht="27.6" x14ac:dyDescent="0.25">
      <c r="A405" s="131">
        <v>55</v>
      </c>
      <c r="B405" s="199" t="s">
        <v>536</v>
      </c>
      <c r="C405" s="158" t="s">
        <v>94</v>
      </c>
      <c r="D405" s="201">
        <v>3.3</v>
      </c>
      <c r="E405" s="207"/>
      <c r="F405" s="209">
        <v>3.3</v>
      </c>
      <c r="G405" s="416">
        <v>3.3</v>
      </c>
      <c r="H405" s="416"/>
      <c r="I405" s="209"/>
      <c r="J405" s="416"/>
      <c r="K405" s="238" t="s">
        <v>206</v>
      </c>
      <c r="L405" s="178" t="s">
        <v>309</v>
      </c>
      <c r="M405" s="177">
        <v>272</v>
      </c>
      <c r="N405" s="279">
        <v>3.3</v>
      </c>
      <c r="O405" s="279"/>
      <c r="P405" s="279"/>
      <c r="Q405" s="279"/>
      <c r="R405" s="185"/>
      <c r="S405" s="185"/>
      <c r="T405" s="185"/>
      <c r="U405" s="185"/>
      <c r="V405" s="185"/>
      <c r="W405" s="185"/>
      <c r="X405" s="185"/>
      <c r="Y405" s="185"/>
      <c r="Z405" s="185"/>
      <c r="AA405" s="185"/>
      <c r="AB405" s="185"/>
      <c r="AC405" s="185"/>
      <c r="AD405" s="185"/>
      <c r="AE405" s="185"/>
      <c r="AF405" s="185"/>
      <c r="AG405" s="185"/>
      <c r="AH405" s="185"/>
      <c r="AI405" s="185"/>
      <c r="AJ405" s="185"/>
      <c r="AK405" s="185"/>
      <c r="AL405" s="185"/>
      <c r="AM405" s="185"/>
      <c r="AN405" s="185"/>
      <c r="AO405" s="185"/>
      <c r="AP405" s="186"/>
      <c r="AQ405" s="415"/>
    </row>
    <row r="406" spans="1:45" s="117" customFormat="1" ht="27.6" x14ac:dyDescent="0.25">
      <c r="A406" s="252">
        <v>56</v>
      </c>
      <c r="B406" s="199" t="s">
        <v>537</v>
      </c>
      <c r="C406" s="158" t="s">
        <v>94</v>
      </c>
      <c r="D406" s="201">
        <v>7</v>
      </c>
      <c r="E406" s="207"/>
      <c r="F406" s="209">
        <v>7</v>
      </c>
      <c r="G406" s="416">
        <v>7</v>
      </c>
      <c r="H406" s="416"/>
      <c r="I406" s="209"/>
      <c r="J406" s="416"/>
      <c r="K406" s="238" t="s">
        <v>206</v>
      </c>
      <c r="L406" s="178" t="s">
        <v>309</v>
      </c>
      <c r="M406" s="177">
        <v>273</v>
      </c>
      <c r="N406" s="279">
        <v>7</v>
      </c>
      <c r="O406" s="279"/>
      <c r="P406" s="279"/>
      <c r="Q406" s="279"/>
      <c r="R406" s="185"/>
      <c r="S406" s="185"/>
      <c r="T406" s="185"/>
      <c r="U406" s="185"/>
      <c r="V406" s="185"/>
      <c r="W406" s="185"/>
      <c r="X406" s="185"/>
      <c r="Y406" s="185"/>
      <c r="Z406" s="185"/>
      <c r="AA406" s="185"/>
      <c r="AB406" s="185"/>
      <c r="AC406" s="185"/>
      <c r="AD406" s="185"/>
      <c r="AE406" s="185"/>
      <c r="AF406" s="185"/>
      <c r="AG406" s="185"/>
      <c r="AH406" s="185"/>
      <c r="AI406" s="185"/>
      <c r="AJ406" s="185"/>
      <c r="AK406" s="185"/>
      <c r="AL406" s="185"/>
      <c r="AM406" s="185"/>
      <c r="AN406" s="185"/>
      <c r="AO406" s="185"/>
      <c r="AP406" s="186"/>
      <c r="AQ406" s="415"/>
    </row>
    <row r="407" spans="1:45" s="176" customFormat="1" ht="14.4" x14ac:dyDescent="0.3">
      <c r="A407" s="131">
        <v>57</v>
      </c>
      <c r="B407" s="199" t="s">
        <v>538</v>
      </c>
      <c r="C407" s="158" t="s">
        <v>94</v>
      </c>
      <c r="D407" s="201">
        <v>0.5</v>
      </c>
      <c r="E407" s="207"/>
      <c r="F407" s="209">
        <v>0.5</v>
      </c>
      <c r="G407" s="416">
        <v>0.5</v>
      </c>
      <c r="H407" s="416"/>
      <c r="I407" s="209"/>
      <c r="J407" s="416"/>
      <c r="K407" s="238" t="s">
        <v>196</v>
      </c>
      <c r="L407" s="178" t="s">
        <v>309</v>
      </c>
      <c r="M407" s="177"/>
      <c r="N407" s="418">
        <v>0.5</v>
      </c>
      <c r="O407" s="419"/>
      <c r="P407" s="420"/>
      <c r="Q407" s="374"/>
      <c r="R407" s="374"/>
      <c r="S407" s="374"/>
      <c r="T407" s="374"/>
      <c r="U407" s="374"/>
      <c r="V407" s="374"/>
      <c r="W407" s="374"/>
      <c r="X407" s="374"/>
      <c r="Y407" s="374"/>
      <c r="Z407" s="374"/>
      <c r="AA407" s="374"/>
      <c r="AB407" s="374"/>
      <c r="AC407" s="374"/>
      <c r="AD407" s="421"/>
      <c r="AE407" s="421"/>
      <c r="AF407" s="421"/>
      <c r="AG407" s="421"/>
      <c r="AH407" s="421"/>
      <c r="AI407" s="421"/>
      <c r="AJ407" s="421"/>
      <c r="AK407" s="421"/>
      <c r="AL407" s="421"/>
      <c r="AM407" s="421"/>
      <c r="AN407" s="421"/>
      <c r="AO407" s="421"/>
      <c r="AP407" s="421"/>
      <c r="AQ407" s="421"/>
      <c r="AR407" s="374"/>
      <c r="AS407" s="374"/>
    </row>
    <row r="408" spans="1:45" s="117" customFormat="1" x14ac:dyDescent="0.25">
      <c r="A408" s="252">
        <v>58</v>
      </c>
      <c r="B408" s="199" t="s">
        <v>539</v>
      </c>
      <c r="C408" s="158" t="s">
        <v>94</v>
      </c>
      <c r="D408" s="201">
        <v>0.08</v>
      </c>
      <c r="E408" s="207"/>
      <c r="F408" s="209">
        <v>0.08</v>
      </c>
      <c r="G408" s="416"/>
      <c r="H408" s="416"/>
      <c r="I408" s="209"/>
      <c r="J408" s="416">
        <v>0.08</v>
      </c>
      <c r="K408" s="238" t="s">
        <v>196</v>
      </c>
      <c r="L408" s="178" t="s">
        <v>309</v>
      </c>
      <c r="M408" s="177"/>
      <c r="N408" s="279"/>
      <c r="O408" s="279">
        <v>0.05</v>
      </c>
      <c r="P408" s="279">
        <v>0.03</v>
      </c>
      <c r="Q408" s="185"/>
      <c r="R408" s="185"/>
      <c r="S408" s="185"/>
      <c r="T408" s="185"/>
      <c r="U408" s="185"/>
      <c r="V408" s="185"/>
      <c r="W408" s="185"/>
      <c r="X408" s="185"/>
      <c r="Y408" s="185"/>
      <c r="Z408" s="185"/>
      <c r="AA408" s="185"/>
      <c r="AB408" s="185"/>
      <c r="AC408" s="185"/>
      <c r="AD408" s="185"/>
      <c r="AE408" s="185"/>
      <c r="AF408" s="185"/>
      <c r="AG408" s="185"/>
      <c r="AH408" s="185"/>
      <c r="AI408" s="185"/>
      <c r="AJ408" s="185"/>
      <c r="AK408" s="185"/>
      <c r="AL408" s="185"/>
      <c r="AM408" s="185"/>
      <c r="AN408" s="185"/>
      <c r="AO408" s="185"/>
      <c r="AP408" s="185"/>
      <c r="AQ408" s="185"/>
      <c r="AR408" s="185"/>
      <c r="AS408" s="185"/>
    </row>
    <row r="409" spans="1:45" s="117" customFormat="1" x14ac:dyDescent="0.25">
      <c r="A409" s="131">
        <v>59</v>
      </c>
      <c r="B409" s="199" t="s">
        <v>539</v>
      </c>
      <c r="C409" s="158" t="s">
        <v>94</v>
      </c>
      <c r="D409" s="201">
        <v>0.71</v>
      </c>
      <c r="E409" s="207"/>
      <c r="F409" s="209">
        <v>0.71</v>
      </c>
      <c r="G409" s="416">
        <v>0.71</v>
      </c>
      <c r="H409" s="416"/>
      <c r="I409" s="209"/>
      <c r="J409" s="416"/>
      <c r="K409" s="238" t="s">
        <v>196</v>
      </c>
      <c r="L409" s="149" t="s">
        <v>304</v>
      </c>
      <c r="M409" s="177"/>
      <c r="N409" s="279">
        <v>0.71</v>
      </c>
      <c r="O409" s="279"/>
      <c r="P409" s="279"/>
      <c r="Q409" s="185"/>
      <c r="R409" s="185"/>
      <c r="S409" s="185"/>
      <c r="T409" s="185"/>
      <c r="U409" s="185"/>
      <c r="V409" s="185"/>
      <c r="W409" s="185"/>
      <c r="X409" s="185"/>
      <c r="Y409" s="185"/>
      <c r="Z409" s="185"/>
      <c r="AA409" s="185"/>
      <c r="AB409" s="185"/>
      <c r="AC409" s="185"/>
      <c r="AD409" s="185"/>
      <c r="AE409" s="185"/>
      <c r="AF409" s="185"/>
      <c r="AG409" s="185"/>
      <c r="AH409" s="185"/>
      <c r="AI409" s="185"/>
      <c r="AJ409" s="185"/>
      <c r="AK409" s="185"/>
      <c r="AL409" s="185"/>
      <c r="AM409" s="185"/>
      <c r="AN409" s="185"/>
      <c r="AO409" s="185"/>
      <c r="AP409" s="185"/>
      <c r="AQ409" s="185"/>
      <c r="AR409" s="185"/>
      <c r="AS409" s="185"/>
    </row>
    <row r="410" spans="1:45" s="117" customFormat="1" x14ac:dyDescent="0.25">
      <c r="A410" s="252">
        <v>60</v>
      </c>
      <c r="B410" s="199" t="s">
        <v>539</v>
      </c>
      <c r="C410" s="158" t="s">
        <v>94</v>
      </c>
      <c r="D410" s="201">
        <v>0.5</v>
      </c>
      <c r="E410" s="207"/>
      <c r="F410" s="209">
        <v>0.5</v>
      </c>
      <c r="G410" s="416"/>
      <c r="H410" s="416"/>
      <c r="I410" s="209"/>
      <c r="J410" s="416">
        <v>0.5</v>
      </c>
      <c r="K410" s="238" t="s">
        <v>196</v>
      </c>
      <c r="L410" s="178" t="s">
        <v>309</v>
      </c>
      <c r="M410" s="177"/>
      <c r="N410" s="279"/>
      <c r="O410" s="279">
        <v>0.5</v>
      </c>
      <c r="P410" s="279"/>
      <c r="Q410" s="185"/>
      <c r="R410" s="185"/>
      <c r="S410" s="185"/>
      <c r="T410" s="185"/>
      <c r="U410" s="185"/>
      <c r="V410" s="185"/>
      <c r="W410" s="185"/>
      <c r="X410" s="185"/>
      <c r="Y410" s="185"/>
      <c r="Z410" s="185"/>
      <c r="AA410" s="185"/>
      <c r="AB410" s="185"/>
      <c r="AC410" s="185"/>
      <c r="AD410" s="185"/>
      <c r="AE410" s="185"/>
      <c r="AF410" s="185"/>
      <c r="AG410" s="185"/>
      <c r="AH410" s="185"/>
      <c r="AI410" s="185"/>
      <c r="AJ410" s="185"/>
      <c r="AK410" s="185"/>
      <c r="AL410" s="185"/>
      <c r="AM410" s="185"/>
      <c r="AN410" s="185"/>
      <c r="AO410" s="185"/>
      <c r="AP410" s="185"/>
      <c r="AQ410" s="185"/>
      <c r="AR410" s="185"/>
      <c r="AS410" s="185"/>
    </row>
    <row r="411" spans="1:45" s="117" customFormat="1" x14ac:dyDescent="0.25">
      <c r="A411" s="131">
        <v>61</v>
      </c>
      <c r="B411" s="199" t="s">
        <v>539</v>
      </c>
      <c r="C411" s="158" t="s">
        <v>94</v>
      </c>
      <c r="D411" s="201">
        <v>0.3</v>
      </c>
      <c r="E411" s="207"/>
      <c r="F411" s="209">
        <v>0.3</v>
      </c>
      <c r="G411" s="416"/>
      <c r="H411" s="416"/>
      <c r="I411" s="209"/>
      <c r="J411" s="416">
        <v>0.3</v>
      </c>
      <c r="K411" s="238" t="s">
        <v>196</v>
      </c>
      <c r="L411" s="178" t="s">
        <v>309</v>
      </c>
      <c r="M411" s="177"/>
      <c r="N411" s="279"/>
      <c r="O411" s="279">
        <v>0.3</v>
      </c>
      <c r="P411" s="279"/>
      <c r="Q411" s="185"/>
      <c r="R411" s="185"/>
      <c r="S411" s="185"/>
      <c r="T411" s="185"/>
      <c r="U411" s="185"/>
      <c r="V411" s="185"/>
      <c r="W411" s="185"/>
      <c r="X411" s="185"/>
      <c r="Y411" s="185"/>
      <c r="Z411" s="185"/>
      <c r="AA411" s="185"/>
      <c r="AB411" s="185"/>
      <c r="AC411" s="185"/>
      <c r="AD411" s="185"/>
      <c r="AE411" s="185"/>
      <c r="AF411" s="185"/>
      <c r="AG411" s="185"/>
      <c r="AH411" s="185"/>
      <c r="AI411" s="185"/>
      <c r="AJ411" s="185"/>
      <c r="AK411" s="185"/>
      <c r="AL411" s="185"/>
      <c r="AM411" s="185"/>
      <c r="AN411" s="185"/>
      <c r="AO411" s="185"/>
      <c r="AP411" s="185"/>
      <c r="AQ411" s="185"/>
      <c r="AR411" s="185"/>
      <c r="AS411" s="185"/>
    </row>
    <row r="412" spans="1:45" s="117" customFormat="1" x14ac:dyDescent="0.25">
      <c r="A412" s="252">
        <v>62</v>
      </c>
      <c r="B412" s="199" t="s">
        <v>540</v>
      </c>
      <c r="C412" s="158" t="s">
        <v>94</v>
      </c>
      <c r="D412" s="201">
        <v>0.3</v>
      </c>
      <c r="E412" s="207"/>
      <c r="F412" s="209">
        <v>0.3</v>
      </c>
      <c r="G412" s="416"/>
      <c r="H412" s="416"/>
      <c r="I412" s="209"/>
      <c r="J412" s="416">
        <v>0.3</v>
      </c>
      <c r="K412" s="238" t="s">
        <v>196</v>
      </c>
      <c r="L412" s="178" t="s">
        <v>309</v>
      </c>
      <c r="M412" s="177"/>
      <c r="N412" s="279"/>
      <c r="O412" s="279"/>
      <c r="P412" s="279">
        <v>0.3</v>
      </c>
      <c r="Q412" s="185"/>
      <c r="R412" s="185"/>
      <c r="S412" s="185"/>
      <c r="T412" s="185"/>
      <c r="U412" s="185"/>
      <c r="V412" s="185"/>
      <c r="W412" s="185"/>
      <c r="X412" s="185"/>
      <c r="Y412" s="185"/>
      <c r="Z412" s="185"/>
      <c r="AA412" s="185"/>
      <c r="AB412" s="185"/>
      <c r="AC412" s="185"/>
      <c r="AD412" s="185"/>
      <c r="AE412" s="185"/>
      <c r="AF412" s="185"/>
      <c r="AG412" s="185"/>
      <c r="AH412" s="185"/>
      <c r="AI412" s="185"/>
      <c r="AJ412" s="185"/>
      <c r="AK412" s="185"/>
      <c r="AL412" s="185"/>
      <c r="AM412" s="185"/>
      <c r="AN412" s="185"/>
      <c r="AO412" s="185"/>
      <c r="AP412" s="185"/>
      <c r="AQ412" s="185"/>
      <c r="AR412" s="185"/>
      <c r="AS412" s="185"/>
    </row>
    <row r="413" spans="1:45" s="117" customFormat="1" x14ac:dyDescent="0.25">
      <c r="A413" s="131">
        <v>63</v>
      </c>
      <c r="B413" s="199" t="s">
        <v>540</v>
      </c>
      <c r="C413" s="158" t="s">
        <v>94</v>
      </c>
      <c r="D413" s="201">
        <v>1.1000000000000001</v>
      </c>
      <c r="E413" s="207"/>
      <c r="F413" s="209">
        <v>1.1000000000000001</v>
      </c>
      <c r="G413" s="416"/>
      <c r="H413" s="416"/>
      <c r="I413" s="209"/>
      <c r="J413" s="416">
        <v>1.1000000000000001</v>
      </c>
      <c r="K413" s="238" t="s">
        <v>196</v>
      </c>
      <c r="L413" s="149" t="s">
        <v>304</v>
      </c>
      <c r="M413" s="177"/>
      <c r="N413" s="279"/>
      <c r="O413" s="279">
        <v>1.1000000000000001</v>
      </c>
      <c r="P413" s="279"/>
      <c r="Q413" s="185"/>
      <c r="R413" s="185"/>
      <c r="S413" s="185"/>
      <c r="T413" s="185"/>
      <c r="U413" s="185"/>
      <c r="V413" s="185"/>
      <c r="W413" s="185"/>
      <c r="X413" s="185"/>
      <c r="Y413" s="185"/>
      <c r="Z413" s="185"/>
      <c r="AA413" s="185"/>
      <c r="AB413" s="185"/>
      <c r="AC413" s="185"/>
      <c r="AD413" s="185"/>
      <c r="AE413" s="185"/>
      <c r="AF413" s="185"/>
      <c r="AG413" s="185"/>
      <c r="AH413" s="185"/>
      <c r="AI413" s="185"/>
      <c r="AJ413" s="185"/>
      <c r="AK413" s="185"/>
      <c r="AL413" s="185"/>
      <c r="AM413" s="185"/>
      <c r="AN413" s="185"/>
      <c r="AO413" s="185"/>
      <c r="AP413" s="185"/>
      <c r="AQ413" s="185"/>
      <c r="AR413" s="185"/>
      <c r="AS413" s="185"/>
    </row>
    <row r="414" spans="1:45" s="117" customFormat="1" x14ac:dyDescent="0.25">
      <c r="A414" s="252">
        <v>64</v>
      </c>
      <c r="B414" s="199" t="s">
        <v>540</v>
      </c>
      <c r="C414" s="158" t="s">
        <v>94</v>
      </c>
      <c r="D414" s="201">
        <v>0.05</v>
      </c>
      <c r="E414" s="207"/>
      <c r="F414" s="209">
        <v>0.05</v>
      </c>
      <c r="G414" s="416"/>
      <c r="H414" s="416"/>
      <c r="I414" s="209"/>
      <c r="J414" s="416">
        <v>0.05</v>
      </c>
      <c r="K414" s="238" t="s">
        <v>196</v>
      </c>
      <c r="L414" s="178" t="s">
        <v>309</v>
      </c>
      <c r="M414" s="177"/>
      <c r="N414" s="279"/>
      <c r="O414" s="279">
        <v>0.05</v>
      </c>
      <c r="P414" s="279"/>
      <c r="Q414" s="185"/>
      <c r="R414" s="185"/>
      <c r="S414" s="185"/>
      <c r="T414" s="185"/>
      <c r="U414" s="185"/>
      <c r="V414" s="185"/>
      <c r="W414" s="185"/>
      <c r="X414" s="185"/>
      <c r="Y414" s="185"/>
      <c r="Z414" s="185"/>
      <c r="AA414" s="185"/>
      <c r="AB414" s="185"/>
      <c r="AC414" s="185"/>
      <c r="AD414" s="185"/>
      <c r="AE414" s="185"/>
      <c r="AF414" s="185"/>
      <c r="AG414" s="185"/>
      <c r="AH414" s="185"/>
      <c r="AI414" s="185"/>
      <c r="AJ414" s="185"/>
      <c r="AK414" s="185"/>
      <c r="AL414" s="185"/>
      <c r="AM414" s="185"/>
      <c r="AN414" s="185"/>
      <c r="AO414" s="185"/>
      <c r="AP414" s="185"/>
      <c r="AQ414" s="185"/>
      <c r="AR414" s="185"/>
      <c r="AS414" s="185"/>
    </row>
    <row r="415" spans="1:45" s="117" customFormat="1" x14ac:dyDescent="0.25">
      <c r="A415" s="131">
        <v>65</v>
      </c>
      <c r="B415" s="199" t="s">
        <v>540</v>
      </c>
      <c r="C415" s="158" t="s">
        <v>94</v>
      </c>
      <c r="D415" s="201">
        <v>0.16</v>
      </c>
      <c r="E415" s="207"/>
      <c r="F415" s="209">
        <v>0.16</v>
      </c>
      <c r="G415" s="416"/>
      <c r="H415" s="416"/>
      <c r="I415" s="209"/>
      <c r="J415" s="416">
        <v>0.16</v>
      </c>
      <c r="K415" s="238" t="s">
        <v>196</v>
      </c>
      <c r="L415" s="178" t="s">
        <v>309</v>
      </c>
      <c r="M415" s="177"/>
      <c r="N415" s="279"/>
      <c r="O415" s="279"/>
      <c r="P415" s="279">
        <v>0.16</v>
      </c>
      <c r="Q415" s="185"/>
      <c r="R415" s="185"/>
      <c r="S415" s="185"/>
      <c r="T415" s="185"/>
      <c r="U415" s="185"/>
      <c r="V415" s="185"/>
      <c r="W415" s="185"/>
      <c r="X415" s="185"/>
      <c r="Y415" s="185"/>
      <c r="Z415" s="185"/>
      <c r="AA415" s="185"/>
      <c r="AB415" s="185"/>
      <c r="AC415" s="185"/>
      <c r="AD415" s="185"/>
      <c r="AE415" s="185"/>
      <c r="AF415" s="185"/>
      <c r="AG415" s="185"/>
      <c r="AH415" s="185"/>
      <c r="AI415" s="185"/>
      <c r="AJ415" s="185"/>
      <c r="AK415" s="185"/>
      <c r="AL415" s="185"/>
      <c r="AM415" s="185"/>
      <c r="AN415" s="185"/>
      <c r="AO415" s="185"/>
      <c r="AP415" s="185"/>
      <c r="AQ415" s="185"/>
      <c r="AR415" s="185"/>
      <c r="AS415" s="185"/>
    </row>
    <row r="416" spans="1:45" s="117" customFormat="1" x14ac:dyDescent="0.25">
      <c r="A416" s="252">
        <v>66</v>
      </c>
      <c r="B416" s="199" t="s">
        <v>540</v>
      </c>
      <c r="C416" s="158" t="s">
        <v>94</v>
      </c>
      <c r="D416" s="201">
        <v>0.18</v>
      </c>
      <c r="E416" s="207"/>
      <c r="F416" s="209">
        <v>0.18</v>
      </c>
      <c r="G416" s="416"/>
      <c r="H416" s="416"/>
      <c r="I416" s="209"/>
      <c r="J416" s="416">
        <v>0.18</v>
      </c>
      <c r="K416" s="238" t="s">
        <v>196</v>
      </c>
      <c r="L416" s="178" t="s">
        <v>309</v>
      </c>
      <c r="M416" s="177"/>
      <c r="N416" s="279"/>
      <c r="O416" s="279">
        <v>0.18</v>
      </c>
      <c r="P416" s="279"/>
      <c r="Q416" s="185"/>
      <c r="R416" s="185"/>
      <c r="S416" s="185"/>
      <c r="T416" s="185"/>
      <c r="U416" s="185"/>
      <c r="V416" s="185"/>
      <c r="W416" s="185"/>
      <c r="X416" s="185"/>
      <c r="Y416" s="185"/>
      <c r="Z416" s="185"/>
      <c r="AA416" s="185"/>
      <c r="AB416" s="185"/>
      <c r="AC416" s="185"/>
      <c r="AD416" s="185"/>
      <c r="AE416" s="185"/>
      <c r="AF416" s="185"/>
      <c r="AG416" s="185"/>
      <c r="AH416" s="185"/>
      <c r="AI416" s="185"/>
      <c r="AJ416" s="185"/>
      <c r="AK416" s="185"/>
      <c r="AL416" s="185"/>
      <c r="AM416" s="185"/>
      <c r="AN416" s="185"/>
      <c r="AO416" s="185"/>
      <c r="AP416" s="185"/>
      <c r="AQ416" s="185"/>
      <c r="AR416" s="185"/>
      <c r="AS416" s="185"/>
    </row>
    <row r="417" spans="1:45" s="117" customFormat="1" x14ac:dyDescent="0.25">
      <c r="A417" s="131">
        <v>67</v>
      </c>
      <c r="B417" s="199" t="s">
        <v>540</v>
      </c>
      <c r="C417" s="158" t="s">
        <v>94</v>
      </c>
      <c r="D417" s="201">
        <v>1.2</v>
      </c>
      <c r="E417" s="207"/>
      <c r="F417" s="209">
        <v>1.2</v>
      </c>
      <c r="G417" s="416"/>
      <c r="H417" s="416"/>
      <c r="I417" s="209"/>
      <c r="J417" s="416">
        <v>1.2</v>
      </c>
      <c r="K417" s="238" t="s">
        <v>196</v>
      </c>
      <c r="L417" s="178" t="s">
        <v>309</v>
      </c>
      <c r="M417" s="177"/>
      <c r="N417" s="279"/>
      <c r="O417" s="279">
        <v>1.2</v>
      </c>
      <c r="P417" s="279"/>
      <c r="Q417" s="185"/>
      <c r="R417" s="185"/>
      <c r="S417" s="185"/>
      <c r="T417" s="185"/>
      <c r="U417" s="185"/>
      <c r="V417" s="185"/>
      <c r="W417" s="185"/>
      <c r="X417" s="185"/>
      <c r="Y417" s="185"/>
      <c r="Z417" s="185"/>
      <c r="AA417" s="185"/>
      <c r="AB417" s="185"/>
      <c r="AC417" s="185"/>
      <c r="AD417" s="185"/>
      <c r="AE417" s="185"/>
      <c r="AF417" s="185"/>
      <c r="AG417" s="185"/>
      <c r="AH417" s="185"/>
      <c r="AI417" s="185"/>
      <c r="AJ417" s="185"/>
      <c r="AK417" s="185"/>
      <c r="AL417" s="185"/>
      <c r="AM417" s="185"/>
      <c r="AN417" s="185"/>
      <c r="AO417" s="185"/>
      <c r="AP417" s="185"/>
      <c r="AQ417" s="185"/>
      <c r="AR417" s="185"/>
      <c r="AS417" s="185"/>
    </row>
    <row r="418" spans="1:45" s="117" customFormat="1" x14ac:dyDescent="0.25">
      <c r="A418" s="252">
        <v>68</v>
      </c>
      <c r="B418" s="199" t="s">
        <v>540</v>
      </c>
      <c r="C418" s="158" t="s">
        <v>94</v>
      </c>
      <c r="D418" s="201">
        <v>0.25</v>
      </c>
      <c r="E418" s="207"/>
      <c r="F418" s="209">
        <v>0.25</v>
      </c>
      <c r="G418" s="416"/>
      <c r="H418" s="416"/>
      <c r="I418" s="209"/>
      <c r="J418" s="416">
        <v>0.25</v>
      </c>
      <c r="K418" s="238" t="s">
        <v>196</v>
      </c>
      <c r="L418" s="149" t="s">
        <v>304</v>
      </c>
      <c r="M418" s="177"/>
      <c r="N418" s="279"/>
      <c r="O418" s="279">
        <v>0.25</v>
      </c>
      <c r="P418" s="279"/>
      <c r="Q418" s="185"/>
      <c r="R418" s="185"/>
      <c r="S418" s="185"/>
      <c r="T418" s="185"/>
      <c r="U418" s="185"/>
      <c r="V418" s="185"/>
      <c r="W418" s="185"/>
      <c r="X418" s="185"/>
      <c r="Y418" s="185"/>
      <c r="Z418" s="185"/>
      <c r="AA418" s="185"/>
      <c r="AB418" s="185"/>
      <c r="AC418" s="185"/>
      <c r="AD418" s="185"/>
      <c r="AE418" s="185"/>
      <c r="AF418" s="185"/>
      <c r="AG418" s="185"/>
      <c r="AH418" s="185"/>
      <c r="AI418" s="185"/>
      <c r="AJ418" s="185"/>
      <c r="AK418" s="185"/>
      <c r="AL418" s="185"/>
      <c r="AM418" s="185"/>
      <c r="AN418" s="185"/>
      <c r="AO418" s="185"/>
      <c r="AP418" s="185"/>
      <c r="AQ418" s="185"/>
      <c r="AR418" s="185"/>
      <c r="AS418" s="185"/>
    </row>
    <row r="419" spans="1:45" s="117" customFormat="1" x14ac:dyDescent="0.25">
      <c r="A419" s="131">
        <v>69</v>
      </c>
      <c r="B419" s="199" t="s">
        <v>540</v>
      </c>
      <c r="C419" s="158" t="s">
        <v>94</v>
      </c>
      <c r="D419" s="201">
        <v>0.5</v>
      </c>
      <c r="E419" s="207"/>
      <c r="F419" s="209">
        <v>0.5</v>
      </c>
      <c r="G419" s="416"/>
      <c r="H419" s="416"/>
      <c r="I419" s="209"/>
      <c r="J419" s="416">
        <v>0.5</v>
      </c>
      <c r="K419" s="238" t="s">
        <v>196</v>
      </c>
      <c r="L419" s="178" t="s">
        <v>309</v>
      </c>
      <c r="M419" s="177"/>
      <c r="N419" s="279"/>
      <c r="O419" s="279">
        <v>0.5</v>
      </c>
      <c r="P419" s="279"/>
      <c r="Q419" s="185"/>
      <c r="R419" s="185"/>
      <c r="S419" s="185"/>
      <c r="T419" s="185"/>
      <c r="U419" s="185"/>
      <c r="V419" s="185"/>
      <c r="W419" s="185"/>
      <c r="X419" s="185"/>
      <c r="Y419" s="185"/>
      <c r="Z419" s="185"/>
      <c r="AA419" s="185"/>
      <c r="AB419" s="185"/>
      <c r="AC419" s="185"/>
      <c r="AD419" s="185"/>
      <c r="AE419" s="185"/>
      <c r="AF419" s="185"/>
      <c r="AG419" s="185"/>
      <c r="AH419" s="185"/>
      <c r="AI419" s="185"/>
      <c r="AJ419" s="185"/>
      <c r="AK419" s="185"/>
      <c r="AL419" s="185"/>
      <c r="AM419" s="185"/>
      <c r="AN419" s="185"/>
      <c r="AO419" s="185"/>
      <c r="AP419" s="185"/>
      <c r="AQ419" s="185"/>
      <c r="AR419" s="185"/>
      <c r="AS419" s="185"/>
    </row>
    <row r="420" spans="1:45" s="117" customFormat="1" x14ac:dyDescent="0.25">
      <c r="A420" s="252">
        <v>70</v>
      </c>
      <c r="B420" s="199" t="s">
        <v>541</v>
      </c>
      <c r="C420" s="158" t="s">
        <v>94</v>
      </c>
      <c r="D420" s="201">
        <v>0.35</v>
      </c>
      <c r="E420" s="207"/>
      <c r="F420" s="209">
        <v>0.35</v>
      </c>
      <c r="G420" s="416"/>
      <c r="H420" s="416"/>
      <c r="I420" s="209"/>
      <c r="J420" s="416">
        <v>0.35</v>
      </c>
      <c r="K420" s="238" t="s">
        <v>196</v>
      </c>
      <c r="L420" s="178" t="s">
        <v>309</v>
      </c>
      <c r="M420" s="177"/>
      <c r="N420" s="279"/>
      <c r="O420" s="279">
        <v>0.35</v>
      </c>
      <c r="P420" s="279"/>
      <c r="Q420" s="185"/>
      <c r="R420" s="185"/>
      <c r="S420" s="185"/>
      <c r="T420" s="185"/>
      <c r="U420" s="185"/>
      <c r="V420" s="185"/>
      <c r="W420" s="185"/>
      <c r="X420" s="185"/>
      <c r="Y420" s="185"/>
      <c r="Z420" s="185"/>
      <c r="AA420" s="185"/>
      <c r="AB420" s="185"/>
      <c r="AC420" s="185"/>
      <c r="AD420" s="185"/>
      <c r="AE420" s="185"/>
      <c r="AF420" s="185"/>
      <c r="AG420" s="185"/>
      <c r="AH420" s="185"/>
      <c r="AI420" s="185"/>
      <c r="AJ420" s="185"/>
      <c r="AK420" s="185"/>
      <c r="AL420" s="185"/>
      <c r="AM420" s="185"/>
      <c r="AN420" s="185"/>
      <c r="AO420" s="185"/>
      <c r="AP420" s="185"/>
      <c r="AQ420" s="185"/>
      <c r="AR420" s="185"/>
      <c r="AS420" s="185"/>
    </row>
    <row r="421" spans="1:45" s="117" customFormat="1" x14ac:dyDescent="0.25">
      <c r="A421" s="131">
        <v>71</v>
      </c>
      <c r="B421" s="199" t="s">
        <v>541</v>
      </c>
      <c r="C421" s="158" t="s">
        <v>94</v>
      </c>
      <c r="D421" s="201">
        <v>4</v>
      </c>
      <c r="E421" s="207"/>
      <c r="F421" s="209">
        <v>4</v>
      </c>
      <c r="G421" s="416">
        <v>2</v>
      </c>
      <c r="H421" s="416"/>
      <c r="I421" s="209"/>
      <c r="J421" s="416">
        <v>2</v>
      </c>
      <c r="K421" s="238" t="s">
        <v>196</v>
      </c>
      <c r="L421" s="178" t="s">
        <v>309</v>
      </c>
      <c r="M421" s="177"/>
      <c r="N421" s="279">
        <f>G421</f>
        <v>2</v>
      </c>
      <c r="O421" s="279">
        <v>2</v>
      </c>
      <c r="P421" s="279"/>
      <c r="Q421" s="185"/>
      <c r="R421" s="185"/>
      <c r="S421" s="185"/>
      <c r="T421" s="185"/>
      <c r="U421" s="185"/>
      <c r="V421" s="185"/>
      <c r="W421" s="185"/>
      <c r="X421" s="185"/>
      <c r="Y421" s="185"/>
      <c r="Z421" s="185"/>
      <c r="AA421" s="185"/>
      <c r="AB421" s="185"/>
      <c r="AC421" s="185"/>
      <c r="AD421" s="185"/>
      <c r="AE421" s="185"/>
      <c r="AF421" s="185"/>
      <c r="AG421" s="185"/>
      <c r="AH421" s="185"/>
      <c r="AI421" s="185"/>
      <c r="AJ421" s="185"/>
      <c r="AK421" s="185"/>
      <c r="AL421" s="185"/>
      <c r="AM421" s="185"/>
      <c r="AN421" s="185"/>
      <c r="AO421" s="185"/>
      <c r="AP421" s="185"/>
      <c r="AQ421" s="185"/>
      <c r="AR421" s="185"/>
      <c r="AS421" s="185"/>
    </row>
    <row r="422" spans="1:45" s="117" customFormat="1" x14ac:dyDescent="0.25">
      <c r="A422" s="252">
        <v>72</v>
      </c>
      <c r="B422" s="199" t="s">
        <v>542</v>
      </c>
      <c r="C422" s="158" t="s">
        <v>94</v>
      </c>
      <c r="D422" s="201">
        <v>0.18</v>
      </c>
      <c r="E422" s="207"/>
      <c r="F422" s="201">
        <v>0.18</v>
      </c>
      <c r="G422" s="416"/>
      <c r="H422" s="416"/>
      <c r="I422" s="209"/>
      <c r="J422" s="416">
        <v>0.18</v>
      </c>
      <c r="K422" s="238" t="s">
        <v>196</v>
      </c>
      <c r="L422" s="178" t="s">
        <v>309</v>
      </c>
      <c r="M422" s="177"/>
      <c r="N422" s="279"/>
      <c r="O422" s="279">
        <v>0.18</v>
      </c>
      <c r="P422" s="279"/>
      <c r="Q422" s="185"/>
      <c r="R422" s="185"/>
      <c r="S422" s="185"/>
      <c r="T422" s="185"/>
      <c r="U422" s="185"/>
      <c r="V422" s="185"/>
      <c r="W422" s="185"/>
      <c r="X422" s="185"/>
      <c r="Y422" s="185"/>
      <c r="Z422" s="185"/>
      <c r="AA422" s="185"/>
      <c r="AB422" s="185"/>
      <c r="AC422" s="185"/>
      <c r="AD422" s="185"/>
      <c r="AE422" s="185"/>
      <c r="AF422" s="185"/>
      <c r="AG422" s="185"/>
      <c r="AH422" s="185"/>
      <c r="AI422" s="185"/>
      <c r="AJ422" s="185"/>
      <c r="AK422" s="185"/>
      <c r="AL422" s="185"/>
      <c r="AM422" s="185"/>
      <c r="AN422" s="185"/>
      <c r="AO422" s="185"/>
      <c r="AP422" s="185"/>
      <c r="AQ422" s="185"/>
      <c r="AR422" s="185"/>
      <c r="AS422" s="185"/>
    </row>
    <row r="423" spans="1:45" s="117" customFormat="1" x14ac:dyDescent="0.25">
      <c r="A423" s="131">
        <v>73</v>
      </c>
      <c r="B423" s="199" t="s">
        <v>542</v>
      </c>
      <c r="C423" s="158" t="s">
        <v>94</v>
      </c>
      <c r="D423" s="201">
        <v>0.09</v>
      </c>
      <c r="E423" s="207"/>
      <c r="F423" s="201">
        <v>0.09</v>
      </c>
      <c r="G423" s="416"/>
      <c r="H423" s="416"/>
      <c r="I423" s="209"/>
      <c r="J423" s="416">
        <v>0.09</v>
      </c>
      <c r="K423" s="238" t="s">
        <v>196</v>
      </c>
      <c r="L423" s="178" t="s">
        <v>309</v>
      </c>
      <c r="M423" s="177"/>
      <c r="N423" s="279"/>
      <c r="O423" s="279"/>
      <c r="P423" s="279">
        <v>0.09</v>
      </c>
      <c r="Q423" s="185"/>
      <c r="R423" s="185"/>
      <c r="S423" s="185"/>
      <c r="T423" s="185"/>
      <c r="U423" s="185"/>
      <c r="V423" s="185"/>
      <c r="W423" s="185"/>
      <c r="X423" s="185"/>
      <c r="Y423" s="185"/>
      <c r="Z423" s="185"/>
      <c r="AA423" s="185"/>
      <c r="AB423" s="185"/>
      <c r="AC423" s="185"/>
      <c r="AD423" s="185"/>
      <c r="AE423" s="185"/>
      <c r="AF423" s="185"/>
      <c r="AG423" s="185"/>
      <c r="AH423" s="185"/>
      <c r="AI423" s="185"/>
      <c r="AJ423" s="185"/>
      <c r="AK423" s="185"/>
      <c r="AL423" s="185"/>
      <c r="AM423" s="185"/>
      <c r="AN423" s="185"/>
      <c r="AO423" s="185"/>
      <c r="AP423" s="185"/>
      <c r="AQ423" s="185"/>
      <c r="AR423" s="185"/>
      <c r="AS423" s="185"/>
    </row>
    <row r="424" spans="1:45" s="117" customFormat="1" x14ac:dyDescent="0.25">
      <c r="A424" s="252">
        <v>74</v>
      </c>
      <c r="B424" s="199" t="s">
        <v>542</v>
      </c>
      <c r="C424" s="158" t="s">
        <v>94</v>
      </c>
      <c r="D424" s="201">
        <v>0.48</v>
      </c>
      <c r="E424" s="207"/>
      <c r="F424" s="201">
        <v>0.48</v>
      </c>
      <c r="G424" s="416"/>
      <c r="H424" s="416"/>
      <c r="I424" s="209"/>
      <c r="J424" s="416">
        <v>0.48</v>
      </c>
      <c r="K424" s="238" t="s">
        <v>196</v>
      </c>
      <c r="L424" s="178" t="s">
        <v>309</v>
      </c>
      <c r="M424" s="177"/>
      <c r="N424" s="279"/>
      <c r="O424" s="279"/>
      <c r="P424" s="279">
        <v>0.48</v>
      </c>
      <c r="Q424" s="185"/>
      <c r="R424" s="185"/>
      <c r="S424" s="185"/>
      <c r="T424" s="185"/>
      <c r="U424" s="185"/>
      <c r="V424" s="185"/>
      <c r="W424" s="185"/>
      <c r="X424" s="185"/>
      <c r="Y424" s="185"/>
      <c r="Z424" s="185"/>
      <c r="AA424" s="185"/>
      <c r="AB424" s="185"/>
      <c r="AC424" s="185"/>
      <c r="AD424" s="185"/>
      <c r="AE424" s="185"/>
      <c r="AF424" s="185"/>
      <c r="AG424" s="185"/>
      <c r="AH424" s="185"/>
      <c r="AI424" s="185"/>
      <c r="AJ424" s="185"/>
      <c r="AK424" s="185"/>
      <c r="AL424" s="185"/>
      <c r="AM424" s="185"/>
      <c r="AN424" s="185"/>
      <c r="AO424" s="185"/>
      <c r="AP424" s="185"/>
      <c r="AQ424" s="185"/>
      <c r="AR424" s="185"/>
      <c r="AS424" s="185"/>
    </row>
    <row r="425" spans="1:45" s="117" customFormat="1" x14ac:dyDescent="0.25">
      <c r="A425" s="131">
        <v>75</v>
      </c>
      <c r="B425" s="199" t="s">
        <v>909</v>
      </c>
      <c r="C425" s="158" t="s">
        <v>94</v>
      </c>
      <c r="D425" s="201">
        <v>0.31</v>
      </c>
      <c r="E425" s="207"/>
      <c r="F425" s="201">
        <v>0.31</v>
      </c>
      <c r="G425" s="416"/>
      <c r="H425" s="416"/>
      <c r="I425" s="209"/>
      <c r="J425" s="416">
        <v>0.31</v>
      </c>
      <c r="K425" s="238" t="s">
        <v>196</v>
      </c>
      <c r="L425" s="178" t="s">
        <v>309</v>
      </c>
      <c r="M425" s="318" t="s">
        <v>908</v>
      </c>
      <c r="N425" s="279"/>
      <c r="O425" s="279">
        <v>0.31</v>
      </c>
      <c r="P425" s="279"/>
      <c r="Q425" s="185"/>
      <c r="R425" s="185"/>
      <c r="S425" s="185"/>
      <c r="T425" s="185"/>
      <c r="U425" s="185"/>
      <c r="V425" s="185"/>
      <c r="W425" s="185"/>
      <c r="X425" s="185"/>
      <c r="Y425" s="185"/>
      <c r="Z425" s="185"/>
      <c r="AA425" s="185"/>
      <c r="AB425" s="185"/>
      <c r="AC425" s="185"/>
      <c r="AD425" s="185"/>
      <c r="AE425" s="185"/>
      <c r="AF425" s="185"/>
      <c r="AG425" s="185"/>
      <c r="AH425" s="185"/>
      <c r="AI425" s="185"/>
      <c r="AJ425" s="185"/>
      <c r="AK425" s="185"/>
      <c r="AL425" s="185"/>
      <c r="AM425" s="185"/>
      <c r="AN425" s="185"/>
      <c r="AO425" s="185"/>
      <c r="AP425" s="185"/>
      <c r="AQ425" s="185"/>
      <c r="AR425" s="185"/>
      <c r="AS425" s="185"/>
    </row>
    <row r="426" spans="1:45" s="117" customFormat="1" x14ac:dyDescent="0.25">
      <c r="A426" s="252">
        <v>76</v>
      </c>
      <c r="B426" s="199" t="s">
        <v>540</v>
      </c>
      <c r="C426" s="158" t="s">
        <v>94</v>
      </c>
      <c r="D426" s="201">
        <v>0.24</v>
      </c>
      <c r="E426" s="207"/>
      <c r="F426" s="201">
        <v>0.24</v>
      </c>
      <c r="G426" s="416"/>
      <c r="H426" s="416"/>
      <c r="I426" s="209"/>
      <c r="J426" s="416">
        <v>0.24</v>
      </c>
      <c r="K426" s="238" t="s">
        <v>196</v>
      </c>
      <c r="L426" s="178" t="s">
        <v>309</v>
      </c>
      <c r="M426" s="318" t="s">
        <v>908</v>
      </c>
      <c r="N426" s="279"/>
      <c r="O426" s="279"/>
      <c r="P426" s="279">
        <v>0.24</v>
      </c>
      <c r="Q426" s="185"/>
      <c r="R426" s="185"/>
      <c r="S426" s="185"/>
      <c r="T426" s="185"/>
      <c r="U426" s="185"/>
      <c r="V426" s="185"/>
      <c r="W426" s="185"/>
      <c r="X426" s="185"/>
      <c r="Y426" s="185"/>
      <c r="Z426" s="185"/>
      <c r="AA426" s="185"/>
      <c r="AB426" s="185"/>
      <c r="AC426" s="185"/>
      <c r="AD426" s="185"/>
      <c r="AE426" s="185"/>
      <c r="AF426" s="185"/>
      <c r="AG426" s="185"/>
      <c r="AH426" s="185"/>
      <c r="AI426" s="185"/>
      <c r="AJ426" s="185"/>
      <c r="AK426" s="185"/>
      <c r="AL426" s="185"/>
      <c r="AM426" s="185"/>
      <c r="AN426" s="185"/>
      <c r="AO426" s="185"/>
      <c r="AP426" s="185"/>
      <c r="AQ426" s="185"/>
      <c r="AR426" s="185"/>
      <c r="AS426" s="185"/>
    </row>
    <row r="427" spans="1:45" s="117" customFormat="1" x14ac:dyDescent="0.25">
      <c r="A427" s="131">
        <v>77</v>
      </c>
      <c r="B427" s="199" t="s">
        <v>910</v>
      </c>
      <c r="C427" s="158" t="s">
        <v>94</v>
      </c>
      <c r="D427" s="201">
        <v>4.42</v>
      </c>
      <c r="E427" s="207"/>
      <c r="F427" s="201">
        <v>4.42</v>
      </c>
      <c r="G427" s="416">
        <v>4.42</v>
      </c>
      <c r="H427" s="416"/>
      <c r="I427" s="209"/>
      <c r="J427" s="416"/>
      <c r="K427" s="238" t="s">
        <v>196</v>
      </c>
      <c r="L427" s="178" t="s">
        <v>309</v>
      </c>
      <c r="M427" s="318" t="s">
        <v>908</v>
      </c>
      <c r="N427" s="279">
        <v>4.42</v>
      </c>
      <c r="O427" s="279"/>
      <c r="P427" s="279"/>
      <c r="Q427" s="185"/>
      <c r="R427" s="185"/>
      <c r="S427" s="185"/>
      <c r="T427" s="185"/>
      <c r="U427" s="185"/>
      <c r="V427" s="185"/>
      <c r="W427" s="185"/>
      <c r="X427" s="185"/>
      <c r="Y427" s="185"/>
      <c r="Z427" s="185"/>
      <c r="AA427" s="185"/>
      <c r="AB427" s="185"/>
      <c r="AC427" s="185"/>
      <c r="AD427" s="185"/>
      <c r="AE427" s="185"/>
      <c r="AF427" s="185"/>
      <c r="AG427" s="185"/>
      <c r="AH427" s="185"/>
      <c r="AI427" s="185"/>
      <c r="AJ427" s="185"/>
      <c r="AK427" s="185"/>
      <c r="AL427" s="185"/>
      <c r="AM427" s="185"/>
      <c r="AN427" s="185"/>
      <c r="AO427" s="185"/>
      <c r="AP427" s="185"/>
      <c r="AQ427" s="185"/>
      <c r="AR427" s="185"/>
      <c r="AS427" s="185"/>
    </row>
    <row r="428" spans="1:45" s="117" customFormat="1" x14ac:dyDescent="0.25">
      <c r="A428" s="252">
        <v>78</v>
      </c>
      <c r="B428" s="199" t="s">
        <v>543</v>
      </c>
      <c r="C428" s="158" t="s">
        <v>94</v>
      </c>
      <c r="D428" s="201">
        <v>0.31</v>
      </c>
      <c r="E428" s="207"/>
      <c r="F428" s="201">
        <v>0.31</v>
      </c>
      <c r="G428" s="409">
        <v>0.31</v>
      </c>
      <c r="H428" s="409"/>
      <c r="I428" s="209"/>
      <c r="J428" s="409"/>
      <c r="K428" s="238" t="s">
        <v>886</v>
      </c>
      <c r="L428" s="178" t="s">
        <v>309</v>
      </c>
      <c r="M428" s="177"/>
      <c r="N428" s="279">
        <v>0.31</v>
      </c>
      <c r="O428" s="279"/>
      <c r="P428" s="279"/>
      <c r="Q428" s="279"/>
      <c r="R428" s="279"/>
      <c r="S428" s="185"/>
      <c r="T428" s="185"/>
      <c r="U428" s="185"/>
      <c r="V428" s="185"/>
      <c r="W428" s="185"/>
      <c r="X428" s="185"/>
      <c r="Y428" s="185"/>
      <c r="Z428" s="185"/>
      <c r="AA428" s="185"/>
      <c r="AB428" s="185"/>
      <c r="AC428" s="185"/>
      <c r="AD428" s="185"/>
      <c r="AE428" s="185"/>
      <c r="AF428" s="185"/>
      <c r="AG428" s="185"/>
      <c r="AH428" s="185"/>
      <c r="AI428" s="185"/>
      <c r="AJ428" s="185"/>
      <c r="AK428" s="185"/>
      <c r="AL428" s="185"/>
      <c r="AM428" s="185"/>
      <c r="AN428" s="185"/>
      <c r="AO428" s="185"/>
      <c r="AP428" s="185"/>
      <c r="AQ428" s="185"/>
      <c r="AR428" s="185"/>
      <c r="AS428" s="185"/>
    </row>
    <row r="429" spans="1:45" s="117" customFormat="1" x14ac:dyDescent="0.25">
      <c r="A429" s="131">
        <v>79</v>
      </c>
      <c r="B429" s="199" t="s">
        <v>543</v>
      </c>
      <c r="C429" s="158" t="s">
        <v>94</v>
      </c>
      <c r="D429" s="201">
        <v>0.65</v>
      </c>
      <c r="E429" s="207"/>
      <c r="F429" s="201">
        <v>0.65</v>
      </c>
      <c r="G429" s="409">
        <v>0.65</v>
      </c>
      <c r="H429" s="409"/>
      <c r="I429" s="209"/>
      <c r="J429" s="409"/>
      <c r="K429" s="238" t="s">
        <v>886</v>
      </c>
      <c r="L429" s="178" t="s">
        <v>309</v>
      </c>
      <c r="M429" s="177"/>
      <c r="N429" s="279">
        <f t="shared" ref="N429:N434" si="32">G429</f>
        <v>0.65</v>
      </c>
      <c r="O429" s="279"/>
      <c r="P429" s="279"/>
      <c r="Q429" s="279"/>
      <c r="R429" s="279"/>
      <c r="S429" s="185"/>
      <c r="T429" s="185"/>
      <c r="U429" s="185"/>
      <c r="V429" s="185"/>
      <c r="W429" s="185"/>
      <c r="X429" s="185"/>
      <c r="Y429" s="185"/>
      <c r="Z429" s="185"/>
      <c r="AA429" s="185"/>
      <c r="AB429" s="185"/>
      <c r="AC429" s="185"/>
      <c r="AD429" s="185"/>
      <c r="AE429" s="185"/>
      <c r="AF429" s="185"/>
      <c r="AG429" s="185"/>
      <c r="AH429" s="185"/>
      <c r="AI429" s="185"/>
      <c r="AJ429" s="185"/>
      <c r="AK429" s="185"/>
      <c r="AL429" s="185"/>
      <c r="AM429" s="185"/>
      <c r="AN429" s="185"/>
      <c r="AO429" s="185"/>
      <c r="AP429" s="185"/>
      <c r="AQ429" s="185"/>
      <c r="AR429" s="185"/>
      <c r="AS429" s="185"/>
    </row>
    <row r="430" spans="1:45" s="117" customFormat="1" x14ac:dyDescent="0.25">
      <c r="A430" s="252">
        <v>80</v>
      </c>
      <c r="B430" s="199" t="s">
        <v>544</v>
      </c>
      <c r="C430" s="158" t="s">
        <v>94</v>
      </c>
      <c r="D430" s="201">
        <v>4</v>
      </c>
      <c r="E430" s="207"/>
      <c r="F430" s="201">
        <v>4</v>
      </c>
      <c r="G430" s="409">
        <v>4</v>
      </c>
      <c r="H430" s="409"/>
      <c r="I430" s="209"/>
      <c r="J430" s="409"/>
      <c r="K430" s="238" t="s">
        <v>886</v>
      </c>
      <c r="L430" s="178" t="s">
        <v>309</v>
      </c>
      <c r="M430" s="177"/>
      <c r="N430" s="279">
        <f t="shared" si="32"/>
        <v>4</v>
      </c>
      <c r="O430" s="279"/>
      <c r="P430" s="279"/>
      <c r="Q430" s="279"/>
      <c r="R430" s="279"/>
      <c r="S430" s="185"/>
      <c r="T430" s="185"/>
      <c r="U430" s="185"/>
      <c r="V430" s="185"/>
      <c r="W430" s="185"/>
      <c r="X430" s="185"/>
      <c r="Y430" s="185"/>
      <c r="Z430" s="185"/>
      <c r="AA430" s="185"/>
      <c r="AB430" s="185"/>
      <c r="AC430" s="185"/>
      <c r="AD430" s="185"/>
      <c r="AE430" s="185"/>
      <c r="AF430" s="185"/>
      <c r="AG430" s="185"/>
      <c r="AH430" s="185"/>
      <c r="AI430" s="185"/>
      <c r="AJ430" s="185"/>
      <c r="AK430" s="185"/>
      <c r="AL430" s="185"/>
      <c r="AM430" s="185"/>
      <c r="AN430" s="185"/>
      <c r="AO430" s="185"/>
      <c r="AP430" s="185"/>
      <c r="AQ430" s="185"/>
      <c r="AR430" s="185"/>
      <c r="AS430" s="185"/>
    </row>
    <row r="431" spans="1:45" s="117" customFormat="1" x14ac:dyDescent="0.25">
      <c r="A431" s="131">
        <v>81</v>
      </c>
      <c r="B431" s="199" t="s">
        <v>545</v>
      </c>
      <c r="C431" s="158" t="s">
        <v>94</v>
      </c>
      <c r="D431" s="201">
        <v>0.2</v>
      </c>
      <c r="E431" s="207"/>
      <c r="F431" s="201">
        <v>0.2</v>
      </c>
      <c r="G431" s="409">
        <v>0.2</v>
      </c>
      <c r="H431" s="409"/>
      <c r="I431" s="209"/>
      <c r="J431" s="409"/>
      <c r="K431" s="238" t="s">
        <v>886</v>
      </c>
      <c r="L431" s="178" t="s">
        <v>309</v>
      </c>
      <c r="M431" s="177"/>
      <c r="N431" s="279">
        <f t="shared" si="32"/>
        <v>0.2</v>
      </c>
      <c r="O431" s="279"/>
      <c r="P431" s="279"/>
      <c r="Q431" s="279"/>
      <c r="R431" s="279"/>
      <c r="S431" s="185"/>
      <c r="T431" s="185"/>
      <c r="U431" s="185"/>
      <c r="V431" s="185"/>
      <c r="W431" s="185"/>
      <c r="X431" s="185"/>
      <c r="Y431" s="185"/>
      <c r="Z431" s="185"/>
      <c r="AA431" s="185"/>
      <c r="AB431" s="185"/>
      <c r="AC431" s="185"/>
      <c r="AD431" s="185"/>
      <c r="AE431" s="185"/>
      <c r="AF431" s="185"/>
      <c r="AG431" s="185"/>
      <c r="AH431" s="185"/>
      <c r="AI431" s="185"/>
      <c r="AJ431" s="185"/>
      <c r="AK431" s="185"/>
      <c r="AL431" s="185"/>
      <c r="AM431" s="185"/>
      <c r="AN431" s="185"/>
      <c r="AO431" s="185"/>
      <c r="AP431" s="185"/>
      <c r="AQ431" s="185"/>
      <c r="AR431" s="185"/>
      <c r="AS431" s="185"/>
    </row>
    <row r="432" spans="1:45" s="117" customFormat="1" x14ac:dyDescent="0.25">
      <c r="A432" s="252">
        <v>82</v>
      </c>
      <c r="B432" s="199" t="s">
        <v>546</v>
      </c>
      <c r="C432" s="158" t="s">
        <v>94</v>
      </c>
      <c r="D432" s="201">
        <v>2.0699999999999998</v>
      </c>
      <c r="E432" s="207"/>
      <c r="F432" s="201">
        <v>2.0699999999999998</v>
      </c>
      <c r="G432" s="409">
        <v>2.0699999999999998</v>
      </c>
      <c r="H432" s="409"/>
      <c r="I432" s="209"/>
      <c r="J432" s="409"/>
      <c r="K432" s="238" t="s">
        <v>886</v>
      </c>
      <c r="L432" s="178" t="s">
        <v>309</v>
      </c>
      <c r="M432" s="177"/>
      <c r="N432" s="279">
        <f t="shared" si="32"/>
        <v>2.0699999999999998</v>
      </c>
      <c r="O432" s="279"/>
      <c r="P432" s="279"/>
      <c r="Q432" s="279"/>
      <c r="R432" s="279"/>
      <c r="S432" s="185"/>
      <c r="T432" s="185"/>
      <c r="U432" s="185"/>
      <c r="V432" s="185"/>
      <c r="W432" s="185"/>
      <c r="X432" s="185"/>
      <c r="Y432" s="185"/>
      <c r="Z432" s="185"/>
      <c r="AA432" s="185"/>
      <c r="AB432" s="185"/>
      <c r="AC432" s="185"/>
      <c r="AD432" s="185"/>
      <c r="AE432" s="185"/>
      <c r="AF432" s="185"/>
      <c r="AG432" s="185"/>
      <c r="AH432" s="185"/>
      <c r="AI432" s="185"/>
      <c r="AJ432" s="185"/>
      <c r="AK432" s="185"/>
      <c r="AL432" s="185"/>
      <c r="AM432" s="185"/>
      <c r="AN432" s="185"/>
      <c r="AO432" s="185"/>
      <c r="AP432" s="185"/>
      <c r="AQ432" s="185"/>
      <c r="AR432" s="185"/>
      <c r="AS432" s="185"/>
    </row>
    <row r="433" spans="1:45" s="117" customFormat="1" x14ac:dyDescent="0.25">
      <c r="A433" s="131">
        <v>83</v>
      </c>
      <c r="B433" s="199" t="s">
        <v>546</v>
      </c>
      <c r="C433" s="158" t="s">
        <v>94</v>
      </c>
      <c r="D433" s="201">
        <v>0.08</v>
      </c>
      <c r="E433" s="207"/>
      <c r="F433" s="201">
        <v>0.08</v>
      </c>
      <c r="G433" s="409">
        <v>0.08</v>
      </c>
      <c r="H433" s="409"/>
      <c r="I433" s="209"/>
      <c r="J433" s="409"/>
      <c r="K433" s="238" t="s">
        <v>886</v>
      </c>
      <c r="L433" s="178" t="s">
        <v>309</v>
      </c>
      <c r="M433" s="177"/>
      <c r="N433" s="279">
        <f t="shared" si="32"/>
        <v>0.08</v>
      </c>
      <c r="O433" s="279"/>
      <c r="P433" s="279"/>
      <c r="Q433" s="279"/>
      <c r="R433" s="279"/>
      <c r="S433" s="185"/>
      <c r="T433" s="185"/>
      <c r="U433" s="185"/>
      <c r="V433" s="185"/>
      <c r="W433" s="185"/>
      <c r="X433" s="185"/>
      <c r="Y433" s="185"/>
      <c r="Z433" s="185"/>
      <c r="AA433" s="185"/>
      <c r="AB433" s="185"/>
      <c r="AC433" s="185"/>
      <c r="AD433" s="185"/>
      <c r="AE433" s="185"/>
      <c r="AF433" s="185"/>
      <c r="AG433" s="185"/>
      <c r="AH433" s="185"/>
      <c r="AI433" s="185"/>
      <c r="AJ433" s="185"/>
      <c r="AK433" s="185"/>
      <c r="AL433" s="185"/>
      <c r="AM433" s="185"/>
      <c r="AN433" s="185"/>
      <c r="AO433" s="185"/>
      <c r="AP433" s="185"/>
      <c r="AQ433" s="185"/>
      <c r="AR433" s="185"/>
      <c r="AS433" s="185"/>
    </row>
    <row r="434" spans="1:45" s="117" customFormat="1" x14ac:dyDescent="0.25">
      <c r="A434" s="252">
        <v>84</v>
      </c>
      <c r="B434" s="199" t="s">
        <v>547</v>
      </c>
      <c r="C434" s="158" t="s">
        <v>94</v>
      </c>
      <c r="D434" s="201">
        <v>6.06</v>
      </c>
      <c r="E434" s="207"/>
      <c r="F434" s="201">
        <v>6.06</v>
      </c>
      <c r="G434" s="409">
        <v>2.0299999999999998</v>
      </c>
      <c r="H434" s="409"/>
      <c r="I434" s="209"/>
      <c r="J434" s="409">
        <v>4.03</v>
      </c>
      <c r="K434" s="238" t="s">
        <v>886</v>
      </c>
      <c r="L434" s="178" t="s">
        <v>309</v>
      </c>
      <c r="M434" s="177"/>
      <c r="N434" s="279">
        <f t="shared" si="32"/>
        <v>2.0299999999999998</v>
      </c>
      <c r="O434" s="279">
        <v>4.03</v>
      </c>
      <c r="P434" s="279"/>
      <c r="Q434" s="279"/>
      <c r="R434" s="279"/>
      <c r="S434" s="185"/>
      <c r="T434" s="185"/>
      <c r="U434" s="185"/>
      <c r="V434" s="185"/>
      <c r="W434" s="185"/>
      <c r="X434" s="185"/>
      <c r="Y434" s="185"/>
      <c r="Z434" s="185"/>
      <c r="AA434" s="185"/>
      <c r="AB434" s="185"/>
      <c r="AC434" s="185"/>
      <c r="AD434" s="185"/>
      <c r="AE434" s="185"/>
      <c r="AF434" s="185"/>
      <c r="AG434" s="185"/>
      <c r="AH434" s="185"/>
      <c r="AI434" s="185"/>
      <c r="AJ434" s="185"/>
      <c r="AK434" s="185"/>
      <c r="AL434" s="185"/>
      <c r="AM434" s="185"/>
      <c r="AN434" s="185"/>
      <c r="AO434" s="185"/>
      <c r="AP434" s="185"/>
      <c r="AQ434" s="185"/>
      <c r="AR434" s="185"/>
      <c r="AS434" s="185"/>
    </row>
    <row r="435" spans="1:45" s="117" customFormat="1" ht="27.6" x14ac:dyDescent="0.25">
      <c r="A435" s="131">
        <v>85</v>
      </c>
      <c r="B435" s="199" t="s">
        <v>548</v>
      </c>
      <c r="C435" s="158" t="s">
        <v>94</v>
      </c>
      <c r="D435" s="201">
        <v>5.75</v>
      </c>
      <c r="E435" s="207"/>
      <c r="F435" s="201">
        <v>5.75</v>
      </c>
      <c r="G435" s="409">
        <v>5</v>
      </c>
      <c r="H435" s="409"/>
      <c r="I435" s="209"/>
      <c r="J435" s="409">
        <v>0.75</v>
      </c>
      <c r="K435" s="238" t="s">
        <v>886</v>
      </c>
      <c r="L435" s="178" t="s">
        <v>309</v>
      </c>
      <c r="M435" s="177"/>
      <c r="N435" s="279">
        <v>5</v>
      </c>
      <c r="O435" s="279">
        <v>0.75</v>
      </c>
      <c r="P435" s="279"/>
      <c r="Q435" s="279"/>
      <c r="R435" s="279"/>
      <c r="S435" s="185"/>
      <c r="T435" s="185"/>
      <c r="U435" s="185"/>
      <c r="V435" s="185"/>
      <c r="W435" s="185"/>
      <c r="X435" s="185"/>
      <c r="Y435" s="185"/>
      <c r="Z435" s="185"/>
      <c r="AA435" s="185"/>
      <c r="AB435" s="185"/>
      <c r="AC435" s="185"/>
      <c r="AD435" s="185"/>
      <c r="AE435" s="185"/>
      <c r="AF435" s="185"/>
      <c r="AG435" s="185"/>
      <c r="AH435" s="185"/>
      <c r="AI435" s="185"/>
      <c r="AJ435" s="185"/>
      <c r="AK435" s="185"/>
      <c r="AL435" s="185"/>
      <c r="AM435" s="185"/>
      <c r="AN435" s="185"/>
      <c r="AO435" s="185"/>
      <c r="AP435" s="185"/>
      <c r="AQ435" s="185"/>
      <c r="AR435" s="185"/>
      <c r="AS435" s="185"/>
    </row>
    <row r="436" spans="1:45" s="117" customFormat="1" x14ac:dyDescent="0.25">
      <c r="A436" s="252">
        <v>86</v>
      </c>
      <c r="B436" s="199" t="s">
        <v>549</v>
      </c>
      <c r="C436" s="158" t="s">
        <v>94</v>
      </c>
      <c r="D436" s="201">
        <v>0.19</v>
      </c>
      <c r="E436" s="207"/>
      <c r="F436" s="201">
        <v>0.19</v>
      </c>
      <c r="G436" s="409"/>
      <c r="H436" s="409"/>
      <c r="I436" s="209"/>
      <c r="J436" s="409">
        <v>0.19</v>
      </c>
      <c r="K436" s="238" t="s">
        <v>886</v>
      </c>
      <c r="L436" s="178" t="s">
        <v>309</v>
      </c>
      <c r="M436" s="177"/>
      <c r="N436" s="279"/>
      <c r="O436" s="279">
        <v>0.19</v>
      </c>
      <c r="P436" s="279"/>
      <c r="Q436" s="279"/>
      <c r="R436" s="279"/>
      <c r="S436" s="185"/>
      <c r="T436" s="185"/>
      <c r="U436" s="185"/>
      <c r="V436" s="185"/>
      <c r="W436" s="185"/>
      <c r="X436" s="185"/>
      <c r="Y436" s="185"/>
      <c r="Z436" s="185"/>
      <c r="AA436" s="185"/>
      <c r="AB436" s="185"/>
      <c r="AC436" s="185"/>
      <c r="AD436" s="185"/>
      <c r="AE436" s="185"/>
      <c r="AF436" s="185"/>
      <c r="AG436" s="185"/>
      <c r="AH436" s="185"/>
      <c r="AI436" s="185"/>
      <c r="AJ436" s="185"/>
      <c r="AK436" s="185"/>
      <c r="AL436" s="185"/>
      <c r="AM436" s="185"/>
      <c r="AN436" s="185"/>
      <c r="AO436" s="185"/>
      <c r="AP436" s="185"/>
      <c r="AQ436" s="185"/>
      <c r="AR436" s="185"/>
      <c r="AS436" s="185"/>
    </row>
    <row r="437" spans="1:45" s="117" customFormat="1" x14ac:dyDescent="0.25">
      <c r="A437" s="131">
        <v>87</v>
      </c>
      <c r="B437" s="199" t="s">
        <v>549</v>
      </c>
      <c r="C437" s="158" t="s">
        <v>94</v>
      </c>
      <c r="D437" s="201">
        <v>0.26</v>
      </c>
      <c r="E437" s="207"/>
      <c r="F437" s="201">
        <v>0.26</v>
      </c>
      <c r="G437" s="409"/>
      <c r="H437" s="409"/>
      <c r="I437" s="209"/>
      <c r="J437" s="409">
        <v>0.26</v>
      </c>
      <c r="K437" s="238" t="s">
        <v>886</v>
      </c>
      <c r="L437" s="178" t="s">
        <v>309</v>
      </c>
      <c r="M437" s="177"/>
      <c r="N437" s="279"/>
      <c r="O437" s="279">
        <v>0.26</v>
      </c>
      <c r="P437" s="279"/>
      <c r="Q437" s="279"/>
      <c r="R437" s="279"/>
      <c r="S437" s="185"/>
      <c r="T437" s="185"/>
      <c r="U437" s="185"/>
      <c r="V437" s="185"/>
      <c r="W437" s="185"/>
      <c r="X437" s="185"/>
      <c r="Y437" s="185"/>
      <c r="Z437" s="185"/>
      <c r="AA437" s="185"/>
      <c r="AB437" s="185"/>
      <c r="AC437" s="185"/>
      <c r="AD437" s="185"/>
      <c r="AE437" s="185"/>
      <c r="AF437" s="185"/>
      <c r="AG437" s="185"/>
      <c r="AH437" s="185"/>
      <c r="AI437" s="185"/>
      <c r="AJ437" s="185"/>
      <c r="AK437" s="185"/>
      <c r="AL437" s="185"/>
      <c r="AM437" s="185"/>
      <c r="AN437" s="185"/>
      <c r="AO437" s="185"/>
      <c r="AP437" s="185"/>
      <c r="AQ437" s="185"/>
      <c r="AR437" s="185"/>
      <c r="AS437" s="185"/>
    </row>
    <row r="438" spans="1:45" s="117" customFormat="1" x14ac:dyDescent="0.25">
      <c r="A438" s="252">
        <v>88</v>
      </c>
      <c r="B438" s="199" t="s">
        <v>550</v>
      </c>
      <c r="C438" s="158" t="s">
        <v>94</v>
      </c>
      <c r="D438" s="201">
        <v>5.25</v>
      </c>
      <c r="E438" s="207"/>
      <c r="F438" s="201">
        <v>5.25</v>
      </c>
      <c r="G438" s="409"/>
      <c r="H438" s="409"/>
      <c r="I438" s="209"/>
      <c r="J438" s="409">
        <v>5.25</v>
      </c>
      <c r="K438" s="238" t="s">
        <v>886</v>
      </c>
      <c r="L438" s="178" t="s">
        <v>309</v>
      </c>
      <c r="M438" s="177"/>
      <c r="N438" s="279"/>
      <c r="O438" s="279">
        <v>5.25</v>
      </c>
      <c r="P438" s="279"/>
      <c r="Q438" s="279"/>
      <c r="R438" s="279"/>
      <c r="S438" s="185"/>
      <c r="T438" s="185"/>
      <c r="U438" s="185"/>
      <c r="V438" s="185"/>
      <c r="W438" s="185"/>
      <c r="X438" s="185"/>
      <c r="Y438" s="185"/>
      <c r="Z438" s="185"/>
      <c r="AA438" s="185"/>
      <c r="AB438" s="185"/>
      <c r="AC438" s="185"/>
      <c r="AD438" s="185"/>
      <c r="AE438" s="185"/>
      <c r="AF438" s="185"/>
      <c r="AG438" s="185"/>
      <c r="AH438" s="185"/>
      <c r="AI438" s="185"/>
      <c r="AJ438" s="185"/>
      <c r="AK438" s="185"/>
      <c r="AL438" s="185"/>
      <c r="AM438" s="185"/>
      <c r="AN438" s="185"/>
      <c r="AO438" s="185"/>
      <c r="AP438" s="185"/>
      <c r="AQ438" s="185"/>
      <c r="AR438" s="185"/>
      <c r="AS438" s="185"/>
    </row>
    <row r="439" spans="1:45" s="117" customFormat="1" x14ac:dyDescent="0.25">
      <c r="A439" s="131">
        <v>89</v>
      </c>
      <c r="B439" s="199" t="s">
        <v>546</v>
      </c>
      <c r="C439" s="158" t="s">
        <v>94</v>
      </c>
      <c r="D439" s="201">
        <v>0.56999999999999995</v>
      </c>
      <c r="E439" s="207"/>
      <c r="F439" s="201">
        <v>0.56999999999999995</v>
      </c>
      <c r="G439" s="409"/>
      <c r="H439" s="409"/>
      <c r="I439" s="209"/>
      <c r="J439" s="409">
        <v>0.56999999999999995</v>
      </c>
      <c r="K439" s="238" t="s">
        <v>886</v>
      </c>
      <c r="L439" s="178" t="s">
        <v>309</v>
      </c>
      <c r="M439" s="177"/>
      <c r="N439" s="279"/>
      <c r="O439" s="279">
        <v>0.56999999999999995</v>
      </c>
      <c r="P439" s="279"/>
      <c r="Q439" s="279"/>
      <c r="R439" s="279"/>
      <c r="S439" s="185"/>
      <c r="T439" s="185"/>
      <c r="U439" s="185"/>
      <c r="V439" s="185"/>
      <c r="W439" s="185"/>
      <c r="X439" s="185"/>
      <c r="Y439" s="185"/>
      <c r="Z439" s="185"/>
      <c r="AA439" s="185"/>
      <c r="AB439" s="185"/>
      <c r="AC439" s="185"/>
      <c r="AD439" s="185"/>
      <c r="AE439" s="185"/>
      <c r="AF439" s="185"/>
      <c r="AG439" s="185"/>
      <c r="AH439" s="185"/>
      <c r="AI439" s="185"/>
      <c r="AJ439" s="185"/>
      <c r="AK439" s="185"/>
      <c r="AL439" s="185"/>
      <c r="AM439" s="185"/>
      <c r="AN439" s="185"/>
      <c r="AO439" s="185"/>
      <c r="AP439" s="185"/>
      <c r="AQ439" s="185"/>
      <c r="AR439" s="185"/>
      <c r="AS439" s="185"/>
    </row>
    <row r="440" spans="1:45" s="117" customFormat="1" x14ac:dyDescent="0.25">
      <c r="A440" s="252">
        <v>90</v>
      </c>
      <c r="B440" s="199" t="s">
        <v>551</v>
      </c>
      <c r="C440" s="158" t="s">
        <v>94</v>
      </c>
      <c r="D440" s="201">
        <v>0.19</v>
      </c>
      <c r="E440" s="207"/>
      <c r="F440" s="201">
        <v>0.19</v>
      </c>
      <c r="G440" s="409"/>
      <c r="H440" s="409"/>
      <c r="I440" s="209"/>
      <c r="J440" s="409">
        <v>0.19</v>
      </c>
      <c r="K440" s="238" t="s">
        <v>886</v>
      </c>
      <c r="L440" s="149" t="s">
        <v>304</v>
      </c>
      <c r="M440" s="177"/>
      <c r="N440" s="279"/>
      <c r="O440" s="279">
        <v>0.19</v>
      </c>
      <c r="P440" s="279"/>
      <c r="Q440" s="279"/>
      <c r="R440" s="279"/>
      <c r="S440" s="185"/>
      <c r="T440" s="185"/>
      <c r="U440" s="185"/>
      <c r="V440" s="185"/>
      <c r="W440" s="185"/>
      <c r="X440" s="185"/>
      <c r="Y440" s="185"/>
      <c r="Z440" s="185"/>
      <c r="AA440" s="185"/>
      <c r="AB440" s="185"/>
      <c r="AC440" s="185"/>
      <c r="AD440" s="185"/>
      <c r="AE440" s="185"/>
      <c r="AF440" s="185"/>
      <c r="AG440" s="185"/>
      <c r="AH440" s="185"/>
      <c r="AI440" s="185"/>
      <c r="AJ440" s="185"/>
      <c r="AK440" s="185"/>
      <c r="AL440" s="185"/>
      <c r="AM440" s="185"/>
      <c r="AN440" s="185"/>
      <c r="AO440" s="185"/>
      <c r="AP440" s="185"/>
      <c r="AQ440" s="185"/>
      <c r="AR440" s="185"/>
      <c r="AS440" s="185"/>
    </row>
    <row r="441" spans="1:45" s="117" customFormat="1" ht="41.4" x14ac:dyDescent="0.25">
      <c r="A441" s="131">
        <v>91</v>
      </c>
      <c r="B441" s="199" t="s">
        <v>552</v>
      </c>
      <c r="C441" s="158" t="s">
        <v>94</v>
      </c>
      <c r="D441" s="201">
        <v>0.2</v>
      </c>
      <c r="E441" s="207"/>
      <c r="F441" s="201">
        <v>0.2</v>
      </c>
      <c r="G441" s="409"/>
      <c r="H441" s="409"/>
      <c r="I441" s="209"/>
      <c r="J441" s="409">
        <v>0.2</v>
      </c>
      <c r="K441" s="238" t="s">
        <v>886</v>
      </c>
      <c r="L441" s="178" t="s">
        <v>309</v>
      </c>
      <c r="M441" s="177"/>
      <c r="N441" s="279"/>
      <c r="O441" s="279">
        <v>0.2</v>
      </c>
      <c r="P441" s="279"/>
      <c r="Q441" s="279"/>
      <c r="R441" s="279"/>
      <c r="S441" s="185"/>
      <c r="T441" s="185"/>
      <c r="U441" s="185"/>
      <c r="V441" s="185"/>
      <c r="W441" s="185"/>
      <c r="X441" s="185"/>
      <c r="Y441" s="185"/>
      <c r="Z441" s="185"/>
      <c r="AA441" s="185"/>
      <c r="AB441" s="185"/>
      <c r="AC441" s="185"/>
      <c r="AD441" s="185"/>
      <c r="AE441" s="185"/>
      <c r="AF441" s="185"/>
      <c r="AG441" s="185"/>
      <c r="AH441" s="185"/>
      <c r="AI441" s="185"/>
      <c r="AJ441" s="185"/>
      <c r="AK441" s="185"/>
      <c r="AL441" s="185"/>
      <c r="AM441" s="185"/>
      <c r="AN441" s="185"/>
      <c r="AO441" s="185"/>
      <c r="AP441" s="185"/>
      <c r="AQ441" s="185"/>
      <c r="AR441" s="185"/>
      <c r="AS441" s="185"/>
    </row>
    <row r="442" spans="1:45" s="117" customFormat="1" x14ac:dyDescent="0.25">
      <c r="A442" s="252">
        <v>92</v>
      </c>
      <c r="B442" s="199" t="s">
        <v>553</v>
      </c>
      <c r="C442" s="158" t="s">
        <v>94</v>
      </c>
      <c r="D442" s="201">
        <v>0.18</v>
      </c>
      <c r="E442" s="207"/>
      <c r="F442" s="201">
        <v>0.18</v>
      </c>
      <c r="G442" s="409"/>
      <c r="H442" s="409"/>
      <c r="I442" s="209"/>
      <c r="J442" s="409">
        <v>0.18</v>
      </c>
      <c r="K442" s="238" t="s">
        <v>886</v>
      </c>
      <c r="L442" s="178" t="s">
        <v>309</v>
      </c>
      <c r="M442" s="177"/>
      <c r="N442" s="279"/>
      <c r="O442" s="279">
        <v>0.18</v>
      </c>
      <c r="P442" s="279"/>
      <c r="Q442" s="279"/>
      <c r="R442" s="279"/>
      <c r="S442" s="185"/>
      <c r="T442" s="185"/>
      <c r="U442" s="185"/>
      <c r="V442" s="185"/>
      <c r="W442" s="185"/>
      <c r="X442" s="185"/>
      <c r="Y442" s="185"/>
      <c r="Z442" s="185"/>
      <c r="AA442" s="185"/>
      <c r="AB442" s="185"/>
      <c r="AC442" s="185"/>
      <c r="AD442" s="185"/>
      <c r="AE442" s="185"/>
      <c r="AF442" s="185"/>
      <c r="AG442" s="185"/>
      <c r="AH442" s="185"/>
      <c r="AI442" s="185"/>
      <c r="AJ442" s="185"/>
      <c r="AK442" s="185"/>
      <c r="AL442" s="185"/>
      <c r="AM442" s="185"/>
      <c r="AN442" s="185"/>
      <c r="AO442" s="185"/>
      <c r="AP442" s="185"/>
      <c r="AQ442" s="185"/>
      <c r="AR442" s="185"/>
      <c r="AS442" s="185"/>
    </row>
    <row r="443" spans="1:45" s="117" customFormat="1" x14ac:dyDescent="0.25">
      <c r="A443" s="131">
        <v>93</v>
      </c>
      <c r="B443" s="199" t="s">
        <v>554</v>
      </c>
      <c r="C443" s="158" t="s">
        <v>94</v>
      </c>
      <c r="D443" s="201">
        <v>0.52</v>
      </c>
      <c r="E443" s="207"/>
      <c r="F443" s="201">
        <v>0.52</v>
      </c>
      <c r="G443" s="409"/>
      <c r="H443" s="409"/>
      <c r="I443" s="209"/>
      <c r="J443" s="409">
        <v>0.52</v>
      </c>
      <c r="K443" s="238" t="s">
        <v>886</v>
      </c>
      <c r="L443" s="178" t="s">
        <v>309</v>
      </c>
      <c r="M443" s="177"/>
      <c r="N443" s="279"/>
      <c r="O443" s="279">
        <v>0.52</v>
      </c>
      <c r="P443" s="279"/>
      <c r="Q443" s="279"/>
      <c r="R443" s="279"/>
      <c r="S443" s="185"/>
      <c r="T443" s="185"/>
      <c r="U443" s="185"/>
      <c r="V443" s="185"/>
      <c r="W443" s="185"/>
      <c r="X443" s="185"/>
      <c r="Y443" s="185"/>
      <c r="Z443" s="185"/>
      <c r="AA443" s="185"/>
      <c r="AB443" s="185"/>
      <c r="AC443" s="185"/>
      <c r="AD443" s="185"/>
      <c r="AE443" s="185"/>
      <c r="AF443" s="185"/>
      <c r="AG443" s="185"/>
      <c r="AH443" s="185"/>
      <c r="AI443" s="185"/>
      <c r="AJ443" s="185"/>
      <c r="AK443" s="185"/>
      <c r="AL443" s="185"/>
      <c r="AM443" s="185"/>
      <c r="AN443" s="185"/>
      <c r="AO443" s="185"/>
      <c r="AP443" s="185"/>
      <c r="AQ443" s="185"/>
      <c r="AR443" s="185"/>
      <c r="AS443" s="185"/>
    </row>
    <row r="444" spans="1:45" s="117" customFormat="1" x14ac:dyDescent="0.25">
      <c r="A444" s="252">
        <v>94</v>
      </c>
      <c r="B444" s="199" t="s">
        <v>555</v>
      </c>
      <c r="C444" s="158" t="s">
        <v>94</v>
      </c>
      <c r="D444" s="201">
        <v>0.33</v>
      </c>
      <c r="E444" s="207"/>
      <c r="F444" s="201">
        <v>0.33</v>
      </c>
      <c r="G444" s="409"/>
      <c r="H444" s="409"/>
      <c r="I444" s="209"/>
      <c r="J444" s="409">
        <v>0.33</v>
      </c>
      <c r="K444" s="238" t="s">
        <v>886</v>
      </c>
      <c r="L444" s="178" t="s">
        <v>309</v>
      </c>
      <c r="M444" s="177"/>
      <c r="N444" s="279"/>
      <c r="O444" s="279">
        <v>0.33</v>
      </c>
      <c r="P444" s="279"/>
      <c r="Q444" s="279"/>
      <c r="R444" s="279"/>
      <c r="S444" s="185"/>
      <c r="T444" s="185"/>
      <c r="U444" s="185"/>
      <c r="V444" s="185"/>
      <c r="W444" s="185"/>
      <c r="X444" s="185"/>
      <c r="Y444" s="185"/>
      <c r="Z444" s="185"/>
      <c r="AA444" s="185"/>
      <c r="AB444" s="185"/>
      <c r="AC444" s="185"/>
      <c r="AD444" s="185"/>
      <c r="AE444" s="185"/>
      <c r="AF444" s="185"/>
      <c r="AG444" s="185"/>
      <c r="AH444" s="185"/>
      <c r="AI444" s="185"/>
      <c r="AJ444" s="185"/>
      <c r="AK444" s="185"/>
      <c r="AL444" s="185"/>
      <c r="AM444" s="185"/>
      <c r="AN444" s="185"/>
      <c r="AO444" s="185"/>
      <c r="AP444" s="185"/>
      <c r="AQ444" s="185"/>
      <c r="AR444" s="185"/>
      <c r="AS444" s="185"/>
    </row>
    <row r="445" spans="1:45" s="117" customFormat="1" x14ac:dyDescent="0.25">
      <c r="A445" s="131">
        <v>95</v>
      </c>
      <c r="B445" s="199" t="s">
        <v>555</v>
      </c>
      <c r="C445" s="158" t="s">
        <v>94</v>
      </c>
      <c r="D445" s="201">
        <v>0.22</v>
      </c>
      <c r="E445" s="207"/>
      <c r="F445" s="201">
        <v>0.22</v>
      </c>
      <c r="G445" s="409"/>
      <c r="H445" s="409"/>
      <c r="I445" s="209"/>
      <c r="J445" s="409">
        <v>0.22</v>
      </c>
      <c r="K445" s="238" t="s">
        <v>886</v>
      </c>
      <c r="L445" s="178" t="s">
        <v>309</v>
      </c>
      <c r="M445" s="177"/>
      <c r="N445" s="279"/>
      <c r="O445" s="279">
        <v>0.22</v>
      </c>
      <c r="P445" s="279"/>
      <c r="Q445" s="279"/>
      <c r="R445" s="279"/>
      <c r="S445" s="185"/>
      <c r="T445" s="185"/>
      <c r="U445" s="185"/>
      <c r="V445" s="185"/>
      <c r="W445" s="185"/>
      <c r="X445" s="185"/>
      <c r="Y445" s="185"/>
      <c r="Z445" s="185"/>
      <c r="AA445" s="185"/>
      <c r="AB445" s="185"/>
      <c r="AC445" s="185"/>
      <c r="AD445" s="185"/>
      <c r="AE445" s="185"/>
      <c r="AF445" s="185"/>
      <c r="AG445" s="185"/>
      <c r="AH445" s="185"/>
      <c r="AI445" s="185"/>
      <c r="AJ445" s="185"/>
      <c r="AK445" s="185"/>
      <c r="AL445" s="185"/>
      <c r="AM445" s="185"/>
      <c r="AN445" s="185"/>
      <c r="AO445" s="185"/>
      <c r="AP445" s="185"/>
      <c r="AQ445" s="185"/>
      <c r="AR445" s="185"/>
      <c r="AS445" s="185"/>
    </row>
    <row r="446" spans="1:45" s="117" customFormat="1" x14ac:dyDescent="0.25">
      <c r="A446" s="252">
        <v>96</v>
      </c>
      <c r="B446" s="199" t="s">
        <v>555</v>
      </c>
      <c r="C446" s="158" t="s">
        <v>94</v>
      </c>
      <c r="D446" s="201">
        <v>0.37</v>
      </c>
      <c r="E446" s="207"/>
      <c r="F446" s="201">
        <v>0.37</v>
      </c>
      <c r="G446" s="409"/>
      <c r="H446" s="409"/>
      <c r="I446" s="209"/>
      <c r="J446" s="409">
        <v>0.37</v>
      </c>
      <c r="K446" s="238" t="s">
        <v>886</v>
      </c>
      <c r="L446" s="178" t="s">
        <v>309</v>
      </c>
      <c r="M446" s="177"/>
      <c r="N446" s="279"/>
      <c r="O446" s="279">
        <v>0.37</v>
      </c>
      <c r="P446" s="279"/>
      <c r="Q446" s="279"/>
      <c r="R446" s="279"/>
      <c r="S446" s="185"/>
      <c r="T446" s="185"/>
      <c r="U446" s="185"/>
      <c r="V446" s="185"/>
      <c r="W446" s="185"/>
      <c r="X446" s="185"/>
      <c r="Y446" s="185"/>
      <c r="Z446" s="185"/>
      <c r="AA446" s="185"/>
      <c r="AB446" s="185"/>
      <c r="AC446" s="185"/>
      <c r="AD446" s="185"/>
      <c r="AE446" s="185"/>
      <c r="AF446" s="185"/>
      <c r="AG446" s="185"/>
      <c r="AH446" s="185"/>
      <c r="AI446" s="185"/>
      <c r="AJ446" s="185"/>
      <c r="AK446" s="185"/>
      <c r="AL446" s="185"/>
      <c r="AM446" s="185"/>
      <c r="AN446" s="185"/>
      <c r="AO446" s="185"/>
      <c r="AP446" s="185"/>
      <c r="AQ446" s="185"/>
      <c r="AR446" s="185"/>
      <c r="AS446" s="185"/>
    </row>
    <row r="447" spans="1:45" s="117" customFormat="1" x14ac:dyDescent="0.25">
      <c r="A447" s="131">
        <v>97</v>
      </c>
      <c r="B447" s="199" t="s">
        <v>556</v>
      </c>
      <c r="C447" s="158" t="s">
        <v>94</v>
      </c>
      <c r="D447" s="201">
        <v>7.0000000000000007E-2</v>
      </c>
      <c r="E447" s="207"/>
      <c r="F447" s="201">
        <v>7.0000000000000007E-2</v>
      </c>
      <c r="G447" s="409"/>
      <c r="H447" s="409"/>
      <c r="I447" s="209"/>
      <c r="J447" s="409">
        <v>7.0000000000000007E-2</v>
      </c>
      <c r="K447" s="238" t="s">
        <v>886</v>
      </c>
      <c r="L447" s="178" t="s">
        <v>309</v>
      </c>
      <c r="M447" s="177"/>
      <c r="N447" s="279"/>
      <c r="O447" s="279">
        <v>7.0000000000000007E-2</v>
      </c>
      <c r="P447" s="279"/>
      <c r="Q447" s="279"/>
      <c r="R447" s="279"/>
      <c r="S447" s="185"/>
      <c r="T447" s="185"/>
      <c r="U447" s="185"/>
      <c r="V447" s="185"/>
      <c r="W447" s="185"/>
      <c r="X447" s="185"/>
      <c r="Y447" s="185"/>
      <c r="Z447" s="185"/>
      <c r="AA447" s="185"/>
      <c r="AB447" s="185"/>
      <c r="AC447" s="185"/>
      <c r="AD447" s="185"/>
      <c r="AE447" s="185"/>
      <c r="AF447" s="185"/>
      <c r="AG447" s="185"/>
      <c r="AH447" s="185"/>
      <c r="AI447" s="185"/>
      <c r="AJ447" s="185"/>
      <c r="AK447" s="185"/>
      <c r="AL447" s="185"/>
      <c r="AM447" s="185"/>
      <c r="AN447" s="185"/>
      <c r="AO447" s="185"/>
      <c r="AP447" s="185"/>
      <c r="AQ447" s="185"/>
      <c r="AR447" s="185"/>
      <c r="AS447" s="185"/>
    </row>
    <row r="448" spans="1:45" s="117" customFormat="1" x14ac:dyDescent="0.25">
      <c r="A448" s="252">
        <v>98</v>
      </c>
      <c r="B448" s="199" t="s">
        <v>557</v>
      </c>
      <c r="C448" s="158" t="s">
        <v>94</v>
      </c>
      <c r="D448" s="201">
        <v>0.48</v>
      </c>
      <c r="E448" s="207"/>
      <c r="F448" s="201">
        <v>0.48</v>
      </c>
      <c r="G448" s="409"/>
      <c r="H448" s="409"/>
      <c r="I448" s="209"/>
      <c r="J448" s="409">
        <v>0.48</v>
      </c>
      <c r="K448" s="238" t="s">
        <v>886</v>
      </c>
      <c r="L448" s="178" t="s">
        <v>309</v>
      </c>
      <c r="M448" s="177"/>
      <c r="N448" s="279"/>
      <c r="O448" s="279">
        <v>0.48</v>
      </c>
      <c r="P448" s="279"/>
      <c r="Q448" s="279"/>
      <c r="R448" s="279"/>
      <c r="S448" s="185"/>
      <c r="T448" s="185"/>
      <c r="U448" s="185"/>
      <c r="V448" s="185"/>
      <c r="W448" s="185"/>
      <c r="X448" s="185"/>
      <c r="Y448" s="185"/>
      <c r="Z448" s="185"/>
      <c r="AA448" s="185"/>
      <c r="AB448" s="185"/>
      <c r="AC448" s="185"/>
      <c r="AD448" s="185"/>
      <c r="AE448" s="185"/>
      <c r="AF448" s="185"/>
      <c r="AG448" s="185"/>
      <c r="AH448" s="185"/>
      <c r="AI448" s="185"/>
      <c r="AJ448" s="185"/>
      <c r="AK448" s="185"/>
      <c r="AL448" s="185"/>
      <c r="AM448" s="185"/>
      <c r="AN448" s="185"/>
      <c r="AO448" s="185"/>
      <c r="AP448" s="185"/>
      <c r="AQ448" s="185"/>
      <c r="AR448" s="185"/>
      <c r="AS448" s="185"/>
    </row>
    <row r="449" spans="1:45" s="117" customFormat="1" x14ac:dyDescent="0.25">
      <c r="A449" s="131">
        <v>99</v>
      </c>
      <c r="B449" s="199" t="s">
        <v>558</v>
      </c>
      <c r="C449" s="158" t="s">
        <v>94</v>
      </c>
      <c r="D449" s="201">
        <v>0.26</v>
      </c>
      <c r="E449" s="207"/>
      <c r="F449" s="201">
        <v>0.26</v>
      </c>
      <c r="G449" s="409"/>
      <c r="H449" s="409"/>
      <c r="I449" s="209"/>
      <c r="J449" s="409">
        <v>0.26</v>
      </c>
      <c r="K449" s="238" t="s">
        <v>886</v>
      </c>
      <c r="L449" s="178" t="s">
        <v>309</v>
      </c>
      <c r="M449" s="177"/>
      <c r="N449" s="279"/>
      <c r="O449" s="279">
        <v>0.26</v>
      </c>
      <c r="P449" s="279"/>
      <c r="Q449" s="279"/>
      <c r="R449" s="279"/>
      <c r="S449" s="185"/>
      <c r="T449" s="185"/>
      <c r="U449" s="185"/>
      <c r="V449" s="185"/>
      <c r="W449" s="185"/>
      <c r="X449" s="185"/>
      <c r="Y449" s="185"/>
      <c r="Z449" s="185"/>
      <c r="AA449" s="185"/>
      <c r="AB449" s="185"/>
      <c r="AC449" s="185"/>
      <c r="AD449" s="185"/>
      <c r="AE449" s="185"/>
      <c r="AF449" s="185"/>
      <c r="AG449" s="185"/>
      <c r="AH449" s="185"/>
      <c r="AI449" s="185"/>
      <c r="AJ449" s="185"/>
      <c r="AK449" s="185"/>
      <c r="AL449" s="185"/>
      <c r="AM449" s="185"/>
      <c r="AN449" s="185"/>
      <c r="AO449" s="185"/>
      <c r="AP449" s="185"/>
      <c r="AQ449" s="185"/>
      <c r="AR449" s="185"/>
      <c r="AS449" s="185"/>
    </row>
    <row r="450" spans="1:45" s="117" customFormat="1" x14ac:dyDescent="0.25">
      <c r="A450" s="252">
        <v>100</v>
      </c>
      <c r="B450" s="199" t="s">
        <v>553</v>
      </c>
      <c r="C450" s="158" t="s">
        <v>94</v>
      </c>
      <c r="D450" s="201">
        <v>1.4</v>
      </c>
      <c r="E450" s="207"/>
      <c r="F450" s="201">
        <v>1.4</v>
      </c>
      <c r="G450" s="409"/>
      <c r="H450" s="409"/>
      <c r="I450" s="209"/>
      <c r="J450" s="409">
        <v>1.4</v>
      </c>
      <c r="K450" s="238" t="s">
        <v>886</v>
      </c>
      <c r="L450" s="178" t="s">
        <v>309</v>
      </c>
      <c r="M450" s="177"/>
      <c r="N450" s="279"/>
      <c r="O450" s="279">
        <v>1.4</v>
      </c>
      <c r="P450" s="279"/>
      <c r="Q450" s="279"/>
      <c r="R450" s="279"/>
      <c r="S450" s="185"/>
      <c r="T450" s="185"/>
      <c r="U450" s="185"/>
      <c r="V450" s="185"/>
      <c r="W450" s="185"/>
      <c r="X450" s="185"/>
      <c r="Y450" s="185"/>
      <c r="Z450" s="185"/>
      <c r="AA450" s="185"/>
      <c r="AB450" s="185"/>
      <c r="AC450" s="185"/>
      <c r="AD450" s="185"/>
      <c r="AE450" s="185"/>
      <c r="AF450" s="185"/>
      <c r="AG450" s="185"/>
      <c r="AH450" s="185"/>
      <c r="AI450" s="185"/>
      <c r="AJ450" s="185"/>
      <c r="AK450" s="185"/>
      <c r="AL450" s="185"/>
      <c r="AM450" s="185"/>
      <c r="AN450" s="185"/>
      <c r="AO450" s="185"/>
      <c r="AP450" s="185"/>
      <c r="AQ450" s="185"/>
      <c r="AR450" s="185"/>
      <c r="AS450" s="185"/>
    </row>
    <row r="451" spans="1:45" s="117" customFormat="1" x14ac:dyDescent="0.25">
      <c r="A451" s="131">
        <v>101</v>
      </c>
      <c r="B451" s="199" t="s">
        <v>553</v>
      </c>
      <c r="C451" s="158" t="s">
        <v>94</v>
      </c>
      <c r="D451" s="201">
        <v>0.09</v>
      </c>
      <c r="E451" s="207"/>
      <c r="F451" s="201">
        <v>0.09</v>
      </c>
      <c r="G451" s="409"/>
      <c r="H451" s="409"/>
      <c r="I451" s="209"/>
      <c r="J451" s="409">
        <v>0.09</v>
      </c>
      <c r="K451" s="238" t="s">
        <v>886</v>
      </c>
      <c r="L451" s="178" t="s">
        <v>309</v>
      </c>
      <c r="M451" s="177"/>
      <c r="N451" s="279"/>
      <c r="O451" s="279">
        <v>0.09</v>
      </c>
      <c r="P451" s="279"/>
      <c r="Q451" s="279"/>
      <c r="R451" s="279"/>
      <c r="S451" s="185"/>
      <c r="T451" s="185"/>
      <c r="U451" s="185"/>
      <c r="V451" s="185"/>
      <c r="W451" s="185"/>
      <c r="X451" s="185"/>
      <c r="Y451" s="185"/>
      <c r="Z451" s="185"/>
      <c r="AA451" s="185"/>
      <c r="AB451" s="185"/>
      <c r="AC451" s="185"/>
      <c r="AD451" s="185"/>
      <c r="AE451" s="185"/>
      <c r="AF451" s="185"/>
      <c r="AG451" s="185"/>
      <c r="AH451" s="185"/>
      <c r="AI451" s="185"/>
      <c r="AJ451" s="185"/>
      <c r="AK451" s="185"/>
      <c r="AL451" s="185"/>
      <c r="AM451" s="185"/>
      <c r="AN451" s="185"/>
      <c r="AO451" s="185"/>
      <c r="AP451" s="185"/>
      <c r="AQ451" s="185"/>
      <c r="AR451" s="185"/>
      <c r="AS451" s="185"/>
    </row>
    <row r="452" spans="1:45" s="117" customFormat="1" x14ac:dyDescent="0.25">
      <c r="A452" s="252">
        <v>102</v>
      </c>
      <c r="B452" s="199" t="s">
        <v>553</v>
      </c>
      <c r="C452" s="158" t="s">
        <v>94</v>
      </c>
      <c r="D452" s="201">
        <v>0.14000000000000001</v>
      </c>
      <c r="E452" s="207"/>
      <c r="F452" s="201">
        <v>0.14000000000000001</v>
      </c>
      <c r="G452" s="409"/>
      <c r="H452" s="409"/>
      <c r="I452" s="209"/>
      <c r="J452" s="409">
        <v>0.14000000000000001</v>
      </c>
      <c r="K452" s="238" t="s">
        <v>886</v>
      </c>
      <c r="L452" s="178" t="s">
        <v>309</v>
      </c>
      <c r="M452" s="177"/>
      <c r="N452" s="279"/>
      <c r="O452" s="279">
        <v>0.14000000000000001</v>
      </c>
      <c r="P452" s="279"/>
      <c r="Q452" s="279"/>
      <c r="R452" s="279"/>
      <c r="S452" s="185"/>
      <c r="T452" s="185"/>
      <c r="U452" s="185"/>
      <c r="V452" s="185"/>
      <c r="W452" s="185"/>
      <c r="X452" s="185"/>
      <c r="Y452" s="185"/>
      <c r="Z452" s="185"/>
      <c r="AA452" s="185"/>
      <c r="AB452" s="185"/>
      <c r="AC452" s="185"/>
      <c r="AD452" s="185"/>
      <c r="AE452" s="185"/>
      <c r="AF452" s="185"/>
      <c r="AG452" s="185"/>
      <c r="AH452" s="185"/>
      <c r="AI452" s="185"/>
      <c r="AJ452" s="185"/>
      <c r="AK452" s="185"/>
      <c r="AL452" s="185"/>
      <c r="AM452" s="185"/>
      <c r="AN452" s="185"/>
      <c r="AO452" s="185"/>
      <c r="AP452" s="185"/>
      <c r="AQ452" s="185"/>
      <c r="AR452" s="185"/>
      <c r="AS452" s="185"/>
    </row>
    <row r="453" spans="1:45" s="117" customFormat="1" x14ac:dyDescent="0.25">
      <c r="A453" s="131">
        <v>103</v>
      </c>
      <c r="B453" s="199" t="s">
        <v>553</v>
      </c>
      <c r="C453" s="158" t="s">
        <v>94</v>
      </c>
      <c r="D453" s="201">
        <v>1.0900000000000001</v>
      </c>
      <c r="E453" s="207"/>
      <c r="F453" s="201">
        <v>1.0900000000000001</v>
      </c>
      <c r="G453" s="409"/>
      <c r="H453" s="409"/>
      <c r="I453" s="209"/>
      <c r="J453" s="409">
        <v>1.0900000000000001</v>
      </c>
      <c r="K453" s="238" t="s">
        <v>886</v>
      </c>
      <c r="L453" s="178" t="s">
        <v>309</v>
      </c>
      <c r="M453" s="177"/>
      <c r="N453" s="279"/>
      <c r="O453" s="279">
        <v>1.0900000000000001</v>
      </c>
      <c r="P453" s="279"/>
      <c r="Q453" s="279"/>
      <c r="R453" s="279"/>
      <c r="S453" s="185"/>
      <c r="T453" s="185"/>
      <c r="U453" s="185"/>
      <c r="V453" s="185"/>
      <c r="W453" s="185"/>
      <c r="X453" s="185"/>
      <c r="Y453" s="185"/>
      <c r="Z453" s="185"/>
      <c r="AA453" s="185"/>
      <c r="AB453" s="185"/>
      <c r="AC453" s="185"/>
      <c r="AD453" s="185"/>
      <c r="AE453" s="185"/>
      <c r="AF453" s="185"/>
      <c r="AG453" s="185"/>
      <c r="AH453" s="185"/>
      <c r="AI453" s="185"/>
      <c r="AJ453" s="185"/>
      <c r="AK453" s="185"/>
      <c r="AL453" s="185"/>
      <c r="AM453" s="185"/>
      <c r="AN453" s="185"/>
      <c r="AO453" s="185"/>
      <c r="AP453" s="185"/>
      <c r="AQ453" s="185"/>
      <c r="AR453" s="185"/>
      <c r="AS453" s="185"/>
    </row>
    <row r="454" spans="1:45" s="117" customFormat="1" x14ac:dyDescent="0.25">
      <c r="A454" s="252">
        <v>104</v>
      </c>
      <c r="B454" s="199" t="s">
        <v>559</v>
      </c>
      <c r="C454" s="158" t="s">
        <v>94</v>
      </c>
      <c r="D454" s="201">
        <v>2.23</v>
      </c>
      <c r="E454" s="207"/>
      <c r="F454" s="201">
        <v>2.23</v>
      </c>
      <c r="G454" s="409"/>
      <c r="H454" s="409"/>
      <c r="I454" s="209"/>
      <c r="J454" s="409">
        <v>2.23</v>
      </c>
      <c r="K454" s="238" t="s">
        <v>886</v>
      </c>
      <c r="L454" s="178" t="s">
        <v>309</v>
      </c>
      <c r="M454" s="177"/>
      <c r="N454" s="279"/>
      <c r="O454" s="279">
        <v>2.23</v>
      </c>
      <c r="P454" s="279"/>
      <c r="Q454" s="279"/>
      <c r="R454" s="279"/>
      <c r="S454" s="185"/>
      <c r="T454" s="185"/>
      <c r="U454" s="185"/>
      <c r="V454" s="185"/>
      <c r="W454" s="185"/>
      <c r="X454" s="185"/>
      <c r="Y454" s="185"/>
      <c r="Z454" s="185"/>
      <c r="AA454" s="185"/>
      <c r="AB454" s="185"/>
      <c r="AC454" s="185"/>
      <c r="AD454" s="185"/>
      <c r="AE454" s="185"/>
      <c r="AF454" s="185"/>
      <c r="AG454" s="185"/>
      <c r="AH454" s="185"/>
      <c r="AI454" s="185"/>
      <c r="AJ454" s="185"/>
      <c r="AK454" s="185"/>
      <c r="AL454" s="185"/>
      <c r="AM454" s="185"/>
      <c r="AN454" s="185"/>
      <c r="AO454" s="185"/>
      <c r="AP454" s="185"/>
      <c r="AQ454" s="185"/>
      <c r="AR454" s="185"/>
      <c r="AS454" s="185"/>
    </row>
    <row r="455" spans="1:45" s="117" customFormat="1" x14ac:dyDescent="0.25">
      <c r="A455" s="131">
        <v>105</v>
      </c>
      <c r="B455" s="199" t="s">
        <v>560</v>
      </c>
      <c r="C455" s="158" t="s">
        <v>94</v>
      </c>
      <c r="D455" s="201">
        <v>0.09</v>
      </c>
      <c r="E455" s="207"/>
      <c r="F455" s="201">
        <v>0.09</v>
      </c>
      <c r="G455" s="409"/>
      <c r="H455" s="409"/>
      <c r="I455" s="209"/>
      <c r="J455" s="409">
        <v>0.09</v>
      </c>
      <c r="K455" s="238" t="s">
        <v>886</v>
      </c>
      <c r="L455" s="178" t="s">
        <v>309</v>
      </c>
      <c r="M455" s="177"/>
      <c r="N455" s="279"/>
      <c r="O455" s="279">
        <v>0.09</v>
      </c>
      <c r="P455" s="279"/>
      <c r="Q455" s="279"/>
      <c r="R455" s="279"/>
      <c r="S455" s="185"/>
      <c r="T455" s="185"/>
      <c r="U455" s="185"/>
      <c r="V455" s="185"/>
      <c r="W455" s="185"/>
      <c r="X455" s="185"/>
      <c r="Y455" s="185"/>
      <c r="Z455" s="185"/>
      <c r="AA455" s="185"/>
      <c r="AB455" s="185"/>
      <c r="AC455" s="185"/>
      <c r="AD455" s="185"/>
      <c r="AE455" s="185"/>
      <c r="AF455" s="185"/>
      <c r="AG455" s="185"/>
      <c r="AH455" s="185"/>
      <c r="AI455" s="185"/>
      <c r="AJ455" s="185"/>
      <c r="AK455" s="185"/>
      <c r="AL455" s="185"/>
      <c r="AM455" s="185"/>
      <c r="AN455" s="185"/>
      <c r="AO455" s="185"/>
      <c r="AP455" s="185"/>
      <c r="AQ455" s="185"/>
      <c r="AR455" s="185"/>
      <c r="AS455" s="185"/>
    </row>
    <row r="456" spans="1:45" s="117" customFormat="1" x14ac:dyDescent="0.25">
      <c r="A456" s="252">
        <v>106</v>
      </c>
      <c r="B456" s="199" t="s">
        <v>560</v>
      </c>
      <c r="C456" s="158" t="s">
        <v>94</v>
      </c>
      <c r="D456" s="201">
        <v>0.08</v>
      </c>
      <c r="E456" s="207"/>
      <c r="F456" s="201">
        <v>0.08</v>
      </c>
      <c r="G456" s="409"/>
      <c r="H456" s="409"/>
      <c r="I456" s="209"/>
      <c r="J456" s="409">
        <v>0.08</v>
      </c>
      <c r="K456" s="238" t="s">
        <v>886</v>
      </c>
      <c r="L456" s="178" t="s">
        <v>309</v>
      </c>
      <c r="M456" s="177"/>
      <c r="N456" s="279"/>
      <c r="O456" s="279">
        <v>0.08</v>
      </c>
      <c r="P456" s="279"/>
      <c r="Q456" s="279"/>
      <c r="R456" s="279"/>
      <c r="S456" s="185"/>
      <c r="T456" s="185"/>
      <c r="U456" s="185"/>
      <c r="V456" s="185"/>
      <c r="W456" s="185"/>
      <c r="X456" s="185"/>
      <c r="Y456" s="185"/>
      <c r="Z456" s="185"/>
      <c r="AA456" s="185"/>
      <c r="AB456" s="185"/>
      <c r="AC456" s="185"/>
      <c r="AD456" s="185"/>
      <c r="AE456" s="185"/>
      <c r="AF456" s="185"/>
      <c r="AG456" s="185"/>
      <c r="AH456" s="185"/>
      <c r="AI456" s="185"/>
      <c r="AJ456" s="185"/>
      <c r="AK456" s="185"/>
      <c r="AL456" s="185"/>
      <c r="AM456" s="185"/>
      <c r="AN456" s="185"/>
      <c r="AO456" s="185"/>
      <c r="AP456" s="185"/>
      <c r="AQ456" s="185"/>
      <c r="AR456" s="185"/>
      <c r="AS456" s="185"/>
    </row>
    <row r="457" spans="1:45" x14ac:dyDescent="0.25">
      <c r="A457" s="131">
        <v>107</v>
      </c>
      <c r="B457" s="199" t="s">
        <v>561</v>
      </c>
      <c r="C457" s="158" t="s">
        <v>94</v>
      </c>
      <c r="D457" s="201">
        <v>0.66</v>
      </c>
      <c r="E457" s="207"/>
      <c r="F457" s="201">
        <v>0.66</v>
      </c>
      <c r="G457" s="409"/>
      <c r="H457" s="409"/>
      <c r="I457" s="209"/>
      <c r="J457" s="409">
        <v>0.66</v>
      </c>
      <c r="K457" s="238" t="s">
        <v>886</v>
      </c>
      <c r="L457" s="178" t="s">
        <v>309</v>
      </c>
      <c r="M457" s="177"/>
      <c r="N457" s="283"/>
      <c r="O457" s="283">
        <v>0.66</v>
      </c>
      <c r="P457" s="283"/>
      <c r="Q457" s="283"/>
      <c r="R457" s="283"/>
      <c r="AD457" s="242"/>
      <c r="AE457" s="242"/>
      <c r="AF457" s="242"/>
      <c r="AG457" s="242"/>
      <c r="AH457" s="242"/>
      <c r="AI457" s="242"/>
      <c r="AJ457" s="242"/>
      <c r="AK457" s="242"/>
      <c r="AL457" s="242"/>
      <c r="AM457" s="242"/>
      <c r="AN457" s="242"/>
      <c r="AO457" s="242"/>
      <c r="AP457" s="242"/>
      <c r="AQ457" s="242"/>
    </row>
    <row r="458" spans="1:45" s="117" customFormat="1" x14ac:dyDescent="0.25">
      <c r="A458" s="252">
        <v>108</v>
      </c>
      <c r="B458" s="199" t="s">
        <v>561</v>
      </c>
      <c r="C458" s="158" t="s">
        <v>94</v>
      </c>
      <c r="D458" s="201">
        <v>0.49</v>
      </c>
      <c r="E458" s="207"/>
      <c r="F458" s="201">
        <v>0.49</v>
      </c>
      <c r="G458" s="409"/>
      <c r="H458" s="409"/>
      <c r="I458" s="209"/>
      <c r="J458" s="409">
        <v>0.49</v>
      </c>
      <c r="K458" s="238" t="s">
        <v>886</v>
      </c>
      <c r="L458" s="178" t="s">
        <v>309</v>
      </c>
      <c r="M458" s="177"/>
      <c r="N458" s="279"/>
      <c r="O458" s="279">
        <v>0.49</v>
      </c>
      <c r="P458" s="279"/>
      <c r="Q458" s="279"/>
      <c r="R458" s="279"/>
      <c r="S458" s="185"/>
      <c r="T458" s="185"/>
      <c r="U458" s="185"/>
      <c r="V458" s="185"/>
      <c r="W458" s="185"/>
      <c r="X458" s="185"/>
      <c r="Y458" s="185"/>
      <c r="Z458" s="185"/>
      <c r="AA458" s="185"/>
      <c r="AB458" s="185"/>
      <c r="AC458" s="185"/>
      <c r="AD458" s="185"/>
      <c r="AE458" s="185"/>
      <c r="AF458" s="185"/>
      <c r="AG458" s="185"/>
      <c r="AH458" s="185"/>
      <c r="AI458" s="185"/>
      <c r="AJ458" s="185"/>
      <c r="AK458" s="185"/>
      <c r="AL458" s="185"/>
      <c r="AM458" s="185"/>
      <c r="AN458" s="185"/>
      <c r="AO458" s="185"/>
      <c r="AP458" s="185"/>
      <c r="AQ458" s="185"/>
      <c r="AR458" s="185"/>
      <c r="AS458" s="185"/>
    </row>
    <row r="459" spans="1:45" s="117" customFormat="1" x14ac:dyDescent="0.25">
      <c r="A459" s="131">
        <v>109</v>
      </c>
      <c r="B459" s="199" t="s">
        <v>557</v>
      </c>
      <c r="C459" s="158" t="s">
        <v>94</v>
      </c>
      <c r="D459" s="201">
        <v>1.5</v>
      </c>
      <c r="E459" s="207"/>
      <c r="F459" s="201">
        <v>1.5</v>
      </c>
      <c r="G459" s="409"/>
      <c r="H459" s="409"/>
      <c r="I459" s="209"/>
      <c r="J459" s="409">
        <v>1.5</v>
      </c>
      <c r="K459" s="238" t="s">
        <v>886</v>
      </c>
      <c r="L459" s="178" t="s">
        <v>309</v>
      </c>
      <c r="M459" s="177"/>
      <c r="N459" s="279"/>
      <c r="O459" s="279">
        <v>1.5</v>
      </c>
      <c r="P459" s="279"/>
      <c r="Q459" s="279"/>
      <c r="R459" s="279"/>
      <c r="S459" s="185"/>
      <c r="T459" s="185"/>
      <c r="U459" s="185"/>
      <c r="V459" s="185"/>
      <c r="W459" s="185"/>
      <c r="X459" s="185"/>
      <c r="Y459" s="185"/>
      <c r="Z459" s="185"/>
      <c r="AA459" s="185"/>
      <c r="AB459" s="185"/>
      <c r="AC459" s="185"/>
      <c r="AD459" s="185"/>
      <c r="AE459" s="185"/>
      <c r="AF459" s="185"/>
      <c r="AG459" s="185"/>
      <c r="AH459" s="185"/>
      <c r="AI459" s="185"/>
      <c r="AJ459" s="185"/>
      <c r="AK459" s="185"/>
      <c r="AL459" s="185"/>
      <c r="AM459" s="185"/>
      <c r="AN459" s="185"/>
      <c r="AO459" s="185"/>
      <c r="AP459" s="185"/>
      <c r="AQ459" s="185"/>
      <c r="AR459" s="185"/>
      <c r="AS459" s="185"/>
    </row>
    <row r="460" spans="1:45" s="117" customFormat="1" x14ac:dyDescent="0.25">
      <c r="A460" s="252">
        <v>110</v>
      </c>
      <c r="B460" s="199" t="s">
        <v>562</v>
      </c>
      <c r="C460" s="158" t="s">
        <v>94</v>
      </c>
      <c r="D460" s="201">
        <v>1.2</v>
      </c>
      <c r="E460" s="207"/>
      <c r="F460" s="201">
        <v>1.2</v>
      </c>
      <c r="G460" s="409">
        <v>1.2</v>
      </c>
      <c r="H460" s="409"/>
      <c r="I460" s="209"/>
      <c r="J460" s="409"/>
      <c r="K460" s="238" t="s">
        <v>886</v>
      </c>
      <c r="L460" s="178" t="s">
        <v>309</v>
      </c>
      <c r="M460" s="177"/>
      <c r="N460" s="279">
        <v>1.2</v>
      </c>
      <c r="O460" s="279"/>
      <c r="P460" s="279"/>
      <c r="Q460" s="279"/>
      <c r="R460" s="279"/>
      <c r="S460" s="185"/>
      <c r="T460" s="185"/>
      <c r="U460" s="185"/>
      <c r="V460" s="185"/>
      <c r="W460" s="185"/>
      <c r="X460" s="185"/>
      <c r="Y460" s="185"/>
      <c r="Z460" s="185"/>
      <c r="AA460" s="185"/>
      <c r="AB460" s="185"/>
      <c r="AC460" s="185"/>
      <c r="AD460" s="185"/>
      <c r="AE460" s="185"/>
      <c r="AF460" s="185"/>
      <c r="AG460" s="185"/>
      <c r="AH460" s="185"/>
      <c r="AI460" s="185"/>
      <c r="AJ460" s="185"/>
      <c r="AK460" s="185"/>
      <c r="AL460" s="185"/>
      <c r="AM460" s="185"/>
      <c r="AN460" s="185"/>
      <c r="AO460" s="185"/>
      <c r="AP460" s="185"/>
      <c r="AQ460" s="185"/>
      <c r="AR460" s="185"/>
      <c r="AS460" s="185"/>
    </row>
    <row r="461" spans="1:45" s="117" customFormat="1" x14ac:dyDescent="0.25">
      <c r="A461" s="131">
        <v>111</v>
      </c>
      <c r="B461" s="199" t="s">
        <v>563</v>
      </c>
      <c r="C461" s="158" t="s">
        <v>94</v>
      </c>
      <c r="D461" s="201">
        <v>0.19</v>
      </c>
      <c r="E461" s="207"/>
      <c r="F461" s="201">
        <v>0.19</v>
      </c>
      <c r="G461" s="409"/>
      <c r="H461" s="409"/>
      <c r="I461" s="209"/>
      <c r="J461" s="409">
        <v>0.19</v>
      </c>
      <c r="K461" s="238" t="s">
        <v>886</v>
      </c>
      <c r="L461" s="178" t="s">
        <v>309</v>
      </c>
      <c r="M461" s="177"/>
      <c r="N461" s="279"/>
      <c r="O461" s="279">
        <v>0.19</v>
      </c>
      <c r="P461" s="279"/>
      <c r="Q461" s="279"/>
      <c r="R461" s="279"/>
      <c r="S461" s="185"/>
      <c r="T461" s="185"/>
      <c r="U461" s="185"/>
      <c r="V461" s="185"/>
      <c r="W461" s="185"/>
      <c r="X461" s="185"/>
      <c r="Y461" s="185"/>
      <c r="Z461" s="185"/>
      <c r="AA461" s="185"/>
      <c r="AB461" s="185"/>
      <c r="AC461" s="185"/>
      <c r="AD461" s="185"/>
      <c r="AE461" s="185"/>
      <c r="AF461" s="185"/>
      <c r="AG461" s="185"/>
      <c r="AH461" s="185"/>
      <c r="AI461" s="185"/>
      <c r="AJ461" s="185"/>
      <c r="AK461" s="185"/>
      <c r="AL461" s="185"/>
      <c r="AM461" s="185"/>
      <c r="AN461" s="185"/>
      <c r="AO461" s="185"/>
      <c r="AP461" s="185"/>
      <c r="AQ461" s="185"/>
      <c r="AR461" s="185"/>
      <c r="AS461" s="185"/>
    </row>
    <row r="462" spans="1:45" s="117" customFormat="1" x14ac:dyDescent="0.25">
      <c r="A462" s="252">
        <v>112</v>
      </c>
      <c r="B462" s="199" t="s">
        <v>564</v>
      </c>
      <c r="C462" s="158" t="s">
        <v>94</v>
      </c>
      <c r="D462" s="201">
        <v>0.11</v>
      </c>
      <c r="E462" s="207"/>
      <c r="F462" s="201">
        <v>0.11</v>
      </c>
      <c r="G462" s="409"/>
      <c r="H462" s="409"/>
      <c r="I462" s="209"/>
      <c r="J462" s="409">
        <v>0.11</v>
      </c>
      <c r="K462" s="238" t="s">
        <v>886</v>
      </c>
      <c r="L462" s="178" t="s">
        <v>309</v>
      </c>
      <c r="M462" s="177"/>
      <c r="N462" s="279"/>
      <c r="O462" s="279">
        <v>0.11</v>
      </c>
      <c r="P462" s="279"/>
      <c r="Q462" s="279"/>
      <c r="R462" s="279"/>
      <c r="S462" s="185"/>
      <c r="T462" s="185"/>
      <c r="U462" s="185"/>
      <c r="V462" s="185"/>
      <c r="W462" s="185"/>
      <c r="X462" s="185"/>
      <c r="Y462" s="185"/>
      <c r="Z462" s="185"/>
      <c r="AA462" s="185"/>
      <c r="AB462" s="185"/>
      <c r="AC462" s="185"/>
      <c r="AD462" s="185"/>
      <c r="AE462" s="185"/>
      <c r="AF462" s="185"/>
      <c r="AG462" s="185"/>
      <c r="AH462" s="185"/>
      <c r="AI462" s="185"/>
      <c r="AJ462" s="185"/>
      <c r="AK462" s="185"/>
      <c r="AL462" s="185"/>
      <c r="AM462" s="185"/>
      <c r="AN462" s="185"/>
      <c r="AO462" s="185"/>
      <c r="AP462" s="185"/>
      <c r="AQ462" s="185"/>
      <c r="AR462" s="185"/>
      <c r="AS462" s="185"/>
    </row>
    <row r="463" spans="1:45" s="117" customFormat="1" x14ac:dyDescent="0.25">
      <c r="A463" s="131">
        <v>113</v>
      </c>
      <c r="B463" s="199" t="s">
        <v>565</v>
      </c>
      <c r="C463" s="158" t="s">
        <v>94</v>
      </c>
      <c r="D463" s="201">
        <v>0.1</v>
      </c>
      <c r="E463" s="207"/>
      <c r="F463" s="201">
        <v>0.1</v>
      </c>
      <c r="G463" s="409"/>
      <c r="H463" s="409"/>
      <c r="I463" s="209"/>
      <c r="J463" s="409">
        <v>0.1</v>
      </c>
      <c r="K463" s="238" t="s">
        <v>886</v>
      </c>
      <c r="L463" s="178" t="s">
        <v>309</v>
      </c>
      <c r="M463" s="177"/>
      <c r="N463" s="279"/>
      <c r="O463" s="279">
        <v>0.1</v>
      </c>
      <c r="P463" s="279"/>
      <c r="Q463" s="279"/>
      <c r="R463" s="279"/>
      <c r="S463" s="185"/>
      <c r="T463" s="185"/>
      <c r="U463" s="185"/>
      <c r="V463" s="185"/>
      <c r="W463" s="185"/>
      <c r="X463" s="185"/>
      <c r="Y463" s="185"/>
      <c r="Z463" s="185"/>
      <c r="AA463" s="185"/>
      <c r="AB463" s="185"/>
      <c r="AC463" s="185"/>
      <c r="AD463" s="185"/>
      <c r="AE463" s="185"/>
      <c r="AF463" s="185"/>
      <c r="AG463" s="185"/>
      <c r="AH463" s="185"/>
      <c r="AI463" s="185"/>
      <c r="AJ463" s="185"/>
      <c r="AK463" s="185"/>
      <c r="AL463" s="185"/>
      <c r="AM463" s="185"/>
      <c r="AN463" s="185"/>
      <c r="AO463" s="185"/>
      <c r="AP463" s="185"/>
      <c r="AQ463" s="185"/>
      <c r="AR463" s="185"/>
      <c r="AS463" s="185"/>
    </row>
    <row r="464" spans="1:45" s="117" customFormat="1" x14ac:dyDescent="0.25">
      <c r="A464" s="252">
        <v>114</v>
      </c>
      <c r="B464" s="199" t="s">
        <v>566</v>
      </c>
      <c r="C464" s="158" t="s">
        <v>94</v>
      </c>
      <c r="D464" s="201">
        <v>0.12</v>
      </c>
      <c r="E464" s="207"/>
      <c r="F464" s="201">
        <v>0.12</v>
      </c>
      <c r="G464" s="409"/>
      <c r="H464" s="409"/>
      <c r="I464" s="209"/>
      <c r="J464" s="409">
        <v>0.12</v>
      </c>
      <c r="K464" s="238" t="s">
        <v>886</v>
      </c>
      <c r="L464" s="178" t="s">
        <v>309</v>
      </c>
      <c r="M464" s="177"/>
      <c r="N464" s="279"/>
      <c r="O464" s="279">
        <v>0.12</v>
      </c>
      <c r="P464" s="279"/>
      <c r="Q464" s="279"/>
      <c r="R464" s="279"/>
      <c r="S464" s="185"/>
      <c r="T464" s="185"/>
      <c r="U464" s="185"/>
      <c r="V464" s="185"/>
      <c r="W464" s="185"/>
      <c r="X464" s="185"/>
      <c r="Y464" s="185"/>
      <c r="Z464" s="185"/>
      <c r="AA464" s="185"/>
      <c r="AB464" s="185"/>
      <c r="AC464" s="185"/>
      <c r="AD464" s="185"/>
      <c r="AE464" s="185"/>
      <c r="AF464" s="185"/>
      <c r="AG464" s="185"/>
      <c r="AH464" s="185"/>
      <c r="AI464" s="185"/>
      <c r="AJ464" s="185"/>
      <c r="AK464" s="185"/>
      <c r="AL464" s="185"/>
      <c r="AM464" s="185"/>
      <c r="AN464" s="185"/>
      <c r="AO464" s="185"/>
      <c r="AP464" s="185"/>
      <c r="AQ464" s="185"/>
      <c r="AR464" s="185"/>
      <c r="AS464" s="185"/>
    </row>
    <row r="465" spans="1:45" s="117" customFormat="1" x14ac:dyDescent="0.25">
      <c r="A465" s="131">
        <v>115</v>
      </c>
      <c r="B465" s="199" t="s">
        <v>567</v>
      </c>
      <c r="C465" s="158" t="s">
        <v>94</v>
      </c>
      <c r="D465" s="201">
        <v>1.74</v>
      </c>
      <c r="E465" s="207"/>
      <c r="F465" s="201">
        <v>1.74</v>
      </c>
      <c r="G465" s="409"/>
      <c r="H465" s="409"/>
      <c r="I465" s="209"/>
      <c r="J465" s="409">
        <v>1.74</v>
      </c>
      <c r="K465" s="238" t="s">
        <v>886</v>
      </c>
      <c r="L465" s="178" t="s">
        <v>309</v>
      </c>
      <c r="M465" s="177"/>
      <c r="N465" s="279"/>
      <c r="O465" s="279">
        <v>1.74</v>
      </c>
      <c r="P465" s="279"/>
      <c r="Q465" s="279"/>
      <c r="R465" s="279"/>
      <c r="S465" s="185"/>
      <c r="T465" s="185"/>
      <c r="U465" s="185"/>
      <c r="V465" s="185"/>
      <c r="W465" s="185"/>
      <c r="X465" s="185"/>
      <c r="Y465" s="185"/>
      <c r="Z465" s="185"/>
      <c r="AA465" s="185"/>
      <c r="AB465" s="185"/>
      <c r="AC465" s="185"/>
      <c r="AD465" s="185"/>
      <c r="AE465" s="185"/>
      <c r="AF465" s="185"/>
      <c r="AG465" s="185"/>
      <c r="AH465" s="185"/>
      <c r="AI465" s="185"/>
      <c r="AJ465" s="185"/>
      <c r="AK465" s="185"/>
      <c r="AL465" s="185"/>
      <c r="AM465" s="185"/>
      <c r="AN465" s="185"/>
      <c r="AO465" s="185"/>
      <c r="AP465" s="185"/>
      <c r="AQ465" s="185"/>
      <c r="AR465" s="185"/>
      <c r="AS465" s="185"/>
    </row>
    <row r="466" spans="1:45" s="117" customFormat="1" x14ac:dyDescent="0.25">
      <c r="A466" s="252">
        <v>116</v>
      </c>
      <c r="B466" s="199" t="s">
        <v>568</v>
      </c>
      <c r="C466" s="158" t="s">
        <v>94</v>
      </c>
      <c r="D466" s="201">
        <v>0.05</v>
      </c>
      <c r="E466" s="207"/>
      <c r="F466" s="201">
        <v>0.05</v>
      </c>
      <c r="G466" s="409"/>
      <c r="H466" s="409"/>
      <c r="I466" s="209"/>
      <c r="J466" s="409">
        <v>0.05</v>
      </c>
      <c r="K466" s="238" t="s">
        <v>886</v>
      </c>
      <c r="L466" s="178" t="s">
        <v>309</v>
      </c>
      <c r="M466" s="177"/>
      <c r="N466" s="279"/>
      <c r="O466" s="279">
        <v>0.05</v>
      </c>
      <c r="P466" s="279"/>
      <c r="Q466" s="279"/>
      <c r="R466" s="279"/>
      <c r="S466" s="185"/>
      <c r="T466" s="185"/>
      <c r="U466" s="185"/>
      <c r="V466" s="185"/>
      <c r="W466" s="185"/>
      <c r="X466" s="185"/>
      <c r="Y466" s="185"/>
      <c r="Z466" s="185"/>
      <c r="AA466" s="185"/>
      <c r="AB466" s="185"/>
      <c r="AC466" s="185"/>
      <c r="AD466" s="185"/>
      <c r="AE466" s="185"/>
      <c r="AF466" s="185"/>
      <c r="AG466" s="185"/>
      <c r="AH466" s="185"/>
      <c r="AI466" s="185"/>
      <c r="AJ466" s="185"/>
      <c r="AK466" s="185"/>
      <c r="AL466" s="185"/>
      <c r="AM466" s="185"/>
      <c r="AN466" s="185"/>
      <c r="AO466" s="185"/>
      <c r="AP466" s="185"/>
      <c r="AQ466" s="185"/>
      <c r="AR466" s="185"/>
      <c r="AS466" s="185"/>
    </row>
    <row r="467" spans="1:45" s="117" customFormat="1" ht="27.6" x14ac:dyDescent="0.25">
      <c r="A467" s="131">
        <v>117</v>
      </c>
      <c r="B467" s="422" t="s">
        <v>569</v>
      </c>
      <c r="C467" s="158" t="s">
        <v>94</v>
      </c>
      <c r="D467" s="380">
        <v>1.83</v>
      </c>
      <c r="E467" s="207"/>
      <c r="F467" s="380">
        <v>1.83</v>
      </c>
      <c r="G467" s="423"/>
      <c r="H467" s="423"/>
      <c r="I467" s="424"/>
      <c r="J467" s="423">
        <v>1.83</v>
      </c>
      <c r="K467" s="238" t="s">
        <v>886</v>
      </c>
      <c r="L467" s="178" t="s">
        <v>309</v>
      </c>
      <c r="M467" s="177"/>
      <c r="N467" s="279"/>
      <c r="O467" s="279">
        <v>1.83</v>
      </c>
      <c r="P467" s="279"/>
      <c r="Q467" s="279"/>
      <c r="R467" s="279"/>
      <c r="S467" s="185"/>
      <c r="T467" s="185"/>
      <c r="U467" s="185"/>
      <c r="V467" s="185"/>
      <c r="W467" s="185"/>
      <c r="X467" s="185"/>
      <c r="Y467" s="185"/>
      <c r="Z467" s="185"/>
      <c r="AA467" s="185"/>
      <c r="AB467" s="185"/>
      <c r="AC467" s="185"/>
      <c r="AD467" s="185"/>
      <c r="AE467" s="185"/>
      <c r="AF467" s="185"/>
      <c r="AG467" s="185"/>
      <c r="AH467" s="185"/>
      <c r="AI467" s="185"/>
      <c r="AJ467" s="185"/>
      <c r="AK467" s="185"/>
      <c r="AL467" s="185"/>
      <c r="AM467" s="185"/>
      <c r="AN467" s="185"/>
      <c r="AO467" s="185"/>
      <c r="AP467" s="185"/>
      <c r="AQ467" s="185"/>
      <c r="AR467" s="185"/>
      <c r="AS467" s="185"/>
    </row>
    <row r="468" spans="1:45" s="435" customFormat="1" x14ac:dyDescent="0.25">
      <c r="A468" s="425">
        <v>118</v>
      </c>
      <c r="B468" s="426" t="s">
        <v>570</v>
      </c>
      <c r="C468" s="427" t="s">
        <v>94</v>
      </c>
      <c r="D468" s="428">
        <v>43.81</v>
      </c>
      <c r="E468" s="429"/>
      <c r="F468" s="428">
        <v>43.81</v>
      </c>
      <c r="G468" s="430">
        <v>2.81</v>
      </c>
      <c r="H468" s="430"/>
      <c r="I468" s="209"/>
      <c r="J468" s="430">
        <v>41</v>
      </c>
      <c r="K468" s="608" t="s">
        <v>198</v>
      </c>
      <c r="L468" s="431" t="s">
        <v>309</v>
      </c>
      <c r="M468" s="432"/>
      <c r="N468" s="433">
        <v>2.81</v>
      </c>
      <c r="O468" s="433"/>
      <c r="P468" s="433">
        <v>14</v>
      </c>
      <c r="Q468" s="433">
        <v>20</v>
      </c>
      <c r="R468" s="434"/>
      <c r="S468" s="434"/>
      <c r="T468" s="434"/>
      <c r="U468" s="434">
        <v>7</v>
      </c>
      <c r="V468" s="434"/>
      <c r="W468" s="434"/>
      <c r="X468" s="434"/>
      <c r="Y468" s="434"/>
      <c r="Z468" s="434"/>
      <c r="AA468" s="434"/>
      <c r="AB468" s="434"/>
      <c r="AC468" s="434"/>
      <c r="AD468" s="434"/>
      <c r="AE468" s="434"/>
      <c r="AF468" s="434"/>
      <c r="AG468" s="434"/>
      <c r="AH468" s="434"/>
      <c r="AI468" s="434"/>
      <c r="AJ468" s="434"/>
      <c r="AK468" s="434"/>
      <c r="AL468" s="434"/>
      <c r="AM468" s="434"/>
      <c r="AN468" s="434"/>
      <c r="AO468" s="434"/>
      <c r="AP468" s="434"/>
      <c r="AQ468" s="434"/>
      <c r="AR468" s="434"/>
      <c r="AS468" s="434"/>
    </row>
    <row r="469" spans="1:45" s="117" customFormat="1" x14ac:dyDescent="0.25">
      <c r="A469" s="1001">
        <v>119</v>
      </c>
      <c r="B469" s="1017" t="s">
        <v>571</v>
      </c>
      <c r="C469" s="158" t="s">
        <v>94</v>
      </c>
      <c r="D469" s="201">
        <v>25</v>
      </c>
      <c r="E469" s="207"/>
      <c r="F469" s="201">
        <v>25</v>
      </c>
      <c r="G469" s="409"/>
      <c r="H469" s="409"/>
      <c r="I469" s="209"/>
      <c r="J469" s="409">
        <v>25</v>
      </c>
      <c r="K469" s="238" t="s">
        <v>886</v>
      </c>
      <c r="L469" s="178" t="s">
        <v>309</v>
      </c>
      <c r="M469" s="177"/>
      <c r="N469" s="279"/>
      <c r="O469" s="279">
        <v>5</v>
      </c>
      <c r="P469" s="279"/>
      <c r="Q469" s="279">
        <v>17.5</v>
      </c>
      <c r="R469" s="279">
        <v>2.5</v>
      </c>
      <c r="S469" s="185"/>
      <c r="T469" s="185"/>
      <c r="U469" s="185"/>
      <c r="V469" s="185"/>
      <c r="W469" s="185"/>
      <c r="X469" s="185"/>
      <c r="Y469" s="185"/>
      <c r="Z469" s="185"/>
      <c r="AA469" s="185"/>
      <c r="AB469" s="185"/>
      <c r="AC469" s="185"/>
      <c r="AD469" s="185"/>
      <c r="AE469" s="185"/>
      <c r="AF469" s="185"/>
      <c r="AG469" s="185"/>
      <c r="AH469" s="185"/>
      <c r="AI469" s="185"/>
      <c r="AJ469" s="185"/>
      <c r="AK469" s="185"/>
      <c r="AL469" s="185"/>
      <c r="AM469" s="185"/>
      <c r="AN469" s="185"/>
      <c r="AO469" s="185"/>
      <c r="AP469" s="185"/>
      <c r="AQ469" s="185"/>
      <c r="AR469" s="185"/>
      <c r="AS469" s="185"/>
    </row>
    <row r="470" spans="1:45" s="117" customFormat="1" x14ac:dyDescent="0.25">
      <c r="A470" s="1002"/>
      <c r="B470" s="1018"/>
      <c r="C470" s="158" t="s">
        <v>94</v>
      </c>
      <c r="D470" s="201">
        <v>25</v>
      </c>
      <c r="E470" s="207"/>
      <c r="F470" s="201">
        <v>25</v>
      </c>
      <c r="G470" s="416"/>
      <c r="H470" s="416"/>
      <c r="I470" s="209"/>
      <c r="J470" s="416">
        <v>25</v>
      </c>
      <c r="K470" s="599" t="s">
        <v>195</v>
      </c>
      <c r="L470" s="178" t="s">
        <v>309</v>
      </c>
      <c r="M470" s="177"/>
      <c r="N470" s="279"/>
      <c r="O470" s="279">
        <v>5</v>
      </c>
      <c r="P470" s="279"/>
      <c r="Q470" s="279">
        <v>17.5</v>
      </c>
      <c r="R470" s="185">
        <v>2.5</v>
      </c>
      <c r="S470" s="185"/>
      <c r="T470" s="185"/>
      <c r="U470" s="185"/>
      <c r="V470" s="185"/>
      <c r="W470" s="185"/>
      <c r="X470" s="185"/>
      <c r="Y470" s="185"/>
      <c r="Z470" s="185"/>
      <c r="AA470" s="185"/>
      <c r="AB470" s="185"/>
      <c r="AC470" s="185"/>
      <c r="AD470" s="185"/>
      <c r="AE470" s="185"/>
      <c r="AF470" s="185"/>
      <c r="AG470" s="185"/>
      <c r="AH470" s="185"/>
      <c r="AI470" s="185"/>
      <c r="AJ470" s="185"/>
      <c r="AK470" s="185"/>
      <c r="AL470" s="185"/>
      <c r="AM470" s="185"/>
      <c r="AN470" s="185"/>
      <c r="AO470" s="185"/>
      <c r="AP470" s="185"/>
      <c r="AQ470" s="185"/>
      <c r="AR470" s="185"/>
      <c r="AS470" s="185"/>
    </row>
    <row r="471" spans="1:45" s="117" customFormat="1" x14ac:dyDescent="0.25">
      <c r="A471" s="252">
        <v>120</v>
      </c>
      <c r="B471" s="199" t="s">
        <v>572</v>
      </c>
      <c r="C471" s="158" t="s">
        <v>94</v>
      </c>
      <c r="D471" s="201">
        <v>72.25</v>
      </c>
      <c r="E471" s="207"/>
      <c r="F471" s="201">
        <v>72.25</v>
      </c>
      <c r="G471" s="409">
        <v>50</v>
      </c>
      <c r="H471" s="409"/>
      <c r="I471" s="209"/>
      <c r="J471" s="409">
        <v>22.25</v>
      </c>
      <c r="K471" s="238" t="s">
        <v>886</v>
      </c>
      <c r="L471" s="178" t="s">
        <v>309</v>
      </c>
      <c r="M471" s="177"/>
      <c r="N471" s="279">
        <v>50</v>
      </c>
      <c r="O471" s="279"/>
      <c r="P471" s="279"/>
      <c r="Q471" s="279">
        <v>22.25</v>
      </c>
      <c r="R471" s="279"/>
      <c r="S471" s="185"/>
      <c r="T471" s="185"/>
      <c r="U471" s="185"/>
      <c r="V471" s="185"/>
      <c r="W471" s="185"/>
      <c r="X471" s="185"/>
      <c r="Y471" s="185"/>
      <c r="Z471" s="185"/>
      <c r="AA471" s="185"/>
      <c r="AB471" s="185"/>
      <c r="AC471" s="185"/>
      <c r="AD471" s="185"/>
      <c r="AE471" s="185"/>
      <c r="AF471" s="185"/>
      <c r="AG471" s="185"/>
      <c r="AH471" s="185"/>
      <c r="AI471" s="185"/>
      <c r="AJ471" s="185"/>
      <c r="AK471" s="185"/>
      <c r="AL471" s="185"/>
      <c r="AM471" s="185"/>
      <c r="AN471" s="185"/>
      <c r="AO471" s="185"/>
      <c r="AP471" s="185"/>
      <c r="AQ471" s="185"/>
      <c r="AR471" s="185"/>
      <c r="AS471" s="185"/>
    </row>
    <row r="472" spans="1:45" s="117" customFormat="1" x14ac:dyDescent="0.25">
      <c r="A472" s="436">
        <v>121</v>
      </c>
      <c r="B472" s="199" t="s">
        <v>572</v>
      </c>
      <c r="C472" s="158" t="s">
        <v>94</v>
      </c>
      <c r="D472" s="201">
        <v>127.4</v>
      </c>
      <c r="E472" s="207"/>
      <c r="F472" s="201">
        <v>127.4</v>
      </c>
      <c r="G472" s="416">
        <v>80.400000000000006</v>
      </c>
      <c r="H472" s="416"/>
      <c r="I472" s="209"/>
      <c r="J472" s="416">
        <v>47</v>
      </c>
      <c r="K472" s="599" t="s">
        <v>194</v>
      </c>
      <c r="L472" s="178" t="s">
        <v>309</v>
      </c>
      <c r="M472" s="177"/>
      <c r="N472" s="279">
        <v>80.400000000000006</v>
      </c>
      <c r="O472" s="279">
        <v>20</v>
      </c>
      <c r="P472" s="279"/>
      <c r="Q472" s="279">
        <v>7</v>
      </c>
      <c r="R472" s="185"/>
      <c r="S472" s="185"/>
      <c r="T472" s="185"/>
      <c r="U472" s="185">
        <v>10</v>
      </c>
      <c r="V472" s="185"/>
      <c r="W472" s="185"/>
      <c r="X472" s="185"/>
      <c r="Y472" s="185">
        <v>5</v>
      </c>
      <c r="Z472" s="185"/>
      <c r="AA472" s="185"/>
      <c r="AB472" s="185">
        <v>3</v>
      </c>
      <c r="AC472" s="185"/>
      <c r="AD472" s="185">
        <v>2</v>
      </c>
      <c r="AE472" s="185"/>
      <c r="AF472" s="185"/>
      <c r="AG472" s="185"/>
      <c r="AH472" s="185"/>
      <c r="AI472" s="185"/>
      <c r="AJ472" s="185"/>
      <c r="AK472" s="185"/>
      <c r="AL472" s="185"/>
      <c r="AM472" s="185"/>
      <c r="AN472" s="185"/>
      <c r="AO472" s="185"/>
      <c r="AP472" s="185"/>
      <c r="AQ472" s="185"/>
      <c r="AR472" s="185"/>
      <c r="AS472" s="185"/>
    </row>
    <row r="473" spans="1:45" s="117" customFormat="1" x14ac:dyDescent="0.25">
      <c r="A473" s="437">
        <v>122</v>
      </c>
      <c r="B473" s="199" t="s">
        <v>573</v>
      </c>
      <c r="C473" s="158" t="s">
        <v>94</v>
      </c>
      <c r="D473" s="201">
        <v>0.01</v>
      </c>
      <c r="E473" s="207"/>
      <c r="F473" s="209">
        <v>0.01</v>
      </c>
      <c r="G473" s="416"/>
      <c r="H473" s="416"/>
      <c r="I473" s="209"/>
      <c r="J473" s="416">
        <v>0.01</v>
      </c>
      <c r="K473" s="599" t="s">
        <v>194</v>
      </c>
      <c r="L473" s="178" t="s">
        <v>309</v>
      </c>
      <c r="M473" s="177"/>
      <c r="N473" s="279"/>
      <c r="O473" s="279"/>
      <c r="P473" s="279"/>
      <c r="Q473" s="279"/>
      <c r="R473" s="185"/>
      <c r="S473" s="185"/>
      <c r="T473" s="185"/>
      <c r="U473" s="185"/>
      <c r="V473" s="185"/>
      <c r="W473" s="185"/>
      <c r="X473" s="185"/>
      <c r="Y473" s="185"/>
      <c r="Z473" s="185"/>
      <c r="AA473" s="185"/>
      <c r="AB473" s="185"/>
      <c r="AC473" s="185">
        <v>0.01</v>
      </c>
      <c r="AD473" s="185"/>
      <c r="AE473" s="185"/>
      <c r="AF473" s="185"/>
      <c r="AG473" s="185"/>
      <c r="AH473" s="185"/>
      <c r="AI473" s="185"/>
      <c r="AJ473" s="185"/>
      <c r="AK473" s="185"/>
      <c r="AL473" s="185"/>
      <c r="AM473" s="185"/>
      <c r="AN473" s="185"/>
      <c r="AO473" s="185"/>
      <c r="AP473" s="185"/>
      <c r="AQ473" s="185"/>
      <c r="AR473" s="185"/>
      <c r="AS473" s="185"/>
    </row>
    <row r="474" spans="1:45" s="117" customFormat="1" x14ac:dyDescent="0.25">
      <c r="A474" s="436">
        <v>123</v>
      </c>
      <c r="B474" s="199" t="s">
        <v>574</v>
      </c>
      <c r="C474" s="158" t="s">
        <v>94</v>
      </c>
      <c r="D474" s="201">
        <v>7.5</v>
      </c>
      <c r="E474" s="207"/>
      <c r="F474" s="209">
        <v>7.5</v>
      </c>
      <c r="G474" s="416">
        <v>4.6900000000000004</v>
      </c>
      <c r="H474" s="416"/>
      <c r="I474" s="209"/>
      <c r="J474" s="416">
        <v>2.81</v>
      </c>
      <c r="K474" s="599" t="s">
        <v>194</v>
      </c>
      <c r="L474" s="178" t="s">
        <v>309</v>
      </c>
      <c r="M474" s="177"/>
      <c r="N474" s="279">
        <v>4.6900000000000004</v>
      </c>
      <c r="O474" s="279">
        <v>2.81</v>
      </c>
      <c r="P474" s="279"/>
      <c r="Q474" s="279"/>
      <c r="R474" s="185"/>
      <c r="S474" s="185"/>
      <c r="T474" s="185"/>
      <c r="U474" s="185"/>
      <c r="V474" s="185"/>
      <c r="W474" s="185"/>
      <c r="X474" s="185"/>
      <c r="Y474" s="185"/>
      <c r="Z474" s="185"/>
      <c r="AA474" s="185"/>
      <c r="AB474" s="185"/>
      <c r="AC474" s="185"/>
      <c r="AD474" s="185"/>
      <c r="AE474" s="185"/>
      <c r="AF474" s="185"/>
      <c r="AG474" s="185"/>
      <c r="AH474" s="185"/>
      <c r="AI474" s="185"/>
      <c r="AJ474" s="185"/>
      <c r="AK474" s="185"/>
      <c r="AL474" s="185"/>
      <c r="AM474" s="185"/>
      <c r="AN474" s="185"/>
      <c r="AO474" s="185"/>
      <c r="AP474" s="185"/>
      <c r="AQ474" s="185"/>
      <c r="AR474" s="185"/>
      <c r="AS474" s="185"/>
    </row>
    <row r="475" spans="1:45" s="117" customFormat="1" x14ac:dyDescent="0.25">
      <c r="A475" s="437">
        <v>124</v>
      </c>
      <c r="B475" s="199" t="s">
        <v>573</v>
      </c>
      <c r="C475" s="158" t="s">
        <v>94</v>
      </c>
      <c r="D475" s="201">
        <v>0.44</v>
      </c>
      <c r="E475" s="207"/>
      <c r="F475" s="209">
        <v>0.44</v>
      </c>
      <c r="G475" s="416">
        <v>0.44</v>
      </c>
      <c r="H475" s="416"/>
      <c r="I475" s="209"/>
      <c r="J475" s="416"/>
      <c r="K475" s="599" t="s">
        <v>194</v>
      </c>
      <c r="L475" s="178" t="s">
        <v>309</v>
      </c>
      <c r="M475" s="177"/>
      <c r="N475" s="279">
        <v>0.44</v>
      </c>
      <c r="O475" s="279"/>
      <c r="P475" s="279"/>
      <c r="Q475" s="279"/>
      <c r="R475" s="185"/>
      <c r="S475" s="185"/>
      <c r="T475" s="185"/>
      <c r="U475" s="185"/>
      <c r="V475" s="185"/>
      <c r="W475" s="185"/>
      <c r="X475" s="185"/>
      <c r="Y475" s="185"/>
      <c r="Z475" s="185"/>
      <c r="AA475" s="185"/>
      <c r="AB475" s="185"/>
      <c r="AC475" s="185"/>
      <c r="AD475" s="185"/>
      <c r="AE475" s="185"/>
      <c r="AF475" s="185"/>
      <c r="AG475" s="185"/>
      <c r="AH475" s="185"/>
      <c r="AI475" s="185"/>
      <c r="AJ475" s="185"/>
      <c r="AK475" s="185"/>
      <c r="AL475" s="185"/>
      <c r="AM475" s="185"/>
      <c r="AN475" s="185"/>
      <c r="AO475" s="185"/>
      <c r="AP475" s="185"/>
      <c r="AQ475" s="185"/>
      <c r="AR475" s="185"/>
      <c r="AS475" s="185"/>
    </row>
    <row r="476" spans="1:45" s="117" customFormat="1" x14ac:dyDescent="0.25">
      <c r="A476" s="436">
        <v>125</v>
      </c>
      <c r="B476" s="199" t="s">
        <v>573</v>
      </c>
      <c r="C476" s="158" t="s">
        <v>94</v>
      </c>
      <c r="D476" s="201">
        <v>0.16</v>
      </c>
      <c r="E476" s="207"/>
      <c r="F476" s="209">
        <v>0.16</v>
      </c>
      <c r="G476" s="416">
        <v>0.16</v>
      </c>
      <c r="H476" s="416"/>
      <c r="I476" s="209"/>
      <c r="J476" s="416"/>
      <c r="K476" s="599" t="s">
        <v>194</v>
      </c>
      <c r="L476" s="178" t="s">
        <v>309</v>
      </c>
      <c r="M476" s="177"/>
      <c r="N476" s="279">
        <v>0.16</v>
      </c>
      <c r="O476" s="279"/>
      <c r="P476" s="279"/>
      <c r="Q476" s="279"/>
      <c r="R476" s="185"/>
      <c r="S476" s="185"/>
      <c r="T476" s="185"/>
      <c r="U476" s="185"/>
      <c r="V476" s="185"/>
      <c r="W476" s="185"/>
      <c r="X476" s="185"/>
      <c r="Y476" s="185"/>
      <c r="Z476" s="185"/>
      <c r="AA476" s="185"/>
      <c r="AB476" s="185"/>
      <c r="AC476" s="185"/>
      <c r="AD476" s="185"/>
      <c r="AE476" s="185"/>
      <c r="AF476" s="185"/>
      <c r="AG476" s="185"/>
      <c r="AH476" s="185"/>
      <c r="AI476" s="185"/>
      <c r="AJ476" s="185"/>
      <c r="AK476" s="185"/>
      <c r="AL476" s="185"/>
      <c r="AM476" s="185"/>
      <c r="AN476" s="185"/>
      <c r="AO476" s="185"/>
      <c r="AP476" s="185"/>
      <c r="AQ476" s="185"/>
      <c r="AR476" s="185"/>
      <c r="AS476" s="185"/>
    </row>
    <row r="477" spans="1:45" s="117" customFormat="1" x14ac:dyDescent="0.25">
      <c r="A477" s="437">
        <v>126</v>
      </c>
      <c r="B477" s="199" t="s">
        <v>573</v>
      </c>
      <c r="C477" s="158" t="s">
        <v>94</v>
      </c>
      <c r="D477" s="201">
        <v>0.19</v>
      </c>
      <c r="E477" s="207"/>
      <c r="F477" s="209">
        <v>0.19</v>
      </c>
      <c r="G477" s="416"/>
      <c r="H477" s="416"/>
      <c r="I477" s="209"/>
      <c r="J477" s="416">
        <v>0.19</v>
      </c>
      <c r="K477" s="599" t="s">
        <v>194</v>
      </c>
      <c r="L477" s="178" t="s">
        <v>309</v>
      </c>
      <c r="M477" s="177"/>
      <c r="N477" s="279"/>
      <c r="O477" s="279">
        <v>0.19</v>
      </c>
      <c r="P477" s="279"/>
      <c r="Q477" s="279"/>
      <c r="R477" s="185"/>
      <c r="S477" s="185"/>
      <c r="T477" s="185"/>
      <c r="U477" s="185"/>
      <c r="V477" s="185"/>
      <c r="W477" s="185"/>
      <c r="X477" s="185"/>
      <c r="Y477" s="185"/>
      <c r="Z477" s="185"/>
      <c r="AA477" s="185"/>
      <c r="AB477" s="185"/>
      <c r="AC477" s="185"/>
      <c r="AD477" s="185"/>
      <c r="AE477" s="185"/>
      <c r="AF477" s="185"/>
      <c r="AG477" s="185"/>
      <c r="AH477" s="185"/>
      <c r="AI477" s="185"/>
      <c r="AJ477" s="185"/>
      <c r="AK477" s="185"/>
      <c r="AL477" s="185"/>
      <c r="AM477" s="185"/>
      <c r="AN477" s="185"/>
      <c r="AO477" s="185"/>
      <c r="AP477" s="185"/>
      <c r="AQ477" s="185"/>
      <c r="AR477" s="185"/>
      <c r="AS477" s="185"/>
    </row>
    <row r="478" spans="1:45" s="117" customFormat="1" x14ac:dyDescent="0.25">
      <c r="A478" s="436">
        <v>127</v>
      </c>
      <c r="B478" s="199" t="s">
        <v>575</v>
      </c>
      <c r="C478" s="158" t="s">
        <v>94</v>
      </c>
      <c r="D478" s="201">
        <v>0.12</v>
      </c>
      <c r="E478" s="207"/>
      <c r="F478" s="209">
        <v>0.12</v>
      </c>
      <c r="G478" s="416"/>
      <c r="H478" s="416"/>
      <c r="I478" s="209"/>
      <c r="J478" s="416">
        <v>0.12</v>
      </c>
      <c r="K478" s="599" t="s">
        <v>194</v>
      </c>
      <c r="L478" s="178" t="s">
        <v>309</v>
      </c>
      <c r="M478" s="177"/>
      <c r="N478" s="279"/>
      <c r="O478" s="279">
        <v>0.12</v>
      </c>
      <c r="P478" s="279"/>
      <c r="Q478" s="279"/>
      <c r="R478" s="185"/>
      <c r="S478" s="185"/>
      <c r="T478" s="185"/>
      <c r="U478" s="185"/>
      <c r="V478" s="185"/>
      <c r="W478" s="185"/>
      <c r="X478" s="185"/>
      <c r="Y478" s="185"/>
      <c r="Z478" s="185"/>
      <c r="AA478" s="185"/>
      <c r="AB478" s="185"/>
      <c r="AC478" s="185"/>
      <c r="AD478" s="185"/>
      <c r="AE478" s="185"/>
      <c r="AF478" s="185"/>
      <c r="AG478" s="185"/>
      <c r="AH478" s="185"/>
      <c r="AI478" s="185"/>
      <c r="AJ478" s="185"/>
      <c r="AK478" s="185"/>
      <c r="AL478" s="185"/>
      <c r="AM478" s="185"/>
      <c r="AN478" s="185"/>
      <c r="AO478" s="185"/>
      <c r="AP478" s="185"/>
      <c r="AQ478" s="185"/>
      <c r="AR478" s="185"/>
      <c r="AS478" s="185"/>
    </row>
    <row r="479" spans="1:45" s="117" customFormat="1" x14ac:dyDescent="0.25">
      <c r="A479" s="437">
        <v>128</v>
      </c>
      <c r="B479" s="199" t="s">
        <v>576</v>
      </c>
      <c r="C479" s="158" t="s">
        <v>94</v>
      </c>
      <c r="D479" s="201">
        <v>7.0000000000000007E-2</v>
      </c>
      <c r="E479" s="207"/>
      <c r="F479" s="209">
        <v>7.0000000000000007E-2</v>
      </c>
      <c r="G479" s="416"/>
      <c r="H479" s="416"/>
      <c r="I479" s="209"/>
      <c r="J479" s="416">
        <v>7.0000000000000007E-2</v>
      </c>
      <c r="K479" s="599" t="s">
        <v>194</v>
      </c>
      <c r="L479" s="178" t="s">
        <v>309</v>
      </c>
      <c r="M479" s="177"/>
      <c r="N479" s="279"/>
      <c r="O479" s="279">
        <v>7.0000000000000007E-2</v>
      </c>
      <c r="P479" s="279"/>
      <c r="Q479" s="279"/>
      <c r="R479" s="185"/>
      <c r="S479" s="185"/>
      <c r="T479" s="185"/>
      <c r="U479" s="185"/>
      <c r="V479" s="185"/>
      <c r="W479" s="185"/>
      <c r="X479" s="185"/>
      <c r="Y479" s="185"/>
      <c r="Z479" s="185"/>
      <c r="AA479" s="185"/>
      <c r="AB479" s="185"/>
      <c r="AC479" s="185"/>
      <c r="AD479" s="185"/>
      <c r="AE479" s="185"/>
      <c r="AF479" s="185"/>
      <c r="AG479" s="185"/>
      <c r="AH479" s="185"/>
      <c r="AI479" s="185"/>
      <c r="AJ479" s="185"/>
      <c r="AK479" s="185"/>
      <c r="AL479" s="185"/>
      <c r="AM479" s="185"/>
      <c r="AN479" s="185"/>
      <c r="AO479" s="185"/>
      <c r="AP479" s="185"/>
      <c r="AQ479" s="185"/>
      <c r="AR479" s="185"/>
      <c r="AS479" s="185"/>
    </row>
    <row r="480" spans="1:45" s="117" customFormat="1" x14ac:dyDescent="0.25">
      <c r="A480" s="436">
        <v>129</v>
      </c>
      <c r="B480" s="199" t="s">
        <v>576</v>
      </c>
      <c r="C480" s="158" t="s">
        <v>94</v>
      </c>
      <c r="D480" s="201">
        <v>0.06</v>
      </c>
      <c r="E480" s="207"/>
      <c r="F480" s="209">
        <v>0.06</v>
      </c>
      <c r="G480" s="416"/>
      <c r="H480" s="416"/>
      <c r="I480" s="209"/>
      <c r="J480" s="416">
        <v>0.06</v>
      </c>
      <c r="K480" s="599" t="s">
        <v>194</v>
      </c>
      <c r="L480" s="178" t="s">
        <v>309</v>
      </c>
      <c r="M480" s="177"/>
      <c r="N480" s="277"/>
      <c r="O480" s="279">
        <v>0.06</v>
      </c>
      <c r="P480" s="279"/>
      <c r="Q480" s="279"/>
      <c r="R480" s="185"/>
      <c r="S480" s="185"/>
      <c r="T480" s="185"/>
      <c r="U480" s="185"/>
      <c r="V480" s="185"/>
      <c r="W480" s="185"/>
      <c r="X480" s="185"/>
      <c r="Y480" s="185"/>
      <c r="Z480" s="185"/>
      <c r="AA480" s="185"/>
      <c r="AB480" s="185"/>
      <c r="AC480" s="185"/>
      <c r="AD480" s="185"/>
      <c r="AE480" s="185"/>
      <c r="AF480" s="185"/>
      <c r="AG480" s="185"/>
      <c r="AH480" s="185"/>
      <c r="AI480" s="185"/>
      <c r="AJ480" s="185"/>
      <c r="AK480" s="185"/>
      <c r="AL480" s="185"/>
      <c r="AM480" s="185"/>
      <c r="AN480" s="185"/>
      <c r="AO480" s="185"/>
      <c r="AP480" s="185"/>
      <c r="AQ480" s="185"/>
      <c r="AR480" s="185"/>
      <c r="AS480" s="185"/>
    </row>
    <row r="481" spans="1:45" s="117" customFormat="1" x14ac:dyDescent="0.25">
      <c r="A481" s="437">
        <v>130</v>
      </c>
      <c r="B481" s="199" t="s">
        <v>577</v>
      </c>
      <c r="C481" s="158" t="s">
        <v>94</v>
      </c>
      <c r="D481" s="201">
        <v>0.72</v>
      </c>
      <c r="E481" s="207"/>
      <c r="F481" s="209">
        <v>0.72</v>
      </c>
      <c r="G481" s="416">
        <v>0.72</v>
      </c>
      <c r="H481" s="416"/>
      <c r="I481" s="209"/>
      <c r="J481" s="416"/>
      <c r="K481" s="599" t="s">
        <v>194</v>
      </c>
      <c r="L481" s="178" t="s">
        <v>309</v>
      </c>
      <c r="M481" s="177"/>
      <c r="N481" s="279">
        <v>0.72</v>
      </c>
      <c r="O481" s="279"/>
      <c r="P481" s="279"/>
      <c r="Q481" s="279"/>
      <c r="R481" s="185"/>
      <c r="S481" s="185"/>
      <c r="T481" s="185"/>
      <c r="U481" s="185"/>
      <c r="V481" s="185"/>
      <c r="W481" s="185"/>
      <c r="X481" s="185"/>
      <c r="Y481" s="185"/>
      <c r="Z481" s="185"/>
      <c r="AA481" s="185"/>
      <c r="AB481" s="185"/>
      <c r="AC481" s="185"/>
      <c r="AD481" s="185"/>
      <c r="AE481" s="185"/>
      <c r="AF481" s="185"/>
      <c r="AG481" s="185"/>
      <c r="AH481" s="185"/>
      <c r="AI481" s="185"/>
      <c r="AJ481" s="185"/>
      <c r="AK481" s="185"/>
      <c r="AL481" s="185"/>
      <c r="AM481" s="185"/>
      <c r="AN481" s="185"/>
      <c r="AO481" s="185"/>
      <c r="AP481" s="185"/>
      <c r="AQ481" s="185"/>
      <c r="AR481" s="185"/>
      <c r="AS481" s="185"/>
    </row>
    <row r="482" spans="1:45" s="117" customFormat="1" x14ac:dyDescent="0.25">
      <c r="A482" s="436">
        <v>131</v>
      </c>
      <c r="B482" s="199" t="s">
        <v>578</v>
      </c>
      <c r="C482" s="158" t="s">
        <v>94</v>
      </c>
      <c r="D482" s="201">
        <v>7.1</v>
      </c>
      <c r="E482" s="207"/>
      <c r="F482" s="209">
        <v>7.1</v>
      </c>
      <c r="G482" s="416">
        <v>7.1</v>
      </c>
      <c r="H482" s="416"/>
      <c r="I482" s="209"/>
      <c r="J482" s="416"/>
      <c r="K482" s="599" t="s">
        <v>194</v>
      </c>
      <c r="L482" s="178" t="s">
        <v>309</v>
      </c>
      <c r="M482" s="177"/>
      <c r="N482" s="279">
        <v>7.1</v>
      </c>
      <c r="O482" s="279"/>
      <c r="P482" s="279"/>
      <c r="Q482" s="279"/>
      <c r="R482" s="185"/>
      <c r="S482" s="185"/>
      <c r="T482" s="185"/>
      <c r="U482" s="185"/>
      <c r="V482" s="185"/>
      <c r="W482" s="185"/>
      <c r="X482" s="185"/>
      <c r="Y482" s="185"/>
      <c r="Z482" s="185"/>
      <c r="AA482" s="185"/>
      <c r="AB482" s="185"/>
      <c r="AC482" s="185"/>
      <c r="AD482" s="185"/>
      <c r="AE482" s="185"/>
      <c r="AF482" s="185"/>
      <c r="AG482" s="185"/>
      <c r="AH482" s="185"/>
      <c r="AI482" s="185"/>
      <c r="AJ482" s="185"/>
      <c r="AK482" s="185"/>
      <c r="AL482" s="185"/>
      <c r="AM482" s="185"/>
      <c r="AN482" s="185"/>
      <c r="AO482" s="185"/>
      <c r="AP482" s="185"/>
      <c r="AQ482" s="185"/>
      <c r="AR482" s="185"/>
      <c r="AS482" s="185"/>
    </row>
    <row r="483" spans="1:45" s="117" customFormat="1" x14ac:dyDescent="0.25">
      <c r="A483" s="437">
        <v>132</v>
      </c>
      <c r="B483" s="199" t="s">
        <v>579</v>
      </c>
      <c r="C483" s="158" t="s">
        <v>94</v>
      </c>
      <c r="D483" s="201">
        <v>1.95</v>
      </c>
      <c r="E483" s="207"/>
      <c r="F483" s="209">
        <v>1.95</v>
      </c>
      <c r="G483" s="416"/>
      <c r="H483" s="416"/>
      <c r="I483" s="209"/>
      <c r="J483" s="416">
        <v>1.95</v>
      </c>
      <c r="K483" s="599" t="s">
        <v>194</v>
      </c>
      <c r="L483" s="178" t="s">
        <v>309</v>
      </c>
      <c r="M483" s="177"/>
      <c r="N483" s="279"/>
      <c r="O483" s="279">
        <v>1.95</v>
      </c>
      <c r="P483" s="279"/>
      <c r="Q483" s="279"/>
      <c r="R483" s="185"/>
      <c r="S483" s="185"/>
      <c r="T483" s="185"/>
      <c r="U483" s="185"/>
      <c r="V483" s="185"/>
      <c r="W483" s="185"/>
      <c r="X483" s="185"/>
      <c r="Y483" s="185"/>
      <c r="Z483" s="185"/>
      <c r="AA483" s="185"/>
      <c r="AB483" s="185"/>
      <c r="AC483" s="185"/>
      <c r="AD483" s="185"/>
      <c r="AE483" s="185"/>
      <c r="AF483" s="185"/>
      <c r="AG483" s="185"/>
      <c r="AH483" s="185"/>
      <c r="AI483" s="185"/>
      <c r="AJ483" s="185"/>
      <c r="AK483" s="185"/>
      <c r="AL483" s="185"/>
      <c r="AM483" s="185"/>
      <c r="AN483" s="185"/>
      <c r="AO483" s="185"/>
      <c r="AP483" s="185"/>
      <c r="AQ483" s="185"/>
      <c r="AR483" s="185"/>
      <c r="AS483" s="185"/>
    </row>
    <row r="484" spans="1:45" s="117" customFormat="1" x14ac:dyDescent="0.25">
      <c r="A484" s="436">
        <v>133</v>
      </c>
      <c r="B484" s="199" t="s">
        <v>580</v>
      </c>
      <c r="C484" s="158" t="s">
        <v>94</v>
      </c>
      <c r="D484" s="201">
        <v>0.01</v>
      </c>
      <c r="E484" s="207"/>
      <c r="F484" s="209">
        <v>0.01</v>
      </c>
      <c r="G484" s="416"/>
      <c r="H484" s="416"/>
      <c r="I484" s="209"/>
      <c r="J484" s="416">
        <v>0.01</v>
      </c>
      <c r="K484" s="599" t="s">
        <v>194</v>
      </c>
      <c r="L484" s="149" t="s">
        <v>304</v>
      </c>
      <c r="M484" s="177"/>
      <c r="N484" s="279"/>
      <c r="O484" s="279">
        <v>0.01</v>
      </c>
      <c r="P484" s="279"/>
      <c r="Q484" s="279"/>
      <c r="R484" s="185"/>
      <c r="S484" s="185"/>
      <c r="T484" s="185"/>
      <c r="U484" s="185"/>
      <c r="V484" s="185"/>
      <c r="W484" s="185"/>
      <c r="X484" s="185"/>
      <c r="Y484" s="185"/>
      <c r="Z484" s="185"/>
      <c r="AA484" s="185"/>
      <c r="AB484" s="185"/>
      <c r="AC484" s="185"/>
      <c r="AD484" s="185"/>
      <c r="AE484" s="185"/>
      <c r="AF484" s="185"/>
      <c r="AG484" s="185"/>
      <c r="AH484" s="185"/>
      <c r="AI484" s="185"/>
      <c r="AJ484" s="185"/>
      <c r="AK484" s="185"/>
      <c r="AL484" s="185"/>
      <c r="AM484" s="185"/>
      <c r="AN484" s="185"/>
      <c r="AO484" s="185"/>
      <c r="AP484" s="185"/>
      <c r="AQ484" s="185"/>
      <c r="AR484" s="185"/>
      <c r="AS484" s="185"/>
    </row>
    <row r="485" spans="1:45" s="117" customFormat="1" x14ac:dyDescent="0.25">
      <c r="A485" s="437">
        <v>134</v>
      </c>
      <c r="B485" s="199" t="s">
        <v>581</v>
      </c>
      <c r="C485" s="158" t="s">
        <v>94</v>
      </c>
      <c r="D485" s="201">
        <v>2.6</v>
      </c>
      <c r="E485" s="207"/>
      <c r="F485" s="209">
        <v>2.6</v>
      </c>
      <c r="G485" s="416"/>
      <c r="H485" s="416"/>
      <c r="I485" s="209"/>
      <c r="J485" s="416">
        <v>2.6</v>
      </c>
      <c r="K485" s="599" t="s">
        <v>194</v>
      </c>
      <c r="L485" s="178" t="s">
        <v>309</v>
      </c>
      <c r="M485" s="177"/>
      <c r="N485" s="279"/>
      <c r="O485" s="279"/>
      <c r="P485" s="279"/>
      <c r="Q485" s="279">
        <v>2</v>
      </c>
      <c r="R485" s="185"/>
      <c r="S485" s="185"/>
      <c r="T485" s="185"/>
      <c r="U485" s="185"/>
      <c r="V485" s="185"/>
      <c r="W485" s="185"/>
      <c r="X485" s="185"/>
      <c r="Y485" s="185"/>
      <c r="Z485" s="185"/>
      <c r="AA485" s="185"/>
      <c r="AB485" s="185"/>
      <c r="AC485" s="185"/>
      <c r="AD485" s="185">
        <v>0.6</v>
      </c>
      <c r="AE485" s="185"/>
      <c r="AF485" s="185"/>
      <c r="AG485" s="185"/>
      <c r="AH485" s="185"/>
      <c r="AI485" s="185"/>
      <c r="AJ485" s="185"/>
      <c r="AK485" s="185"/>
      <c r="AL485" s="185"/>
      <c r="AM485" s="185"/>
      <c r="AN485" s="185"/>
      <c r="AO485" s="185"/>
      <c r="AP485" s="185"/>
      <c r="AQ485" s="185"/>
      <c r="AR485" s="185"/>
      <c r="AS485" s="185"/>
    </row>
    <row r="486" spans="1:45" s="117" customFormat="1" x14ac:dyDescent="0.25">
      <c r="A486" s="436">
        <v>135</v>
      </c>
      <c r="B486" s="199" t="s">
        <v>582</v>
      </c>
      <c r="C486" s="158" t="s">
        <v>94</v>
      </c>
      <c r="D486" s="201">
        <v>0.42</v>
      </c>
      <c r="E486" s="207"/>
      <c r="F486" s="209">
        <v>0.42</v>
      </c>
      <c r="G486" s="416">
        <v>0.42</v>
      </c>
      <c r="H486" s="416"/>
      <c r="I486" s="209"/>
      <c r="J486" s="416"/>
      <c r="K486" s="599" t="s">
        <v>195</v>
      </c>
      <c r="L486" s="178" t="s">
        <v>309</v>
      </c>
      <c r="M486" s="177"/>
      <c r="N486" s="279">
        <v>0.42</v>
      </c>
      <c r="O486" s="279"/>
      <c r="P486" s="279"/>
      <c r="Q486" s="279"/>
      <c r="R486" s="185"/>
      <c r="S486" s="185"/>
      <c r="T486" s="185"/>
      <c r="U486" s="185"/>
      <c r="V486" s="185"/>
      <c r="W486" s="185"/>
      <c r="X486" s="185"/>
      <c r="Y486" s="185"/>
      <c r="Z486" s="185"/>
      <c r="AA486" s="185"/>
      <c r="AB486" s="185"/>
      <c r="AC486" s="185"/>
      <c r="AD486" s="185"/>
      <c r="AE486" s="185"/>
      <c r="AF486" s="185"/>
      <c r="AG486" s="185"/>
      <c r="AH486" s="185"/>
      <c r="AI486" s="185"/>
      <c r="AJ486" s="185"/>
      <c r="AK486" s="185"/>
      <c r="AL486" s="185"/>
      <c r="AM486" s="185"/>
      <c r="AN486" s="185"/>
      <c r="AO486" s="185"/>
      <c r="AP486" s="185"/>
      <c r="AQ486" s="185"/>
      <c r="AR486" s="185"/>
      <c r="AS486" s="185"/>
    </row>
    <row r="487" spans="1:45" s="117" customFormat="1" x14ac:dyDescent="0.25">
      <c r="A487" s="437">
        <v>136</v>
      </c>
      <c r="B487" s="199" t="s">
        <v>583</v>
      </c>
      <c r="C487" s="158" t="s">
        <v>94</v>
      </c>
      <c r="D487" s="201">
        <v>1.3</v>
      </c>
      <c r="E487" s="207"/>
      <c r="F487" s="209">
        <v>1.3</v>
      </c>
      <c r="G487" s="416">
        <v>1.3</v>
      </c>
      <c r="H487" s="416"/>
      <c r="I487" s="209"/>
      <c r="J487" s="416"/>
      <c r="K487" s="599" t="s">
        <v>195</v>
      </c>
      <c r="L487" s="149" t="s">
        <v>304</v>
      </c>
      <c r="M487" s="177"/>
      <c r="N487" s="279">
        <v>1.3</v>
      </c>
      <c r="O487" s="279"/>
      <c r="P487" s="279"/>
      <c r="Q487" s="279"/>
      <c r="R487" s="185"/>
      <c r="S487" s="185"/>
      <c r="T487" s="185"/>
      <c r="U487" s="185"/>
      <c r="V487" s="185"/>
      <c r="W487" s="185"/>
      <c r="X487" s="185"/>
      <c r="Y487" s="185"/>
      <c r="Z487" s="185"/>
      <c r="AA487" s="185"/>
      <c r="AB487" s="185"/>
      <c r="AC487" s="185"/>
      <c r="AD487" s="185"/>
      <c r="AE487" s="185"/>
      <c r="AF487" s="185"/>
      <c r="AG487" s="185"/>
      <c r="AH487" s="185"/>
      <c r="AI487" s="185"/>
      <c r="AJ487" s="185"/>
      <c r="AK487" s="185"/>
      <c r="AL487" s="185"/>
      <c r="AM487" s="185"/>
      <c r="AN487" s="185"/>
      <c r="AO487" s="185"/>
      <c r="AP487" s="185"/>
      <c r="AQ487" s="185"/>
      <c r="AR487" s="185"/>
      <c r="AS487" s="185"/>
    </row>
    <row r="488" spans="1:45" s="117" customFormat="1" x14ac:dyDescent="0.25">
      <c r="A488" s="436">
        <v>137</v>
      </c>
      <c r="B488" s="199" t="s">
        <v>584</v>
      </c>
      <c r="C488" s="158" t="s">
        <v>94</v>
      </c>
      <c r="D488" s="201">
        <v>0.84</v>
      </c>
      <c r="E488" s="207"/>
      <c r="F488" s="209">
        <v>0.84</v>
      </c>
      <c r="G488" s="416">
        <v>0.84</v>
      </c>
      <c r="H488" s="416"/>
      <c r="I488" s="209"/>
      <c r="J488" s="416"/>
      <c r="K488" s="599" t="s">
        <v>195</v>
      </c>
      <c r="L488" s="178" t="s">
        <v>309</v>
      </c>
      <c r="M488" s="177"/>
      <c r="N488" s="279">
        <v>0.84</v>
      </c>
      <c r="O488" s="279"/>
      <c r="P488" s="279"/>
      <c r="Q488" s="279"/>
      <c r="R488" s="185"/>
      <c r="S488" s="185"/>
      <c r="T488" s="185"/>
      <c r="U488" s="185"/>
      <c r="V488" s="185"/>
      <c r="W488" s="185"/>
      <c r="X488" s="185"/>
      <c r="Y488" s="185"/>
      <c r="Z488" s="185"/>
      <c r="AA488" s="185"/>
      <c r="AB488" s="185"/>
      <c r="AC488" s="185"/>
      <c r="AD488" s="185"/>
      <c r="AE488" s="185"/>
      <c r="AF488" s="185"/>
      <c r="AG488" s="185"/>
      <c r="AH488" s="185"/>
      <c r="AI488" s="185"/>
      <c r="AJ488" s="185"/>
      <c r="AK488" s="185"/>
      <c r="AL488" s="185"/>
      <c r="AM488" s="185"/>
      <c r="AN488" s="185"/>
      <c r="AO488" s="185"/>
      <c r="AP488" s="185"/>
      <c r="AQ488" s="185"/>
      <c r="AR488" s="185"/>
      <c r="AS488" s="185"/>
    </row>
    <row r="489" spans="1:45" s="117" customFormat="1" x14ac:dyDescent="0.25">
      <c r="A489" s="437">
        <v>138</v>
      </c>
      <c r="B489" s="199" t="s">
        <v>585</v>
      </c>
      <c r="C489" s="158" t="s">
        <v>94</v>
      </c>
      <c r="D489" s="201">
        <v>1.6</v>
      </c>
      <c r="E489" s="207"/>
      <c r="F489" s="209">
        <v>1.6</v>
      </c>
      <c r="G489" s="416"/>
      <c r="H489" s="416"/>
      <c r="I489" s="209"/>
      <c r="J489" s="416">
        <v>1.6</v>
      </c>
      <c r="K489" s="599" t="s">
        <v>195</v>
      </c>
      <c r="L489" s="178" t="s">
        <v>309</v>
      </c>
      <c r="M489" s="177"/>
      <c r="N489" s="279"/>
      <c r="O489" s="279">
        <v>1.6</v>
      </c>
      <c r="P489" s="279"/>
      <c r="Q489" s="279"/>
      <c r="R489" s="185"/>
      <c r="S489" s="185"/>
      <c r="T489" s="185"/>
      <c r="U489" s="185"/>
      <c r="V489" s="185"/>
      <c r="W489" s="185"/>
      <c r="X489" s="185"/>
      <c r="Y489" s="185"/>
      <c r="Z489" s="185"/>
      <c r="AA489" s="185"/>
      <c r="AB489" s="185"/>
      <c r="AC489" s="185"/>
      <c r="AD489" s="185"/>
      <c r="AE489" s="185"/>
      <c r="AF489" s="185"/>
      <c r="AG489" s="185"/>
      <c r="AH489" s="185"/>
      <c r="AI489" s="185"/>
      <c r="AJ489" s="185"/>
      <c r="AK489" s="185"/>
      <c r="AL489" s="185"/>
      <c r="AM489" s="185"/>
      <c r="AN489" s="185"/>
      <c r="AO489" s="185"/>
      <c r="AP489" s="185"/>
      <c r="AQ489" s="185"/>
      <c r="AR489" s="185"/>
      <c r="AS489" s="185"/>
    </row>
    <row r="490" spans="1:45" s="117" customFormat="1" x14ac:dyDescent="0.25">
      <c r="A490" s="436">
        <v>139</v>
      </c>
      <c r="B490" s="199" t="s">
        <v>584</v>
      </c>
      <c r="C490" s="158" t="s">
        <v>94</v>
      </c>
      <c r="D490" s="201">
        <v>0.37</v>
      </c>
      <c r="E490" s="207"/>
      <c r="F490" s="209">
        <v>0.37</v>
      </c>
      <c r="G490" s="416"/>
      <c r="H490" s="416"/>
      <c r="I490" s="209"/>
      <c r="J490" s="416">
        <v>0.37</v>
      </c>
      <c r="K490" s="599" t="s">
        <v>195</v>
      </c>
      <c r="L490" s="178" t="s">
        <v>309</v>
      </c>
      <c r="M490" s="177"/>
      <c r="N490" s="279"/>
      <c r="O490" s="279">
        <v>0.37</v>
      </c>
      <c r="P490" s="279"/>
      <c r="Q490" s="279"/>
      <c r="R490" s="185"/>
      <c r="S490" s="185"/>
      <c r="T490" s="185"/>
      <c r="U490" s="185"/>
      <c r="V490" s="185"/>
      <c r="W490" s="185"/>
      <c r="X490" s="185"/>
      <c r="Y490" s="185"/>
      <c r="Z490" s="185"/>
      <c r="AA490" s="185"/>
      <c r="AB490" s="185"/>
      <c r="AC490" s="185"/>
      <c r="AD490" s="185"/>
      <c r="AE490" s="185"/>
      <c r="AF490" s="185"/>
      <c r="AG490" s="185"/>
      <c r="AH490" s="185"/>
      <c r="AI490" s="185"/>
      <c r="AJ490" s="185"/>
      <c r="AK490" s="185"/>
      <c r="AL490" s="185"/>
      <c r="AM490" s="185"/>
      <c r="AN490" s="185"/>
      <c r="AO490" s="185"/>
      <c r="AP490" s="185"/>
      <c r="AQ490" s="185"/>
      <c r="AR490" s="185"/>
      <c r="AS490" s="185"/>
    </row>
    <row r="491" spans="1:45" s="117" customFormat="1" x14ac:dyDescent="0.25">
      <c r="A491" s="437">
        <v>140</v>
      </c>
      <c r="B491" s="199" t="s">
        <v>586</v>
      </c>
      <c r="C491" s="158" t="s">
        <v>94</v>
      </c>
      <c r="D491" s="201">
        <v>4.76</v>
      </c>
      <c r="E491" s="207"/>
      <c r="F491" s="209">
        <v>4.76</v>
      </c>
      <c r="G491" s="416"/>
      <c r="H491" s="416"/>
      <c r="I491" s="209"/>
      <c r="J491" s="416">
        <v>4.76</v>
      </c>
      <c r="K491" s="599" t="s">
        <v>195</v>
      </c>
      <c r="L491" s="149" t="s">
        <v>304</v>
      </c>
      <c r="M491" s="177"/>
      <c r="N491" s="279"/>
      <c r="O491" s="279">
        <v>4.76</v>
      </c>
      <c r="P491" s="279"/>
      <c r="Q491" s="279"/>
      <c r="R491" s="185"/>
      <c r="S491" s="185"/>
      <c r="T491" s="185"/>
      <c r="U491" s="185"/>
      <c r="V491" s="185"/>
      <c r="W491" s="185"/>
      <c r="X491" s="185"/>
      <c r="Y491" s="185"/>
      <c r="Z491" s="185"/>
      <c r="AA491" s="185"/>
      <c r="AB491" s="185"/>
      <c r="AC491" s="185"/>
      <c r="AD491" s="185"/>
      <c r="AE491" s="185"/>
      <c r="AF491" s="185"/>
      <c r="AG491" s="185"/>
      <c r="AH491" s="185"/>
      <c r="AI491" s="185"/>
      <c r="AJ491" s="185"/>
      <c r="AK491" s="185"/>
      <c r="AL491" s="185"/>
      <c r="AM491" s="185"/>
      <c r="AN491" s="185"/>
      <c r="AO491" s="185"/>
      <c r="AP491" s="185"/>
      <c r="AQ491" s="185"/>
      <c r="AR491" s="185"/>
      <c r="AS491" s="185"/>
    </row>
    <row r="492" spans="1:45" s="117" customFormat="1" x14ac:dyDescent="0.25">
      <c r="A492" s="436">
        <v>141</v>
      </c>
      <c r="B492" s="199" t="s">
        <v>587</v>
      </c>
      <c r="C492" s="158" t="s">
        <v>94</v>
      </c>
      <c r="D492" s="201">
        <v>4.9000000000000004</v>
      </c>
      <c r="E492" s="207"/>
      <c r="F492" s="209">
        <v>4.9000000000000004</v>
      </c>
      <c r="G492" s="416"/>
      <c r="H492" s="416"/>
      <c r="I492" s="209"/>
      <c r="J492" s="416">
        <v>4.9000000000000004</v>
      </c>
      <c r="K492" s="599" t="s">
        <v>195</v>
      </c>
      <c r="L492" s="178" t="s">
        <v>309</v>
      </c>
      <c r="M492" s="177"/>
      <c r="N492" s="279"/>
      <c r="O492" s="279">
        <v>4.9000000000000004</v>
      </c>
      <c r="P492" s="279"/>
      <c r="Q492" s="279"/>
      <c r="R492" s="185"/>
      <c r="S492" s="185"/>
      <c r="T492" s="185"/>
      <c r="U492" s="185"/>
      <c r="V492" s="185"/>
      <c r="W492" s="185"/>
      <c r="X492" s="185"/>
      <c r="Y492" s="185"/>
      <c r="Z492" s="185"/>
      <c r="AA492" s="185"/>
      <c r="AB492" s="185"/>
      <c r="AC492" s="185"/>
      <c r="AD492" s="185"/>
      <c r="AE492" s="185"/>
      <c r="AF492" s="185"/>
      <c r="AG492" s="185"/>
      <c r="AH492" s="185"/>
      <c r="AI492" s="185"/>
      <c r="AJ492" s="185"/>
      <c r="AK492" s="185"/>
      <c r="AL492" s="185"/>
      <c r="AM492" s="185"/>
      <c r="AN492" s="185"/>
      <c r="AO492" s="185"/>
      <c r="AP492" s="185"/>
      <c r="AQ492" s="185"/>
      <c r="AR492" s="185"/>
      <c r="AS492" s="185"/>
    </row>
    <row r="493" spans="1:45" s="117" customFormat="1" x14ac:dyDescent="0.25">
      <c r="A493" s="437">
        <v>142</v>
      </c>
      <c r="B493" s="199" t="s">
        <v>588</v>
      </c>
      <c r="C493" s="158" t="s">
        <v>94</v>
      </c>
      <c r="D493" s="380">
        <v>0.03</v>
      </c>
      <c r="E493" s="207"/>
      <c r="F493" s="424">
        <v>0.03</v>
      </c>
      <c r="G493" s="438"/>
      <c r="H493" s="438"/>
      <c r="I493" s="424"/>
      <c r="J493" s="438">
        <v>0.03</v>
      </c>
      <c r="K493" s="599" t="s">
        <v>195</v>
      </c>
      <c r="L493" s="149" t="s">
        <v>304</v>
      </c>
      <c r="M493" s="177"/>
      <c r="N493" s="279"/>
      <c r="O493" s="279">
        <v>0.03</v>
      </c>
      <c r="P493" s="279"/>
      <c r="Q493" s="279"/>
      <c r="R493" s="185"/>
      <c r="S493" s="185"/>
      <c r="T493" s="185"/>
      <c r="U493" s="185"/>
      <c r="V493" s="185"/>
      <c r="W493" s="185"/>
      <c r="X493" s="185"/>
      <c r="Y493" s="185"/>
      <c r="Z493" s="185"/>
      <c r="AA493" s="185"/>
      <c r="AB493" s="185"/>
      <c r="AC493" s="185"/>
      <c r="AD493" s="185"/>
      <c r="AE493" s="185"/>
      <c r="AF493" s="185"/>
      <c r="AG493" s="185"/>
      <c r="AH493" s="185"/>
      <c r="AI493" s="185"/>
      <c r="AJ493" s="185"/>
      <c r="AK493" s="185"/>
      <c r="AL493" s="185"/>
      <c r="AM493" s="185"/>
      <c r="AN493" s="185"/>
      <c r="AO493" s="185"/>
      <c r="AP493" s="185"/>
      <c r="AQ493" s="185"/>
      <c r="AR493" s="185"/>
      <c r="AS493" s="185"/>
    </row>
    <row r="494" spans="1:45" s="117" customFormat="1" ht="27.6" x14ac:dyDescent="0.25">
      <c r="A494" s="436">
        <v>143</v>
      </c>
      <c r="B494" s="199" t="s">
        <v>589</v>
      </c>
      <c r="C494" s="158" t="s">
        <v>94</v>
      </c>
      <c r="D494" s="380">
        <v>0.33</v>
      </c>
      <c r="E494" s="207"/>
      <c r="F494" s="424">
        <v>0.33</v>
      </c>
      <c r="G494" s="438"/>
      <c r="H494" s="438"/>
      <c r="I494" s="424"/>
      <c r="J494" s="438">
        <v>0.33</v>
      </c>
      <c r="K494" s="599" t="s">
        <v>195</v>
      </c>
      <c r="L494" s="149" t="s">
        <v>304</v>
      </c>
      <c r="M494" s="177"/>
      <c r="N494" s="279"/>
      <c r="O494" s="279">
        <v>0.33</v>
      </c>
      <c r="P494" s="279"/>
      <c r="Q494" s="279"/>
      <c r="R494" s="185"/>
      <c r="S494" s="185"/>
      <c r="T494" s="185"/>
      <c r="U494" s="185"/>
      <c r="V494" s="185"/>
      <c r="W494" s="185"/>
      <c r="X494" s="185"/>
      <c r="Y494" s="185"/>
      <c r="Z494" s="185"/>
      <c r="AA494" s="185"/>
      <c r="AB494" s="185"/>
      <c r="AC494" s="185"/>
      <c r="AD494" s="185"/>
      <c r="AE494" s="185"/>
      <c r="AF494" s="185"/>
      <c r="AG494" s="185"/>
      <c r="AH494" s="185"/>
      <c r="AI494" s="185"/>
      <c r="AJ494" s="185"/>
      <c r="AK494" s="185"/>
      <c r="AL494" s="185"/>
      <c r="AM494" s="185"/>
      <c r="AN494" s="185"/>
      <c r="AO494" s="185"/>
      <c r="AP494" s="185"/>
      <c r="AQ494" s="185"/>
      <c r="AR494" s="185"/>
      <c r="AS494" s="185"/>
    </row>
    <row r="495" spans="1:45" s="117" customFormat="1" ht="27.6" x14ac:dyDescent="0.25">
      <c r="A495" s="437">
        <v>144</v>
      </c>
      <c r="B495" s="199" t="s">
        <v>590</v>
      </c>
      <c r="C495" s="158" t="s">
        <v>94</v>
      </c>
      <c r="D495" s="380">
        <v>0.85</v>
      </c>
      <c r="E495" s="207"/>
      <c r="F495" s="424">
        <v>0.85</v>
      </c>
      <c r="G495" s="438"/>
      <c r="H495" s="438"/>
      <c r="I495" s="424"/>
      <c r="J495" s="438">
        <v>0.85</v>
      </c>
      <c r="K495" s="599" t="s">
        <v>195</v>
      </c>
      <c r="L495" s="149" t="s">
        <v>304</v>
      </c>
      <c r="M495" s="177"/>
      <c r="N495" s="279"/>
      <c r="O495" s="279">
        <v>0.85</v>
      </c>
      <c r="P495" s="279"/>
      <c r="Q495" s="279"/>
      <c r="R495" s="185"/>
      <c r="S495" s="185"/>
      <c r="T495" s="185"/>
      <c r="U495" s="185"/>
      <c r="V495" s="185"/>
      <c r="W495" s="185"/>
      <c r="X495" s="185"/>
      <c r="Y495" s="185"/>
      <c r="Z495" s="185"/>
      <c r="AA495" s="185"/>
      <c r="AB495" s="185"/>
      <c r="AC495" s="185"/>
      <c r="AD495" s="185"/>
      <c r="AE495" s="185"/>
      <c r="AF495" s="185"/>
      <c r="AG495" s="185"/>
      <c r="AH495" s="185"/>
      <c r="AI495" s="185"/>
      <c r="AJ495" s="185"/>
      <c r="AK495" s="185"/>
      <c r="AL495" s="185"/>
      <c r="AM495" s="185"/>
      <c r="AN495" s="185"/>
      <c r="AO495" s="185"/>
      <c r="AP495" s="185"/>
      <c r="AQ495" s="185"/>
      <c r="AR495" s="185"/>
      <c r="AS495" s="185"/>
    </row>
    <row r="496" spans="1:45" s="117" customFormat="1" x14ac:dyDescent="0.25">
      <c r="A496" s="436">
        <v>145</v>
      </c>
      <c r="B496" s="199" t="s">
        <v>591</v>
      </c>
      <c r="C496" s="158" t="s">
        <v>94</v>
      </c>
      <c r="D496" s="380">
        <v>1.67</v>
      </c>
      <c r="E496" s="207"/>
      <c r="F496" s="424">
        <v>1.67</v>
      </c>
      <c r="G496" s="438"/>
      <c r="H496" s="438"/>
      <c r="I496" s="424"/>
      <c r="J496" s="438">
        <v>1.67</v>
      </c>
      <c r="K496" s="599" t="s">
        <v>195</v>
      </c>
      <c r="L496" s="178" t="s">
        <v>309</v>
      </c>
      <c r="M496" s="177"/>
      <c r="N496" s="279"/>
      <c r="O496" s="279">
        <v>1.67</v>
      </c>
      <c r="P496" s="279"/>
      <c r="Q496" s="279"/>
      <c r="R496" s="185"/>
      <c r="S496" s="185"/>
      <c r="T496" s="185"/>
      <c r="U496" s="185"/>
      <c r="V496" s="185"/>
      <c r="W496" s="185"/>
      <c r="X496" s="185"/>
      <c r="Y496" s="185"/>
      <c r="Z496" s="185"/>
      <c r="AA496" s="185"/>
      <c r="AB496" s="185"/>
      <c r="AC496" s="185"/>
      <c r="AD496" s="185"/>
      <c r="AE496" s="185"/>
      <c r="AF496" s="185"/>
      <c r="AG496" s="185"/>
      <c r="AH496" s="185"/>
      <c r="AI496" s="185"/>
      <c r="AJ496" s="185"/>
      <c r="AK496" s="185"/>
      <c r="AL496" s="185"/>
      <c r="AM496" s="185"/>
      <c r="AN496" s="185"/>
      <c r="AO496" s="185"/>
      <c r="AP496" s="185"/>
      <c r="AQ496" s="185"/>
      <c r="AR496" s="185"/>
      <c r="AS496" s="185"/>
    </row>
    <row r="497" spans="1:45" s="117" customFormat="1" x14ac:dyDescent="0.25">
      <c r="A497" s="437">
        <v>146</v>
      </c>
      <c r="B497" s="199" t="s">
        <v>592</v>
      </c>
      <c r="C497" s="158" t="s">
        <v>94</v>
      </c>
      <c r="D497" s="380">
        <v>2.12</v>
      </c>
      <c r="E497" s="207"/>
      <c r="F497" s="424">
        <v>2.12</v>
      </c>
      <c r="G497" s="438"/>
      <c r="H497" s="438"/>
      <c r="I497" s="424"/>
      <c r="J497" s="438">
        <v>2.12</v>
      </c>
      <c r="K497" s="599" t="s">
        <v>195</v>
      </c>
      <c r="L497" s="178" t="s">
        <v>309</v>
      </c>
      <c r="M497" s="177"/>
      <c r="N497" s="279"/>
      <c r="O497" s="279">
        <v>2.12</v>
      </c>
      <c r="P497" s="279"/>
      <c r="Q497" s="279"/>
      <c r="R497" s="185"/>
      <c r="S497" s="185"/>
      <c r="T497" s="185"/>
      <c r="U497" s="185"/>
      <c r="V497" s="185"/>
      <c r="W497" s="185"/>
      <c r="X497" s="185"/>
      <c r="Y497" s="185"/>
      <c r="Z497" s="185"/>
      <c r="AA497" s="185"/>
      <c r="AB497" s="185"/>
      <c r="AC497" s="185"/>
      <c r="AD497" s="185"/>
      <c r="AE497" s="185"/>
      <c r="AF497" s="185"/>
      <c r="AG497" s="185"/>
      <c r="AH497" s="185"/>
      <c r="AI497" s="185"/>
      <c r="AJ497" s="185"/>
      <c r="AK497" s="185"/>
      <c r="AL497" s="185"/>
      <c r="AM497" s="185"/>
      <c r="AN497" s="185"/>
      <c r="AO497" s="185"/>
      <c r="AP497" s="185"/>
      <c r="AQ497" s="185"/>
      <c r="AR497" s="185"/>
      <c r="AS497" s="185"/>
    </row>
    <row r="498" spans="1:45" s="117" customFormat="1" x14ac:dyDescent="0.25">
      <c r="A498" s="436">
        <v>147</v>
      </c>
      <c r="B498" s="199" t="s">
        <v>593</v>
      </c>
      <c r="C498" s="158" t="s">
        <v>94</v>
      </c>
      <c r="D498" s="201">
        <v>1.86</v>
      </c>
      <c r="E498" s="207"/>
      <c r="F498" s="209">
        <v>1.86</v>
      </c>
      <c r="G498" s="409"/>
      <c r="H498" s="409"/>
      <c r="I498" s="209"/>
      <c r="J498" s="409">
        <v>1.86</v>
      </c>
      <c r="K498" s="599" t="s">
        <v>203</v>
      </c>
      <c r="L498" s="178" t="s">
        <v>309</v>
      </c>
      <c r="M498" s="177"/>
      <c r="N498" s="279"/>
      <c r="O498" s="279">
        <v>1.86</v>
      </c>
      <c r="P498" s="279"/>
      <c r="Q498" s="185"/>
      <c r="R498" s="185"/>
      <c r="S498" s="185"/>
      <c r="T498" s="185"/>
      <c r="U498" s="185"/>
      <c r="V498" s="185"/>
      <c r="W498" s="185"/>
      <c r="X498" s="185"/>
      <c r="Y498" s="185"/>
      <c r="Z498" s="185"/>
      <c r="AA498" s="185"/>
      <c r="AB498" s="185"/>
      <c r="AC498" s="185"/>
      <c r="AD498" s="185"/>
      <c r="AE498" s="185"/>
      <c r="AF498" s="185"/>
      <c r="AG498" s="185"/>
      <c r="AH498" s="185"/>
      <c r="AI498" s="185"/>
      <c r="AJ498" s="185"/>
      <c r="AK498" s="185"/>
      <c r="AL498" s="185"/>
      <c r="AM498" s="185"/>
      <c r="AN498" s="185"/>
      <c r="AO498" s="185"/>
      <c r="AP498" s="206"/>
      <c r="AQ498" s="414"/>
    </row>
    <row r="499" spans="1:45" s="117" customFormat="1" x14ac:dyDescent="0.25">
      <c r="A499" s="437">
        <v>148</v>
      </c>
      <c r="B499" s="199" t="s">
        <v>594</v>
      </c>
      <c r="C499" s="158" t="s">
        <v>94</v>
      </c>
      <c r="D499" s="201">
        <v>44</v>
      </c>
      <c r="E499" s="207"/>
      <c r="F499" s="209">
        <v>44</v>
      </c>
      <c r="G499" s="409">
        <v>17.649999999999999</v>
      </c>
      <c r="H499" s="409"/>
      <c r="I499" s="209"/>
      <c r="J499" s="409">
        <v>26.35</v>
      </c>
      <c r="K499" s="599" t="s">
        <v>203</v>
      </c>
      <c r="L499" s="178" t="s">
        <v>309</v>
      </c>
      <c r="M499" s="177"/>
      <c r="N499" s="279">
        <v>17.649999999999999</v>
      </c>
      <c r="O499" s="279">
        <v>26.35</v>
      </c>
      <c r="P499" s="279"/>
      <c r="Q499" s="185"/>
      <c r="R499" s="185"/>
      <c r="S499" s="185"/>
      <c r="T499" s="185"/>
      <c r="U499" s="185"/>
      <c r="V499" s="185"/>
      <c r="W499" s="185"/>
      <c r="X499" s="185"/>
      <c r="Y499" s="185"/>
      <c r="Z499" s="185"/>
      <c r="AA499" s="185"/>
      <c r="AB499" s="185"/>
      <c r="AC499" s="185"/>
      <c r="AD499" s="185"/>
      <c r="AE499" s="185"/>
      <c r="AF499" s="185"/>
      <c r="AG499" s="185"/>
      <c r="AH499" s="185"/>
      <c r="AI499" s="185"/>
      <c r="AJ499" s="185"/>
      <c r="AK499" s="185"/>
      <c r="AL499" s="185"/>
      <c r="AM499" s="185"/>
      <c r="AN499" s="185"/>
      <c r="AO499" s="185"/>
      <c r="AP499" s="206"/>
      <c r="AQ499" s="414"/>
      <c r="AS499" s="182"/>
    </row>
    <row r="500" spans="1:45" s="117" customFormat="1" x14ac:dyDescent="0.25">
      <c r="A500" s="436">
        <v>149</v>
      </c>
      <c r="B500" s="199" t="s">
        <v>595</v>
      </c>
      <c r="C500" s="158" t="s">
        <v>94</v>
      </c>
      <c r="D500" s="201">
        <v>0.26</v>
      </c>
      <c r="E500" s="207"/>
      <c r="F500" s="209">
        <v>0.26</v>
      </c>
      <c r="G500" s="409"/>
      <c r="H500" s="409"/>
      <c r="I500" s="209"/>
      <c r="J500" s="409">
        <v>0.26</v>
      </c>
      <c r="K500" s="599" t="s">
        <v>203</v>
      </c>
      <c r="L500" s="149" t="s">
        <v>304</v>
      </c>
      <c r="M500" s="177"/>
      <c r="N500" s="279"/>
      <c r="O500" s="279">
        <v>0.26</v>
      </c>
      <c r="P500" s="279"/>
      <c r="Q500" s="185"/>
      <c r="R500" s="185"/>
      <c r="S500" s="185"/>
      <c r="T500" s="185"/>
      <c r="U500" s="185"/>
      <c r="V500" s="185"/>
      <c r="W500" s="185"/>
      <c r="X500" s="185"/>
      <c r="Y500" s="185"/>
      <c r="Z500" s="185"/>
      <c r="AA500" s="185"/>
      <c r="AB500" s="185"/>
      <c r="AC500" s="185"/>
      <c r="AD500" s="185"/>
      <c r="AE500" s="185"/>
      <c r="AF500" s="185"/>
      <c r="AG500" s="185"/>
      <c r="AH500" s="185"/>
      <c r="AI500" s="185"/>
      <c r="AJ500" s="185"/>
      <c r="AK500" s="185"/>
      <c r="AL500" s="185"/>
      <c r="AM500" s="185"/>
      <c r="AN500" s="185"/>
      <c r="AO500" s="185"/>
      <c r="AP500" s="206"/>
      <c r="AQ500" s="414"/>
      <c r="AS500" s="182"/>
    </row>
    <row r="501" spans="1:45" s="117" customFormat="1" x14ac:dyDescent="0.25">
      <c r="A501" s="437">
        <v>150</v>
      </c>
      <c r="B501" s="199" t="s">
        <v>596</v>
      </c>
      <c r="C501" s="158" t="s">
        <v>94</v>
      </c>
      <c r="D501" s="201">
        <v>3.67</v>
      </c>
      <c r="E501" s="207"/>
      <c r="F501" s="209">
        <v>3.67</v>
      </c>
      <c r="G501" s="409"/>
      <c r="H501" s="409"/>
      <c r="I501" s="209"/>
      <c r="J501" s="409">
        <v>3.67</v>
      </c>
      <c r="K501" s="599" t="s">
        <v>203</v>
      </c>
      <c r="L501" s="178" t="s">
        <v>309</v>
      </c>
      <c r="M501" s="177"/>
      <c r="N501" s="279"/>
      <c r="O501" s="279"/>
      <c r="P501" s="279"/>
      <c r="Q501" s="185"/>
      <c r="R501" s="185"/>
      <c r="S501" s="185"/>
      <c r="T501" s="185"/>
      <c r="U501" s="185"/>
      <c r="V501" s="185"/>
      <c r="W501" s="185"/>
      <c r="X501" s="185"/>
      <c r="Y501" s="185"/>
      <c r="Z501" s="185"/>
      <c r="AA501" s="185"/>
      <c r="AB501" s="185"/>
      <c r="AC501" s="185"/>
      <c r="AD501" s="185"/>
      <c r="AE501" s="185"/>
      <c r="AF501" s="185"/>
      <c r="AG501" s="185"/>
      <c r="AH501" s="185"/>
      <c r="AI501" s="185"/>
      <c r="AJ501" s="185"/>
      <c r="AK501" s="185"/>
      <c r="AL501" s="185"/>
      <c r="AM501" s="185"/>
      <c r="AN501" s="185"/>
      <c r="AO501" s="185"/>
      <c r="AP501" s="206"/>
      <c r="AQ501" s="414"/>
      <c r="AR501" s="117">
        <v>3.67</v>
      </c>
      <c r="AS501" s="182"/>
    </row>
    <row r="502" spans="1:45" s="117" customFormat="1" x14ac:dyDescent="0.25">
      <c r="A502" s="436">
        <v>151</v>
      </c>
      <c r="B502" s="199" t="s">
        <v>597</v>
      </c>
      <c r="C502" s="158" t="s">
        <v>94</v>
      </c>
      <c r="D502" s="201">
        <v>3</v>
      </c>
      <c r="E502" s="207"/>
      <c r="F502" s="209">
        <v>3</v>
      </c>
      <c r="G502" s="409"/>
      <c r="H502" s="409"/>
      <c r="I502" s="209"/>
      <c r="J502" s="409">
        <v>3</v>
      </c>
      <c r="K502" s="599" t="s">
        <v>203</v>
      </c>
      <c r="L502" s="178" t="s">
        <v>309</v>
      </c>
      <c r="M502" s="177"/>
      <c r="N502" s="279"/>
      <c r="O502" s="279"/>
      <c r="P502" s="279"/>
      <c r="Q502" s="185"/>
      <c r="R502" s="185"/>
      <c r="S502" s="185"/>
      <c r="T502" s="185"/>
      <c r="U502" s="185"/>
      <c r="V502" s="185"/>
      <c r="W502" s="185"/>
      <c r="X502" s="185"/>
      <c r="Y502" s="185"/>
      <c r="Z502" s="185"/>
      <c r="AA502" s="185"/>
      <c r="AB502" s="185"/>
      <c r="AC502" s="185"/>
      <c r="AD502" s="185"/>
      <c r="AE502" s="185"/>
      <c r="AF502" s="185"/>
      <c r="AG502" s="185"/>
      <c r="AH502" s="185"/>
      <c r="AI502" s="185"/>
      <c r="AJ502" s="185"/>
      <c r="AK502" s="185"/>
      <c r="AL502" s="185"/>
      <c r="AM502" s="185"/>
      <c r="AN502" s="185"/>
      <c r="AO502" s="185"/>
      <c r="AP502" s="206"/>
      <c r="AQ502" s="414"/>
      <c r="AR502" s="439">
        <v>3</v>
      </c>
      <c r="AS502" s="182"/>
    </row>
    <row r="503" spans="1:45" s="117" customFormat="1" x14ac:dyDescent="0.25">
      <c r="A503" s="437">
        <v>152</v>
      </c>
      <c r="B503" s="199" t="s">
        <v>596</v>
      </c>
      <c r="C503" s="158" t="s">
        <v>94</v>
      </c>
      <c r="D503" s="201">
        <v>1.79</v>
      </c>
      <c r="E503" s="207"/>
      <c r="F503" s="209">
        <v>1.79</v>
      </c>
      <c r="G503" s="409"/>
      <c r="H503" s="409"/>
      <c r="I503" s="209"/>
      <c r="J503" s="409">
        <v>1.79</v>
      </c>
      <c r="K503" s="599" t="s">
        <v>203</v>
      </c>
      <c r="L503" s="149" t="s">
        <v>304</v>
      </c>
      <c r="M503" s="177"/>
      <c r="N503" s="279"/>
      <c r="O503" s="279">
        <v>1.79</v>
      </c>
      <c r="P503" s="279"/>
      <c r="Q503" s="185"/>
      <c r="R503" s="185"/>
      <c r="S503" s="185"/>
      <c r="T503" s="185"/>
      <c r="U503" s="185"/>
      <c r="V503" s="185"/>
      <c r="W503" s="185"/>
      <c r="X503" s="185"/>
      <c r="Y503" s="185"/>
      <c r="Z503" s="185"/>
      <c r="AA503" s="185"/>
      <c r="AB503" s="185"/>
      <c r="AC503" s="185"/>
      <c r="AD503" s="185"/>
      <c r="AE503" s="185"/>
      <c r="AF503" s="185"/>
      <c r="AG503" s="185"/>
      <c r="AH503" s="185"/>
      <c r="AI503" s="185"/>
      <c r="AJ503" s="185"/>
      <c r="AK503" s="185"/>
      <c r="AL503" s="185"/>
      <c r="AM503" s="185"/>
      <c r="AN503" s="185"/>
      <c r="AO503" s="185"/>
      <c r="AP503" s="206"/>
      <c r="AQ503" s="414"/>
      <c r="AS503" s="182"/>
    </row>
    <row r="504" spans="1:45" s="117" customFormat="1" x14ac:dyDescent="0.25">
      <c r="A504" s="436">
        <v>153</v>
      </c>
      <c r="B504" s="199" t="s">
        <v>598</v>
      </c>
      <c r="C504" s="158" t="s">
        <v>94</v>
      </c>
      <c r="D504" s="201">
        <v>0.34</v>
      </c>
      <c r="E504" s="207"/>
      <c r="F504" s="209">
        <v>0.34</v>
      </c>
      <c r="G504" s="409">
        <v>0.34</v>
      </c>
      <c r="H504" s="409"/>
      <c r="I504" s="209"/>
      <c r="J504" s="409"/>
      <c r="K504" s="599" t="s">
        <v>203</v>
      </c>
      <c r="L504" s="149" t="s">
        <v>304</v>
      </c>
      <c r="M504" s="177"/>
      <c r="N504" s="279">
        <v>0.34</v>
      </c>
      <c r="O504" s="279"/>
      <c r="P504" s="279"/>
      <c r="Q504" s="185"/>
      <c r="R504" s="185"/>
      <c r="S504" s="185"/>
      <c r="T504" s="185"/>
      <c r="U504" s="185"/>
      <c r="V504" s="185"/>
      <c r="W504" s="185"/>
      <c r="X504" s="185"/>
      <c r="Y504" s="185"/>
      <c r="Z504" s="185"/>
      <c r="AA504" s="185"/>
      <c r="AB504" s="185"/>
      <c r="AC504" s="185"/>
      <c r="AD504" s="185"/>
      <c r="AE504" s="185"/>
      <c r="AF504" s="185"/>
      <c r="AG504" s="185"/>
      <c r="AH504" s="185"/>
      <c r="AI504" s="185"/>
      <c r="AJ504" s="185"/>
      <c r="AK504" s="185"/>
      <c r="AL504" s="185"/>
      <c r="AM504" s="185"/>
      <c r="AN504" s="185"/>
      <c r="AO504" s="185"/>
      <c r="AP504" s="206"/>
      <c r="AQ504" s="414"/>
      <c r="AS504" s="182"/>
    </row>
    <row r="505" spans="1:45" s="117" customFormat="1" x14ac:dyDescent="0.25">
      <c r="A505" s="437">
        <v>154</v>
      </c>
      <c r="B505" s="199" t="s">
        <v>599</v>
      </c>
      <c r="C505" s="158" t="s">
        <v>94</v>
      </c>
      <c r="D505" s="201">
        <v>1.26</v>
      </c>
      <c r="E505" s="207"/>
      <c r="F505" s="209">
        <v>1.26</v>
      </c>
      <c r="G505" s="409"/>
      <c r="H505" s="409"/>
      <c r="I505" s="209"/>
      <c r="J505" s="409">
        <v>1.26</v>
      </c>
      <c r="K505" s="599" t="s">
        <v>203</v>
      </c>
      <c r="L505" s="149" t="s">
        <v>304</v>
      </c>
      <c r="M505" s="177"/>
      <c r="N505" s="279"/>
      <c r="O505" s="279">
        <v>0.36</v>
      </c>
      <c r="P505" s="279">
        <v>0.9</v>
      </c>
      <c r="Q505" s="185"/>
      <c r="R505" s="185"/>
      <c r="S505" s="185"/>
      <c r="T505" s="185"/>
      <c r="U505" s="185"/>
      <c r="V505" s="185"/>
      <c r="W505" s="185"/>
      <c r="X505" s="185"/>
      <c r="Y505" s="185"/>
      <c r="Z505" s="185"/>
      <c r="AA505" s="185"/>
      <c r="AB505" s="185"/>
      <c r="AC505" s="185"/>
      <c r="AD505" s="185"/>
      <c r="AE505" s="185"/>
      <c r="AF505" s="185"/>
      <c r="AG505" s="185"/>
      <c r="AH505" s="185"/>
      <c r="AI505" s="185"/>
      <c r="AJ505" s="185"/>
      <c r="AK505" s="185"/>
      <c r="AL505" s="185"/>
      <c r="AM505" s="185"/>
      <c r="AN505" s="185"/>
      <c r="AO505" s="185"/>
      <c r="AP505" s="206"/>
      <c r="AQ505" s="414"/>
      <c r="AS505" s="182"/>
    </row>
    <row r="506" spans="1:45" s="117" customFormat="1" x14ac:dyDescent="0.25">
      <c r="A506" s="436">
        <v>155</v>
      </c>
      <c r="B506" s="199" t="s">
        <v>600</v>
      </c>
      <c r="C506" s="158" t="s">
        <v>94</v>
      </c>
      <c r="D506" s="201">
        <v>1.04</v>
      </c>
      <c r="E506" s="207"/>
      <c r="F506" s="209">
        <v>1.04</v>
      </c>
      <c r="G506" s="409">
        <v>1.04</v>
      </c>
      <c r="H506" s="409"/>
      <c r="I506" s="209"/>
      <c r="J506" s="409"/>
      <c r="K506" s="599" t="s">
        <v>203</v>
      </c>
      <c r="L506" s="178" t="s">
        <v>309</v>
      </c>
      <c r="M506" s="177"/>
      <c r="N506" s="279">
        <v>1.04</v>
      </c>
      <c r="O506" s="279"/>
      <c r="P506" s="279"/>
      <c r="Q506" s="185"/>
      <c r="R506" s="185"/>
      <c r="S506" s="185"/>
      <c r="T506" s="185"/>
      <c r="U506" s="185"/>
      <c r="V506" s="185"/>
      <c r="W506" s="185"/>
      <c r="X506" s="185"/>
      <c r="Y506" s="185"/>
      <c r="Z506" s="185"/>
      <c r="AA506" s="185"/>
      <c r="AB506" s="185"/>
      <c r="AC506" s="185"/>
      <c r="AD506" s="185"/>
      <c r="AE506" s="185"/>
      <c r="AF506" s="185"/>
      <c r="AG506" s="185"/>
      <c r="AH506" s="185"/>
      <c r="AI506" s="185"/>
      <c r="AJ506" s="185"/>
      <c r="AK506" s="185"/>
      <c r="AL506" s="185"/>
      <c r="AM506" s="185"/>
      <c r="AN506" s="185"/>
      <c r="AO506" s="185"/>
      <c r="AP506" s="206"/>
      <c r="AQ506" s="414"/>
      <c r="AS506" s="182"/>
    </row>
    <row r="507" spans="1:45" s="117" customFormat="1" x14ac:dyDescent="0.25">
      <c r="A507" s="437">
        <v>156</v>
      </c>
      <c r="B507" s="199" t="s">
        <v>601</v>
      </c>
      <c r="C507" s="158" t="s">
        <v>94</v>
      </c>
      <c r="D507" s="201">
        <v>2.02</v>
      </c>
      <c r="E507" s="207"/>
      <c r="F507" s="209">
        <v>2.02</v>
      </c>
      <c r="G507" s="409">
        <v>2.02</v>
      </c>
      <c r="H507" s="409"/>
      <c r="I507" s="209"/>
      <c r="J507" s="409"/>
      <c r="K507" s="599" t="s">
        <v>203</v>
      </c>
      <c r="L507" s="178" t="s">
        <v>309</v>
      </c>
      <c r="M507" s="177"/>
      <c r="N507" s="279">
        <v>2.02</v>
      </c>
      <c r="O507" s="279"/>
      <c r="P507" s="279"/>
      <c r="Q507" s="185"/>
      <c r="R507" s="185"/>
      <c r="S507" s="185"/>
      <c r="T507" s="185"/>
      <c r="U507" s="185"/>
      <c r="V507" s="185"/>
      <c r="W507" s="185"/>
      <c r="X507" s="185"/>
      <c r="Y507" s="185"/>
      <c r="Z507" s="185"/>
      <c r="AA507" s="185"/>
      <c r="AB507" s="185"/>
      <c r="AC507" s="185"/>
      <c r="AD507" s="185"/>
      <c r="AE507" s="185"/>
      <c r="AF507" s="185"/>
      <c r="AG507" s="185"/>
      <c r="AH507" s="185"/>
      <c r="AI507" s="185"/>
      <c r="AJ507" s="185"/>
      <c r="AK507" s="185"/>
      <c r="AL507" s="185"/>
      <c r="AM507" s="185"/>
      <c r="AN507" s="185"/>
      <c r="AO507" s="185"/>
      <c r="AP507" s="206"/>
      <c r="AQ507" s="414"/>
      <c r="AS507" s="182"/>
    </row>
    <row r="508" spans="1:45" s="117" customFormat="1" x14ac:dyDescent="0.25">
      <c r="A508" s="436">
        <v>157</v>
      </c>
      <c r="B508" s="199" t="s">
        <v>602</v>
      </c>
      <c r="C508" s="158" t="s">
        <v>94</v>
      </c>
      <c r="D508" s="201">
        <v>0.05</v>
      </c>
      <c r="E508" s="207"/>
      <c r="F508" s="209">
        <v>0.05</v>
      </c>
      <c r="G508" s="409">
        <v>0.05</v>
      </c>
      <c r="H508" s="409"/>
      <c r="I508" s="209"/>
      <c r="J508" s="409"/>
      <c r="K508" s="599" t="s">
        <v>203</v>
      </c>
      <c r="L508" s="178" t="s">
        <v>309</v>
      </c>
      <c r="M508" s="177"/>
      <c r="N508" s="279">
        <v>0.05</v>
      </c>
      <c r="O508" s="279"/>
      <c r="P508" s="279"/>
      <c r="Q508" s="185"/>
      <c r="R508" s="185"/>
      <c r="S508" s="185"/>
      <c r="T508" s="185"/>
      <c r="U508" s="185"/>
      <c r="V508" s="185"/>
      <c r="W508" s="185"/>
      <c r="X508" s="185"/>
      <c r="Y508" s="185"/>
      <c r="Z508" s="185"/>
      <c r="AA508" s="185"/>
      <c r="AB508" s="185"/>
      <c r="AC508" s="185"/>
      <c r="AD508" s="185"/>
      <c r="AE508" s="185"/>
      <c r="AF508" s="185"/>
      <c r="AG508" s="185"/>
      <c r="AH508" s="185"/>
      <c r="AI508" s="185"/>
      <c r="AJ508" s="185"/>
      <c r="AK508" s="185"/>
      <c r="AL508" s="185"/>
      <c r="AM508" s="185"/>
      <c r="AN508" s="185"/>
      <c r="AO508" s="185"/>
      <c r="AP508" s="206"/>
      <c r="AQ508" s="414"/>
      <c r="AS508" s="182"/>
    </row>
    <row r="509" spans="1:45" s="117" customFormat="1" x14ac:dyDescent="0.25">
      <c r="A509" s="437">
        <v>158</v>
      </c>
      <c r="B509" s="199" t="s">
        <v>603</v>
      </c>
      <c r="C509" s="158" t="s">
        <v>94</v>
      </c>
      <c r="D509" s="201">
        <v>0.03</v>
      </c>
      <c r="E509" s="207"/>
      <c r="F509" s="209">
        <v>0.03</v>
      </c>
      <c r="G509" s="409"/>
      <c r="H509" s="409"/>
      <c r="I509" s="209"/>
      <c r="J509" s="409">
        <v>0.03</v>
      </c>
      <c r="K509" s="599" t="s">
        <v>203</v>
      </c>
      <c r="L509" s="178" t="s">
        <v>309</v>
      </c>
      <c r="M509" s="177"/>
      <c r="N509" s="279"/>
      <c r="O509" s="279"/>
      <c r="P509" s="279"/>
      <c r="Q509" s="185"/>
      <c r="R509" s="185"/>
      <c r="S509" s="185"/>
      <c r="T509" s="185"/>
      <c r="U509" s="185"/>
      <c r="V509" s="185"/>
      <c r="W509" s="185"/>
      <c r="X509" s="185"/>
      <c r="Y509" s="185"/>
      <c r="Z509" s="185"/>
      <c r="AA509" s="185"/>
      <c r="AB509" s="185"/>
      <c r="AC509" s="185"/>
      <c r="AD509" s="185"/>
      <c r="AE509" s="185"/>
      <c r="AF509" s="185"/>
      <c r="AG509" s="185"/>
      <c r="AH509" s="185"/>
      <c r="AI509" s="185"/>
      <c r="AJ509" s="185">
        <v>0.03</v>
      </c>
      <c r="AK509" s="185"/>
      <c r="AL509" s="185"/>
      <c r="AM509" s="185"/>
      <c r="AN509" s="185"/>
      <c r="AO509" s="185"/>
      <c r="AP509" s="206"/>
      <c r="AQ509" s="414"/>
      <c r="AS509" s="182"/>
    </row>
    <row r="510" spans="1:45" s="117" customFormat="1" x14ac:dyDescent="0.25">
      <c r="A510" s="436">
        <v>159</v>
      </c>
      <c r="B510" s="199" t="s">
        <v>604</v>
      </c>
      <c r="C510" s="158" t="s">
        <v>94</v>
      </c>
      <c r="D510" s="201">
        <v>0.03</v>
      </c>
      <c r="E510" s="207"/>
      <c r="F510" s="209">
        <v>0.03</v>
      </c>
      <c r="G510" s="409"/>
      <c r="H510" s="409"/>
      <c r="I510" s="209"/>
      <c r="J510" s="409">
        <v>0.03</v>
      </c>
      <c r="K510" s="599" t="s">
        <v>203</v>
      </c>
      <c r="L510" s="178" t="s">
        <v>309</v>
      </c>
      <c r="M510" s="177"/>
      <c r="N510" s="279"/>
      <c r="O510" s="279"/>
      <c r="P510" s="279"/>
      <c r="Q510" s="185"/>
      <c r="R510" s="185"/>
      <c r="S510" s="185"/>
      <c r="T510" s="185"/>
      <c r="U510" s="185"/>
      <c r="V510" s="185"/>
      <c r="W510" s="185"/>
      <c r="X510" s="185"/>
      <c r="Y510" s="185"/>
      <c r="Z510" s="185"/>
      <c r="AA510" s="185"/>
      <c r="AB510" s="185"/>
      <c r="AC510" s="185"/>
      <c r="AD510" s="185"/>
      <c r="AE510" s="185"/>
      <c r="AF510" s="185"/>
      <c r="AG510" s="185"/>
      <c r="AH510" s="185"/>
      <c r="AI510" s="185"/>
      <c r="AJ510" s="185">
        <v>0.03</v>
      </c>
      <c r="AK510" s="185"/>
      <c r="AL510" s="185"/>
      <c r="AM510" s="185"/>
      <c r="AN510" s="185"/>
      <c r="AO510" s="185"/>
      <c r="AP510" s="206"/>
      <c r="AQ510" s="414"/>
      <c r="AS510" s="182"/>
    </row>
    <row r="511" spans="1:45" s="117" customFormat="1" x14ac:dyDescent="0.25">
      <c r="A511" s="437">
        <v>160</v>
      </c>
      <c r="B511" s="199" t="s">
        <v>605</v>
      </c>
      <c r="C511" s="158" t="s">
        <v>94</v>
      </c>
      <c r="D511" s="201">
        <v>0.04</v>
      </c>
      <c r="E511" s="207"/>
      <c r="F511" s="209">
        <v>0.04</v>
      </c>
      <c r="G511" s="409"/>
      <c r="H511" s="409"/>
      <c r="I511" s="209"/>
      <c r="J511" s="409">
        <v>0.04</v>
      </c>
      <c r="K511" s="599" t="s">
        <v>203</v>
      </c>
      <c r="L511" s="178" t="s">
        <v>309</v>
      </c>
      <c r="M511" s="177"/>
      <c r="N511" s="279"/>
      <c r="O511" s="279"/>
      <c r="P511" s="279"/>
      <c r="Q511" s="185"/>
      <c r="R511" s="185"/>
      <c r="S511" s="185"/>
      <c r="T511" s="185"/>
      <c r="U511" s="185"/>
      <c r="V511" s="185"/>
      <c r="W511" s="185"/>
      <c r="X511" s="185"/>
      <c r="Y511" s="185"/>
      <c r="Z511" s="185"/>
      <c r="AA511" s="185"/>
      <c r="AB511" s="185"/>
      <c r="AC511" s="185"/>
      <c r="AD511" s="185"/>
      <c r="AE511" s="185"/>
      <c r="AF511" s="185"/>
      <c r="AG511" s="185"/>
      <c r="AH511" s="185"/>
      <c r="AI511" s="185"/>
      <c r="AJ511" s="185"/>
      <c r="AK511" s="185"/>
      <c r="AL511" s="185"/>
      <c r="AM511" s="185"/>
      <c r="AN511" s="185"/>
      <c r="AO511" s="185"/>
      <c r="AP511" s="206"/>
      <c r="AQ511" s="414">
        <v>0.04</v>
      </c>
      <c r="AS511" s="182"/>
    </row>
    <row r="512" spans="1:45" s="117" customFormat="1" x14ac:dyDescent="0.25">
      <c r="A512" s="436">
        <v>161</v>
      </c>
      <c r="B512" s="199" t="s">
        <v>606</v>
      </c>
      <c r="C512" s="158" t="s">
        <v>94</v>
      </c>
      <c r="D512" s="201">
        <v>27</v>
      </c>
      <c r="E512" s="207"/>
      <c r="F512" s="201">
        <v>27</v>
      </c>
      <c r="G512" s="440">
        <v>1</v>
      </c>
      <c r="H512" s="440"/>
      <c r="I512" s="201"/>
      <c r="J512" s="440">
        <v>26</v>
      </c>
      <c r="K512" s="599" t="s">
        <v>203</v>
      </c>
      <c r="L512" s="149" t="s">
        <v>304</v>
      </c>
      <c r="M512" s="177"/>
      <c r="N512" s="279">
        <v>1</v>
      </c>
      <c r="O512" s="279">
        <v>26</v>
      </c>
      <c r="P512" s="279"/>
      <c r="Q512" s="185"/>
      <c r="R512" s="185"/>
      <c r="S512" s="185"/>
      <c r="T512" s="185"/>
      <c r="U512" s="185"/>
      <c r="V512" s="185"/>
      <c r="W512" s="185"/>
      <c r="X512" s="185"/>
      <c r="Y512" s="185"/>
      <c r="Z512" s="185"/>
      <c r="AA512" s="185"/>
      <c r="AB512" s="185"/>
      <c r="AC512" s="185"/>
      <c r="AD512" s="185"/>
      <c r="AE512" s="185"/>
      <c r="AF512" s="185"/>
      <c r="AG512" s="185"/>
      <c r="AH512" s="185"/>
      <c r="AI512" s="185"/>
      <c r="AJ512" s="185"/>
      <c r="AK512" s="185"/>
      <c r="AL512" s="185"/>
      <c r="AM512" s="185"/>
      <c r="AN512" s="185"/>
      <c r="AO512" s="185"/>
      <c r="AP512" s="206"/>
      <c r="AQ512" s="414"/>
      <c r="AS512" s="182"/>
    </row>
    <row r="513" spans="1:227" s="117" customFormat="1" x14ac:dyDescent="0.25">
      <c r="A513" s="437">
        <v>162</v>
      </c>
      <c r="B513" s="199" t="s">
        <v>607</v>
      </c>
      <c r="C513" s="158" t="s">
        <v>94</v>
      </c>
      <c r="D513" s="201">
        <v>14.6</v>
      </c>
      <c r="E513" s="207"/>
      <c r="F513" s="201">
        <v>14.6</v>
      </c>
      <c r="G513" s="440"/>
      <c r="H513" s="440"/>
      <c r="I513" s="201"/>
      <c r="J513" s="440">
        <v>14.6</v>
      </c>
      <c r="K513" s="599" t="s">
        <v>203</v>
      </c>
      <c r="L513" s="149" t="s">
        <v>304</v>
      </c>
      <c r="M513" s="177"/>
      <c r="N513" s="279"/>
      <c r="O513" s="279">
        <v>14.6</v>
      </c>
      <c r="P513" s="279"/>
      <c r="Q513" s="185"/>
      <c r="R513" s="185"/>
      <c r="S513" s="185"/>
      <c r="T513" s="185"/>
      <c r="U513" s="185"/>
      <c r="V513" s="185"/>
      <c r="W513" s="185"/>
      <c r="X513" s="185"/>
      <c r="Y513" s="185"/>
      <c r="Z513" s="185"/>
      <c r="AA513" s="185"/>
      <c r="AB513" s="185"/>
      <c r="AC513" s="185"/>
      <c r="AD513" s="185"/>
      <c r="AE513" s="185"/>
      <c r="AF513" s="185"/>
      <c r="AG513" s="185"/>
      <c r="AH513" s="185"/>
      <c r="AI513" s="185"/>
      <c r="AJ513" s="185"/>
      <c r="AK513" s="185"/>
      <c r="AL513" s="185"/>
      <c r="AM513" s="185"/>
      <c r="AN513" s="185"/>
      <c r="AO513" s="185"/>
      <c r="AP513" s="206"/>
      <c r="AQ513" s="414"/>
      <c r="AS513" s="182"/>
    </row>
    <row r="514" spans="1:227" s="117" customFormat="1" x14ac:dyDescent="0.25">
      <c r="A514" s="436">
        <v>163</v>
      </c>
      <c r="B514" s="199" t="s">
        <v>608</v>
      </c>
      <c r="C514" s="158" t="s">
        <v>94</v>
      </c>
      <c r="D514" s="201">
        <v>0.02</v>
      </c>
      <c r="E514" s="207"/>
      <c r="F514" s="209">
        <v>0.02</v>
      </c>
      <c r="G514" s="409"/>
      <c r="H514" s="409"/>
      <c r="I514" s="209"/>
      <c r="J514" s="409">
        <v>0.02</v>
      </c>
      <c r="K514" s="238" t="s">
        <v>201</v>
      </c>
      <c r="L514" s="149" t="s">
        <v>304</v>
      </c>
      <c r="M514" s="177"/>
      <c r="N514" s="410"/>
      <c r="O514" s="410">
        <v>0.02</v>
      </c>
      <c r="P514" s="410"/>
      <c r="Q514" s="411"/>
      <c r="R514" s="383"/>
      <c r="S514" s="383"/>
      <c r="T514" s="383"/>
      <c r="U514" s="411"/>
      <c r="V514" s="411"/>
      <c r="W514" s="383"/>
      <c r="X514" s="383"/>
      <c r="Y514" s="411"/>
      <c r="Z514" s="383"/>
      <c r="AA514" s="383"/>
      <c r="AB514" s="411"/>
      <c r="AC514" s="411"/>
      <c r="AD514" s="412"/>
      <c r="AE514" s="412"/>
      <c r="AF514" s="383"/>
      <c r="AG514" s="383"/>
      <c r="AH514" s="383"/>
      <c r="AI514" s="412"/>
      <c r="AJ514" s="383"/>
      <c r="AK514" s="383"/>
      <c r="AL514" s="412"/>
      <c r="AM514" s="412"/>
      <c r="AN514" s="412"/>
      <c r="AO514" s="412"/>
      <c r="AP514" s="413"/>
      <c r="AQ514" s="414"/>
      <c r="AS514" s="193"/>
      <c r="AT514" s="193"/>
      <c r="AU514" s="193"/>
      <c r="AV514" s="193"/>
      <c r="AW514" s="193"/>
      <c r="AX514" s="193"/>
      <c r="AY514" s="193"/>
      <c r="AZ514" s="193"/>
      <c r="BA514" s="193"/>
      <c r="BB514" s="193"/>
      <c r="BC514" s="193"/>
      <c r="BD514" s="193"/>
      <c r="BE514" s="193"/>
      <c r="BF514" s="193"/>
      <c r="BG514" s="193"/>
      <c r="BH514" s="193"/>
      <c r="BI514" s="193"/>
      <c r="BJ514" s="193"/>
      <c r="BK514" s="193"/>
      <c r="BL514" s="193"/>
      <c r="BM514" s="193"/>
      <c r="BN514" s="193"/>
      <c r="BO514" s="193"/>
      <c r="BP514" s="193"/>
      <c r="BQ514" s="193"/>
      <c r="BR514" s="193"/>
      <c r="BS514" s="193"/>
      <c r="BT514" s="193"/>
      <c r="BU514" s="193"/>
      <c r="BV514" s="193"/>
      <c r="BW514" s="193"/>
      <c r="BX514" s="193"/>
      <c r="BY514" s="193"/>
      <c r="BZ514" s="193"/>
      <c r="CA514" s="193"/>
      <c r="CB514" s="193"/>
      <c r="CC514" s="193"/>
      <c r="CD514" s="193"/>
      <c r="CE514" s="193"/>
      <c r="CF514" s="193"/>
      <c r="CG514" s="193"/>
      <c r="CH514" s="193"/>
      <c r="CI514" s="193"/>
      <c r="CJ514" s="193"/>
      <c r="CK514" s="193"/>
      <c r="CL514" s="193"/>
      <c r="CM514" s="193"/>
      <c r="CN514" s="193"/>
      <c r="CO514" s="193"/>
      <c r="CP514" s="193"/>
      <c r="CQ514" s="193"/>
      <c r="CR514" s="193"/>
      <c r="CS514" s="193"/>
      <c r="CT514" s="193"/>
      <c r="CU514" s="193"/>
      <c r="CV514" s="193"/>
      <c r="CW514" s="193"/>
      <c r="CX514" s="193"/>
      <c r="CY514" s="193"/>
      <c r="CZ514" s="193"/>
      <c r="DA514" s="193"/>
      <c r="DB514" s="193"/>
      <c r="DC514" s="193"/>
      <c r="DD514" s="193"/>
      <c r="DE514" s="193"/>
      <c r="DF514" s="193"/>
      <c r="DG514" s="193"/>
      <c r="DH514" s="193"/>
      <c r="DI514" s="193"/>
      <c r="DJ514" s="193"/>
      <c r="DK514" s="193"/>
      <c r="DL514" s="193"/>
      <c r="DM514" s="193"/>
      <c r="DN514" s="193"/>
      <c r="DO514" s="193"/>
      <c r="DP514" s="193"/>
      <c r="DQ514" s="193"/>
      <c r="DR514" s="193"/>
      <c r="DS514" s="193"/>
      <c r="DT514" s="193"/>
      <c r="DU514" s="193"/>
      <c r="DV514" s="193"/>
      <c r="DW514" s="193"/>
      <c r="DX514" s="193"/>
      <c r="DY514" s="193"/>
      <c r="DZ514" s="193"/>
      <c r="EA514" s="193"/>
      <c r="EB514" s="193"/>
      <c r="EC514" s="193"/>
      <c r="ED514" s="193"/>
      <c r="EE514" s="193"/>
      <c r="EF514" s="193"/>
      <c r="EG514" s="193"/>
      <c r="EH514" s="193"/>
      <c r="EI514" s="193"/>
      <c r="EJ514" s="193"/>
      <c r="EK514" s="193"/>
      <c r="EL514" s="193"/>
      <c r="EM514" s="193"/>
      <c r="EN514" s="193"/>
      <c r="EO514" s="193"/>
      <c r="EP514" s="193"/>
      <c r="EQ514" s="193"/>
      <c r="ER514" s="193"/>
      <c r="ES514" s="193"/>
      <c r="ET514" s="193"/>
      <c r="EU514" s="193"/>
      <c r="EV514" s="193"/>
      <c r="EW514" s="193"/>
      <c r="EX514" s="193"/>
      <c r="EY514" s="193"/>
      <c r="EZ514" s="193"/>
      <c r="FA514" s="193"/>
      <c r="FB514" s="193"/>
      <c r="FC514" s="193"/>
      <c r="FD514" s="193"/>
      <c r="FE514" s="193"/>
      <c r="FF514" s="193"/>
      <c r="FG514" s="193"/>
      <c r="FH514" s="193"/>
      <c r="FI514" s="193"/>
      <c r="FJ514" s="193"/>
      <c r="FK514" s="193"/>
      <c r="FL514" s="193"/>
      <c r="FM514" s="193"/>
      <c r="FN514" s="193"/>
      <c r="FO514" s="193"/>
      <c r="FP514" s="193"/>
      <c r="FQ514" s="193"/>
      <c r="FR514" s="193"/>
      <c r="FS514" s="193"/>
      <c r="FT514" s="193"/>
      <c r="FU514" s="193"/>
      <c r="FV514" s="193"/>
      <c r="FW514" s="193"/>
      <c r="FX514" s="193"/>
      <c r="FY514" s="193"/>
      <c r="FZ514" s="193"/>
      <c r="GA514" s="193"/>
      <c r="GB514" s="193"/>
      <c r="GC514" s="193"/>
      <c r="GD514" s="193"/>
      <c r="GE514" s="193"/>
      <c r="GF514" s="193"/>
      <c r="GG514" s="193"/>
      <c r="GH514" s="193"/>
      <c r="GI514" s="193"/>
      <c r="GJ514" s="193"/>
      <c r="GK514" s="193"/>
      <c r="GL514" s="193"/>
      <c r="GM514" s="193"/>
      <c r="GN514" s="193"/>
      <c r="GO514" s="193"/>
      <c r="GP514" s="193"/>
      <c r="GQ514" s="193"/>
      <c r="GR514" s="193"/>
      <c r="GS514" s="193"/>
      <c r="GT514" s="193"/>
      <c r="GU514" s="193"/>
      <c r="GV514" s="193"/>
      <c r="GW514" s="193"/>
      <c r="GX514" s="193"/>
      <c r="GY514" s="193"/>
      <c r="GZ514" s="193"/>
      <c r="HA514" s="193"/>
      <c r="HB514" s="193"/>
      <c r="HC514" s="193"/>
      <c r="HD514" s="193"/>
      <c r="HE514" s="193"/>
      <c r="HF514" s="193"/>
      <c r="HG514" s="193"/>
      <c r="HH514" s="193"/>
      <c r="HI514" s="193"/>
      <c r="HJ514" s="193"/>
      <c r="HK514" s="193"/>
      <c r="HL514" s="193"/>
      <c r="HM514" s="193"/>
      <c r="HN514" s="193"/>
      <c r="HO514" s="193"/>
      <c r="HP514" s="193"/>
      <c r="HQ514" s="193"/>
      <c r="HR514" s="193"/>
      <c r="HS514" s="193"/>
    </row>
    <row r="515" spans="1:227" s="117" customFormat="1" x14ac:dyDescent="0.25">
      <c r="A515" s="437">
        <v>164</v>
      </c>
      <c r="B515" s="199" t="s">
        <v>609</v>
      </c>
      <c r="C515" s="158" t="s">
        <v>94</v>
      </c>
      <c r="D515" s="201">
        <v>2</v>
      </c>
      <c r="E515" s="207"/>
      <c r="F515" s="209">
        <v>2</v>
      </c>
      <c r="G515" s="409"/>
      <c r="H515" s="409"/>
      <c r="I515" s="209"/>
      <c r="J515" s="409">
        <v>2</v>
      </c>
      <c r="K515" s="238" t="s">
        <v>201</v>
      </c>
      <c r="L515" s="149" t="s">
        <v>304</v>
      </c>
      <c r="M515" s="177"/>
      <c r="N515" s="410"/>
      <c r="O515" s="410">
        <v>2</v>
      </c>
      <c r="P515" s="410"/>
      <c r="Q515" s="411"/>
      <c r="R515" s="383"/>
      <c r="S515" s="383"/>
      <c r="T515" s="383"/>
      <c r="U515" s="411"/>
      <c r="V515" s="411"/>
      <c r="W515" s="383"/>
      <c r="X515" s="383"/>
      <c r="Y515" s="411"/>
      <c r="Z515" s="383"/>
      <c r="AA515" s="383"/>
      <c r="AB515" s="411"/>
      <c r="AC515" s="411"/>
      <c r="AD515" s="412"/>
      <c r="AE515" s="412"/>
      <c r="AF515" s="383"/>
      <c r="AG515" s="383"/>
      <c r="AH515" s="383"/>
      <c r="AI515" s="412"/>
      <c r="AJ515" s="383"/>
      <c r="AK515" s="383"/>
      <c r="AL515" s="412"/>
      <c r="AM515" s="412"/>
      <c r="AN515" s="412"/>
      <c r="AO515" s="412"/>
      <c r="AP515" s="413"/>
      <c r="AQ515" s="414"/>
      <c r="AS515" s="193"/>
      <c r="AT515" s="193"/>
      <c r="AU515" s="193"/>
      <c r="AV515" s="193"/>
      <c r="AW515" s="193"/>
      <c r="AX515" s="193"/>
      <c r="AY515" s="193"/>
      <c r="AZ515" s="193"/>
      <c r="BA515" s="193"/>
      <c r="BB515" s="193"/>
      <c r="BC515" s="193"/>
      <c r="BD515" s="193"/>
      <c r="BE515" s="193"/>
      <c r="BF515" s="193"/>
      <c r="BG515" s="193"/>
      <c r="BH515" s="193"/>
      <c r="BI515" s="193"/>
      <c r="BJ515" s="193"/>
      <c r="BK515" s="193"/>
      <c r="BL515" s="193"/>
      <c r="BM515" s="193"/>
      <c r="BN515" s="193"/>
      <c r="BO515" s="193"/>
      <c r="BP515" s="193"/>
      <c r="BQ515" s="193"/>
      <c r="BR515" s="193"/>
      <c r="BS515" s="193"/>
      <c r="BT515" s="193"/>
      <c r="BU515" s="193"/>
      <c r="BV515" s="193"/>
      <c r="BW515" s="193"/>
      <c r="BX515" s="193"/>
      <c r="BY515" s="193"/>
      <c r="BZ515" s="193"/>
      <c r="CA515" s="193"/>
      <c r="CB515" s="193"/>
      <c r="CC515" s="193"/>
      <c r="CD515" s="193"/>
      <c r="CE515" s="193"/>
      <c r="CF515" s="193"/>
      <c r="CG515" s="193"/>
      <c r="CH515" s="193"/>
      <c r="CI515" s="193"/>
      <c r="CJ515" s="193"/>
      <c r="CK515" s="193"/>
      <c r="CL515" s="193"/>
      <c r="CM515" s="193"/>
      <c r="CN515" s="193"/>
      <c r="CO515" s="193"/>
      <c r="CP515" s="193"/>
      <c r="CQ515" s="193"/>
      <c r="CR515" s="193"/>
      <c r="CS515" s="193"/>
      <c r="CT515" s="193"/>
      <c r="CU515" s="193"/>
      <c r="CV515" s="193"/>
      <c r="CW515" s="193"/>
      <c r="CX515" s="193"/>
      <c r="CY515" s="193"/>
      <c r="CZ515" s="193"/>
      <c r="DA515" s="193"/>
      <c r="DB515" s="193"/>
      <c r="DC515" s="193"/>
      <c r="DD515" s="193"/>
      <c r="DE515" s="193"/>
      <c r="DF515" s="193"/>
      <c r="DG515" s="193"/>
      <c r="DH515" s="193"/>
      <c r="DI515" s="193"/>
      <c r="DJ515" s="193"/>
      <c r="DK515" s="193"/>
      <c r="DL515" s="193"/>
      <c r="DM515" s="193"/>
      <c r="DN515" s="193"/>
      <c r="DO515" s="193"/>
      <c r="DP515" s="193"/>
      <c r="DQ515" s="193"/>
      <c r="DR515" s="193"/>
      <c r="DS515" s="193"/>
      <c r="DT515" s="193"/>
      <c r="DU515" s="193"/>
      <c r="DV515" s="193"/>
      <c r="DW515" s="193"/>
      <c r="DX515" s="193"/>
      <c r="DY515" s="193"/>
      <c r="DZ515" s="193"/>
      <c r="EA515" s="193"/>
      <c r="EB515" s="193"/>
      <c r="EC515" s="193"/>
      <c r="ED515" s="193"/>
      <c r="EE515" s="193"/>
      <c r="EF515" s="193"/>
      <c r="EG515" s="193"/>
      <c r="EH515" s="193"/>
      <c r="EI515" s="193"/>
      <c r="EJ515" s="193"/>
      <c r="EK515" s="193"/>
      <c r="EL515" s="193"/>
      <c r="EM515" s="193"/>
      <c r="EN515" s="193"/>
      <c r="EO515" s="193"/>
      <c r="EP515" s="193"/>
      <c r="EQ515" s="193"/>
      <c r="ER515" s="193"/>
      <c r="ES515" s="193"/>
      <c r="ET515" s="193"/>
      <c r="EU515" s="193"/>
      <c r="EV515" s="193"/>
      <c r="EW515" s="193"/>
      <c r="EX515" s="193"/>
      <c r="EY515" s="193"/>
      <c r="EZ515" s="193"/>
      <c r="FA515" s="193"/>
      <c r="FB515" s="193"/>
      <c r="FC515" s="193"/>
      <c r="FD515" s="193"/>
      <c r="FE515" s="193"/>
      <c r="FF515" s="193"/>
      <c r="FG515" s="193"/>
      <c r="FH515" s="193"/>
      <c r="FI515" s="193"/>
      <c r="FJ515" s="193"/>
      <c r="FK515" s="193"/>
      <c r="FL515" s="193"/>
      <c r="FM515" s="193"/>
      <c r="FN515" s="193"/>
      <c r="FO515" s="193"/>
      <c r="FP515" s="193"/>
      <c r="FQ515" s="193"/>
      <c r="FR515" s="193"/>
      <c r="FS515" s="193"/>
      <c r="FT515" s="193"/>
      <c r="FU515" s="193"/>
      <c r="FV515" s="193"/>
      <c r="FW515" s="193"/>
      <c r="FX515" s="193"/>
      <c r="FY515" s="193"/>
      <c r="FZ515" s="193"/>
      <c r="GA515" s="193"/>
      <c r="GB515" s="193"/>
      <c r="GC515" s="193"/>
      <c r="GD515" s="193"/>
      <c r="GE515" s="193"/>
      <c r="GF515" s="193"/>
      <c r="GG515" s="193"/>
      <c r="GH515" s="193"/>
      <c r="GI515" s="193"/>
      <c r="GJ515" s="193"/>
      <c r="GK515" s="193"/>
      <c r="GL515" s="193"/>
      <c r="GM515" s="193"/>
      <c r="GN515" s="193"/>
      <c r="GO515" s="193"/>
      <c r="GP515" s="193"/>
      <c r="GQ515" s="193"/>
      <c r="GR515" s="193"/>
      <c r="GS515" s="193"/>
      <c r="GT515" s="193"/>
      <c r="GU515" s="193"/>
      <c r="GV515" s="193"/>
      <c r="GW515" s="193"/>
      <c r="GX515" s="193"/>
      <c r="GY515" s="193"/>
      <c r="GZ515" s="193"/>
      <c r="HA515" s="193"/>
      <c r="HB515" s="193"/>
      <c r="HC515" s="193"/>
      <c r="HD515" s="193"/>
      <c r="HE515" s="193"/>
      <c r="HF515" s="193"/>
      <c r="HG515" s="193"/>
      <c r="HH515" s="193"/>
      <c r="HI515" s="193"/>
      <c r="HJ515" s="193"/>
      <c r="HK515" s="193"/>
      <c r="HL515" s="193"/>
      <c r="HM515" s="193"/>
      <c r="HN515" s="193"/>
      <c r="HO515" s="193"/>
      <c r="HP515" s="193"/>
      <c r="HQ515" s="193"/>
      <c r="HR515" s="193"/>
      <c r="HS515" s="193"/>
    </row>
    <row r="516" spans="1:227" s="117" customFormat="1" x14ac:dyDescent="0.25">
      <c r="A516" s="436">
        <v>165</v>
      </c>
      <c r="B516" s="199" t="s">
        <v>610</v>
      </c>
      <c r="C516" s="158" t="s">
        <v>94</v>
      </c>
      <c r="D516" s="201">
        <v>8</v>
      </c>
      <c r="E516" s="207"/>
      <c r="F516" s="209">
        <v>8</v>
      </c>
      <c r="G516" s="409"/>
      <c r="H516" s="409"/>
      <c r="I516" s="209"/>
      <c r="J516" s="409">
        <v>8</v>
      </c>
      <c r="K516" s="238" t="s">
        <v>201</v>
      </c>
      <c r="L516" s="178" t="s">
        <v>309</v>
      </c>
      <c r="M516" s="177"/>
      <c r="N516" s="410"/>
      <c r="O516" s="410">
        <v>8</v>
      </c>
      <c r="P516" s="410"/>
      <c r="Q516" s="411"/>
      <c r="R516" s="383"/>
      <c r="S516" s="383"/>
      <c r="T516" s="383"/>
      <c r="U516" s="411"/>
      <c r="V516" s="411"/>
      <c r="W516" s="383"/>
      <c r="X516" s="383"/>
      <c r="Y516" s="411"/>
      <c r="Z516" s="383"/>
      <c r="AA516" s="383"/>
      <c r="AB516" s="411"/>
      <c r="AC516" s="411"/>
      <c r="AD516" s="412"/>
      <c r="AE516" s="412"/>
      <c r="AF516" s="383"/>
      <c r="AG516" s="383"/>
      <c r="AH516" s="383"/>
      <c r="AI516" s="412"/>
      <c r="AJ516" s="383"/>
      <c r="AK516" s="383"/>
      <c r="AL516" s="412"/>
      <c r="AM516" s="412"/>
      <c r="AN516" s="412"/>
      <c r="AO516" s="412"/>
      <c r="AP516" s="413"/>
      <c r="AQ516" s="414"/>
      <c r="AS516" s="193"/>
      <c r="AT516" s="193"/>
      <c r="AU516" s="193"/>
      <c r="AV516" s="193"/>
      <c r="AW516" s="193"/>
      <c r="AX516" s="193"/>
      <c r="AY516" s="193"/>
      <c r="AZ516" s="193"/>
      <c r="BA516" s="193"/>
      <c r="BB516" s="193"/>
      <c r="BC516" s="193"/>
      <c r="BD516" s="193"/>
      <c r="BE516" s="193"/>
      <c r="BF516" s="193"/>
      <c r="BG516" s="193"/>
      <c r="BH516" s="193"/>
      <c r="BI516" s="193"/>
      <c r="BJ516" s="193"/>
      <c r="BK516" s="193"/>
      <c r="BL516" s="193"/>
      <c r="BM516" s="193"/>
      <c r="BN516" s="193"/>
      <c r="BO516" s="193"/>
      <c r="BP516" s="193"/>
      <c r="BQ516" s="193"/>
      <c r="BR516" s="193"/>
      <c r="BS516" s="193"/>
      <c r="BT516" s="193"/>
      <c r="BU516" s="193"/>
      <c r="BV516" s="193"/>
      <c r="BW516" s="193"/>
      <c r="BX516" s="193"/>
      <c r="BY516" s="193"/>
      <c r="BZ516" s="193"/>
      <c r="CA516" s="193"/>
      <c r="CB516" s="193"/>
      <c r="CC516" s="193"/>
      <c r="CD516" s="193"/>
      <c r="CE516" s="193"/>
      <c r="CF516" s="193"/>
      <c r="CG516" s="193"/>
      <c r="CH516" s="193"/>
      <c r="CI516" s="193"/>
      <c r="CJ516" s="193"/>
      <c r="CK516" s="193"/>
      <c r="CL516" s="193"/>
      <c r="CM516" s="193"/>
      <c r="CN516" s="193"/>
      <c r="CO516" s="193"/>
      <c r="CP516" s="193"/>
      <c r="CQ516" s="193"/>
      <c r="CR516" s="193"/>
      <c r="CS516" s="193"/>
      <c r="CT516" s="193"/>
      <c r="CU516" s="193"/>
      <c r="CV516" s="193"/>
      <c r="CW516" s="193"/>
      <c r="CX516" s="193"/>
      <c r="CY516" s="193"/>
      <c r="CZ516" s="193"/>
      <c r="DA516" s="193"/>
      <c r="DB516" s="193"/>
      <c r="DC516" s="193"/>
      <c r="DD516" s="193"/>
      <c r="DE516" s="193"/>
      <c r="DF516" s="193"/>
      <c r="DG516" s="193"/>
      <c r="DH516" s="193"/>
      <c r="DI516" s="193"/>
      <c r="DJ516" s="193"/>
      <c r="DK516" s="193"/>
      <c r="DL516" s="193"/>
      <c r="DM516" s="193"/>
      <c r="DN516" s="193"/>
      <c r="DO516" s="193"/>
      <c r="DP516" s="193"/>
      <c r="DQ516" s="193"/>
      <c r="DR516" s="193"/>
      <c r="DS516" s="193"/>
      <c r="DT516" s="193"/>
      <c r="DU516" s="193"/>
      <c r="DV516" s="193"/>
      <c r="DW516" s="193"/>
      <c r="DX516" s="193"/>
      <c r="DY516" s="193"/>
      <c r="DZ516" s="193"/>
      <c r="EA516" s="193"/>
      <c r="EB516" s="193"/>
      <c r="EC516" s="193"/>
      <c r="ED516" s="193"/>
      <c r="EE516" s="193"/>
      <c r="EF516" s="193"/>
      <c r="EG516" s="193"/>
      <c r="EH516" s="193"/>
      <c r="EI516" s="193"/>
      <c r="EJ516" s="193"/>
      <c r="EK516" s="193"/>
      <c r="EL516" s="193"/>
      <c r="EM516" s="193"/>
      <c r="EN516" s="193"/>
      <c r="EO516" s="193"/>
      <c r="EP516" s="193"/>
      <c r="EQ516" s="193"/>
      <c r="ER516" s="193"/>
      <c r="ES516" s="193"/>
      <c r="ET516" s="193"/>
      <c r="EU516" s="193"/>
      <c r="EV516" s="193"/>
      <c r="EW516" s="193"/>
      <c r="EX516" s="193"/>
      <c r="EY516" s="193"/>
      <c r="EZ516" s="193"/>
      <c r="FA516" s="193"/>
      <c r="FB516" s="193"/>
      <c r="FC516" s="193"/>
      <c r="FD516" s="193"/>
      <c r="FE516" s="193"/>
      <c r="FF516" s="193"/>
      <c r="FG516" s="193"/>
      <c r="FH516" s="193"/>
      <c r="FI516" s="193"/>
      <c r="FJ516" s="193"/>
      <c r="FK516" s="193"/>
      <c r="FL516" s="193"/>
      <c r="FM516" s="193"/>
      <c r="FN516" s="193"/>
      <c r="FO516" s="193"/>
      <c r="FP516" s="193"/>
      <c r="FQ516" s="193"/>
      <c r="FR516" s="193"/>
      <c r="FS516" s="193"/>
      <c r="FT516" s="193"/>
      <c r="FU516" s="193"/>
      <c r="FV516" s="193"/>
      <c r="FW516" s="193"/>
      <c r="FX516" s="193"/>
      <c r="FY516" s="193"/>
      <c r="FZ516" s="193"/>
      <c r="GA516" s="193"/>
      <c r="GB516" s="193"/>
      <c r="GC516" s="193"/>
      <c r="GD516" s="193"/>
      <c r="GE516" s="193"/>
      <c r="GF516" s="193"/>
      <c r="GG516" s="193"/>
      <c r="GH516" s="193"/>
      <c r="GI516" s="193"/>
      <c r="GJ516" s="193"/>
      <c r="GK516" s="193"/>
      <c r="GL516" s="193"/>
      <c r="GM516" s="193"/>
      <c r="GN516" s="193"/>
      <c r="GO516" s="193"/>
      <c r="GP516" s="193"/>
      <c r="GQ516" s="193"/>
      <c r="GR516" s="193"/>
      <c r="GS516" s="193"/>
      <c r="GT516" s="193"/>
      <c r="GU516" s="193"/>
      <c r="GV516" s="193"/>
      <c r="GW516" s="193"/>
      <c r="GX516" s="193"/>
      <c r="GY516" s="193"/>
      <c r="GZ516" s="193"/>
      <c r="HA516" s="193"/>
      <c r="HB516" s="193"/>
      <c r="HC516" s="193"/>
      <c r="HD516" s="193"/>
      <c r="HE516" s="193"/>
      <c r="HF516" s="193"/>
      <c r="HG516" s="193"/>
      <c r="HH516" s="193"/>
      <c r="HI516" s="193"/>
      <c r="HJ516" s="193"/>
      <c r="HK516" s="193"/>
      <c r="HL516" s="193"/>
      <c r="HM516" s="193"/>
      <c r="HN516" s="193"/>
      <c r="HO516" s="193"/>
      <c r="HP516" s="193"/>
      <c r="HQ516" s="193"/>
      <c r="HR516" s="193"/>
      <c r="HS516" s="193"/>
    </row>
    <row r="517" spans="1:227" s="117" customFormat="1" x14ac:dyDescent="0.25">
      <c r="A517" s="437">
        <v>166</v>
      </c>
      <c r="B517" s="199" t="s">
        <v>611</v>
      </c>
      <c r="C517" s="158" t="s">
        <v>94</v>
      </c>
      <c r="D517" s="201">
        <v>6</v>
      </c>
      <c r="E517" s="207"/>
      <c r="F517" s="209">
        <v>6</v>
      </c>
      <c r="G517" s="409">
        <v>0.75</v>
      </c>
      <c r="H517" s="409"/>
      <c r="I517" s="209"/>
      <c r="J517" s="409">
        <v>5.25</v>
      </c>
      <c r="K517" s="238" t="s">
        <v>201</v>
      </c>
      <c r="L517" s="178" t="s">
        <v>309</v>
      </c>
      <c r="M517" s="177"/>
      <c r="N517" s="410">
        <v>0.75</v>
      </c>
      <c r="O517" s="410">
        <v>5.25</v>
      </c>
      <c r="P517" s="410"/>
      <c r="Q517" s="411"/>
      <c r="R517" s="383"/>
      <c r="S517" s="383"/>
      <c r="T517" s="383"/>
      <c r="U517" s="411"/>
      <c r="V517" s="411"/>
      <c r="W517" s="383"/>
      <c r="X517" s="383"/>
      <c r="Y517" s="411"/>
      <c r="Z517" s="383"/>
      <c r="AA517" s="383"/>
      <c r="AB517" s="411"/>
      <c r="AC517" s="411"/>
      <c r="AD517" s="412"/>
      <c r="AE517" s="412"/>
      <c r="AF517" s="383"/>
      <c r="AG517" s="383"/>
      <c r="AH517" s="383"/>
      <c r="AI517" s="412"/>
      <c r="AJ517" s="383"/>
      <c r="AK517" s="383"/>
      <c r="AL517" s="412"/>
      <c r="AM517" s="412"/>
      <c r="AN517" s="412"/>
      <c r="AO517" s="412"/>
      <c r="AP517" s="413"/>
      <c r="AQ517" s="414"/>
      <c r="AS517" s="193"/>
      <c r="AT517" s="193"/>
      <c r="AU517" s="193"/>
      <c r="AV517" s="193"/>
      <c r="AW517" s="193"/>
      <c r="AX517" s="193"/>
      <c r="AY517" s="193"/>
      <c r="AZ517" s="193"/>
      <c r="BA517" s="193"/>
      <c r="BB517" s="193"/>
      <c r="BC517" s="193"/>
      <c r="BD517" s="193"/>
      <c r="BE517" s="193"/>
      <c r="BF517" s="193"/>
      <c r="BG517" s="193"/>
      <c r="BH517" s="193"/>
      <c r="BI517" s="193"/>
      <c r="BJ517" s="193"/>
      <c r="BK517" s="193"/>
      <c r="BL517" s="193"/>
      <c r="BM517" s="193"/>
      <c r="BN517" s="193"/>
      <c r="BO517" s="193"/>
      <c r="BP517" s="193"/>
      <c r="BQ517" s="193"/>
      <c r="BR517" s="193"/>
      <c r="BS517" s="193"/>
      <c r="BT517" s="193"/>
      <c r="BU517" s="193"/>
      <c r="BV517" s="193"/>
      <c r="BW517" s="193"/>
      <c r="BX517" s="193"/>
      <c r="BY517" s="193"/>
      <c r="BZ517" s="193"/>
      <c r="CA517" s="193"/>
      <c r="CB517" s="193"/>
      <c r="CC517" s="193"/>
      <c r="CD517" s="193"/>
      <c r="CE517" s="193"/>
      <c r="CF517" s="193"/>
      <c r="CG517" s="193"/>
      <c r="CH517" s="193"/>
      <c r="CI517" s="193"/>
      <c r="CJ517" s="193"/>
      <c r="CK517" s="193"/>
      <c r="CL517" s="193"/>
      <c r="CM517" s="193"/>
      <c r="CN517" s="193"/>
      <c r="CO517" s="193"/>
      <c r="CP517" s="193"/>
      <c r="CQ517" s="193"/>
      <c r="CR517" s="193"/>
      <c r="CS517" s="193"/>
      <c r="CT517" s="193"/>
      <c r="CU517" s="193"/>
      <c r="CV517" s="193"/>
      <c r="CW517" s="193"/>
      <c r="CX517" s="193"/>
      <c r="CY517" s="193"/>
      <c r="CZ517" s="193"/>
      <c r="DA517" s="193"/>
      <c r="DB517" s="193"/>
      <c r="DC517" s="193"/>
      <c r="DD517" s="193"/>
      <c r="DE517" s="193"/>
      <c r="DF517" s="193"/>
      <c r="DG517" s="193"/>
      <c r="DH517" s="193"/>
      <c r="DI517" s="193"/>
      <c r="DJ517" s="193"/>
      <c r="DK517" s="193"/>
      <c r="DL517" s="193"/>
      <c r="DM517" s="193"/>
      <c r="DN517" s="193"/>
      <c r="DO517" s="193"/>
      <c r="DP517" s="193"/>
      <c r="DQ517" s="193"/>
      <c r="DR517" s="193"/>
      <c r="DS517" s="193"/>
      <c r="DT517" s="193"/>
      <c r="DU517" s="193"/>
      <c r="DV517" s="193"/>
      <c r="DW517" s="193"/>
      <c r="DX517" s="193"/>
      <c r="DY517" s="193"/>
      <c r="DZ517" s="193"/>
      <c r="EA517" s="193"/>
      <c r="EB517" s="193"/>
      <c r="EC517" s="193"/>
      <c r="ED517" s="193"/>
      <c r="EE517" s="193"/>
      <c r="EF517" s="193"/>
      <c r="EG517" s="193"/>
      <c r="EH517" s="193"/>
      <c r="EI517" s="193"/>
      <c r="EJ517" s="193"/>
      <c r="EK517" s="193"/>
      <c r="EL517" s="193"/>
      <c r="EM517" s="193"/>
      <c r="EN517" s="193"/>
      <c r="EO517" s="193"/>
      <c r="EP517" s="193"/>
      <c r="EQ517" s="193"/>
      <c r="ER517" s="193"/>
      <c r="ES517" s="193"/>
      <c r="ET517" s="193"/>
      <c r="EU517" s="193"/>
      <c r="EV517" s="193"/>
      <c r="EW517" s="193"/>
      <c r="EX517" s="193"/>
      <c r="EY517" s="193"/>
      <c r="EZ517" s="193"/>
      <c r="FA517" s="193"/>
      <c r="FB517" s="193"/>
      <c r="FC517" s="193"/>
      <c r="FD517" s="193"/>
      <c r="FE517" s="193"/>
      <c r="FF517" s="193"/>
      <c r="FG517" s="193"/>
      <c r="FH517" s="193"/>
      <c r="FI517" s="193"/>
      <c r="FJ517" s="193"/>
      <c r="FK517" s="193"/>
      <c r="FL517" s="193"/>
      <c r="FM517" s="193"/>
      <c r="FN517" s="193"/>
      <c r="FO517" s="193"/>
      <c r="FP517" s="193"/>
      <c r="FQ517" s="193"/>
      <c r="FR517" s="193"/>
      <c r="FS517" s="193"/>
      <c r="FT517" s="193"/>
      <c r="FU517" s="193"/>
      <c r="FV517" s="193"/>
      <c r="FW517" s="193"/>
      <c r="FX517" s="193"/>
      <c r="FY517" s="193"/>
      <c r="FZ517" s="193"/>
      <c r="GA517" s="193"/>
      <c r="GB517" s="193"/>
      <c r="GC517" s="193"/>
      <c r="GD517" s="193"/>
      <c r="GE517" s="193"/>
      <c r="GF517" s="193"/>
      <c r="GG517" s="193"/>
      <c r="GH517" s="193"/>
      <c r="GI517" s="193"/>
      <c r="GJ517" s="193"/>
      <c r="GK517" s="193"/>
      <c r="GL517" s="193"/>
      <c r="GM517" s="193"/>
      <c r="GN517" s="193"/>
      <c r="GO517" s="193"/>
      <c r="GP517" s="193"/>
      <c r="GQ517" s="193"/>
      <c r="GR517" s="193"/>
      <c r="GS517" s="193"/>
      <c r="GT517" s="193"/>
      <c r="GU517" s="193"/>
      <c r="GV517" s="193"/>
      <c r="GW517" s="193"/>
      <c r="GX517" s="193"/>
      <c r="GY517" s="193"/>
      <c r="GZ517" s="193"/>
      <c r="HA517" s="193"/>
      <c r="HB517" s="193"/>
      <c r="HC517" s="193"/>
      <c r="HD517" s="193"/>
      <c r="HE517" s="193"/>
      <c r="HF517" s="193"/>
      <c r="HG517" s="193"/>
      <c r="HH517" s="193"/>
      <c r="HI517" s="193"/>
      <c r="HJ517" s="193"/>
      <c r="HK517" s="193"/>
      <c r="HL517" s="193"/>
      <c r="HM517" s="193"/>
      <c r="HN517" s="193"/>
      <c r="HO517" s="193"/>
      <c r="HP517" s="193"/>
      <c r="HQ517" s="193"/>
      <c r="HR517" s="193"/>
      <c r="HS517" s="193"/>
    </row>
    <row r="518" spans="1:227" s="117" customFormat="1" x14ac:dyDescent="0.25">
      <c r="A518" s="436">
        <v>167</v>
      </c>
      <c r="B518" s="199" t="s">
        <v>612</v>
      </c>
      <c r="C518" s="158" t="s">
        <v>94</v>
      </c>
      <c r="D518" s="201">
        <v>1.5</v>
      </c>
      <c r="E518" s="207"/>
      <c r="F518" s="209">
        <v>1.5</v>
      </c>
      <c r="G518" s="409"/>
      <c r="H518" s="409"/>
      <c r="I518" s="209"/>
      <c r="J518" s="409">
        <v>1.5</v>
      </c>
      <c r="K518" s="238" t="s">
        <v>201</v>
      </c>
      <c r="L518" s="149" t="s">
        <v>304</v>
      </c>
      <c r="M518" s="177"/>
      <c r="N518" s="410"/>
      <c r="O518" s="410">
        <v>1.5</v>
      </c>
      <c r="P518" s="410"/>
      <c r="Q518" s="411"/>
      <c r="R518" s="383"/>
      <c r="S518" s="383"/>
      <c r="T518" s="383"/>
      <c r="U518" s="411"/>
      <c r="V518" s="411"/>
      <c r="W518" s="383"/>
      <c r="X518" s="383"/>
      <c r="Y518" s="411"/>
      <c r="Z518" s="383"/>
      <c r="AA518" s="383"/>
      <c r="AB518" s="411"/>
      <c r="AC518" s="411"/>
      <c r="AD518" s="412"/>
      <c r="AE518" s="412"/>
      <c r="AF518" s="383"/>
      <c r="AG518" s="383"/>
      <c r="AH518" s="383"/>
      <c r="AI518" s="412"/>
      <c r="AJ518" s="383"/>
      <c r="AK518" s="383"/>
      <c r="AL518" s="412"/>
      <c r="AM518" s="412"/>
      <c r="AN518" s="412"/>
      <c r="AO518" s="412"/>
      <c r="AP518" s="413"/>
      <c r="AQ518" s="414"/>
      <c r="AS518" s="193"/>
      <c r="AT518" s="193"/>
      <c r="AU518" s="193"/>
      <c r="AV518" s="193"/>
      <c r="AW518" s="193"/>
      <c r="AX518" s="193"/>
      <c r="AY518" s="193"/>
      <c r="AZ518" s="193"/>
      <c r="BA518" s="193"/>
      <c r="BB518" s="193"/>
      <c r="BC518" s="193"/>
      <c r="BD518" s="193"/>
      <c r="BE518" s="193"/>
      <c r="BF518" s="193"/>
      <c r="BG518" s="193"/>
      <c r="BH518" s="193"/>
      <c r="BI518" s="193"/>
      <c r="BJ518" s="193"/>
      <c r="BK518" s="193"/>
      <c r="BL518" s="193"/>
      <c r="BM518" s="193"/>
      <c r="BN518" s="193"/>
      <c r="BO518" s="193"/>
      <c r="BP518" s="193"/>
      <c r="BQ518" s="193"/>
      <c r="BR518" s="193"/>
      <c r="BS518" s="193"/>
      <c r="BT518" s="193"/>
      <c r="BU518" s="193"/>
      <c r="BV518" s="193"/>
      <c r="BW518" s="193"/>
      <c r="BX518" s="193"/>
      <c r="BY518" s="193"/>
      <c r="BZ518" s="193"/>
      <c r="CA518" s="193"/>
      <c r="CB518" s="193"/>
      <c r="CC518" s="193"/>
      <c r="CD518" s="193"/>
      <c r="CE518" s="193"/>
      <c r="CF518" s="193"/>
      <c r="CG518" s="193"/>
      <c r="CH518" s="193"/>
      <c r="CI518" s="193"/>
      <c r="CJ518" s="193"/>
      <c r="CK518" s="193"/>
      <c r="CL518" s="193"/>
      <c r="CM518" s="193"/>
      <c r="CN518" s="193"/>
      <c r="CO518" s="193"/>
      <c r="CP518" s="193"/>
      <c r="CQ518" s="193"/>
      <c r="CR518" s="193"/>
      <c r="CS518" s="193"/>
      <c r="CT518" s="193"/>
      <c r="CU518" s="193"/>
      <c r="CV518" s="193"/>
      <c r="CW518" s="193"/>
      <c r="CX518" s="193"/>
      <c r="CY518" s="193"/>
      <c r="CZ518" s="193"/>
      <c r="DA518" s="193"/>
      <c r="DB518" s="193"/>
      <c r="DC518" s="193"/>
      <c r="DD518" s="193"/>
      <c r="DE518" s="193"/>
      <c r="DF518" s="193"/>
      <c r="DG518" s="193"/>
      <c r="DH518" s="193"/>
      <c r="DI518" s="193"/>
      <c r="DJ518" s="193"/>
      <c r="DK518" s="193"/>
      <c r="DL518" s="193"/>
      <c r="DM518" s="193"/>
      <c r="DN518" s="193"/>
      <c r="DO518" s="193"/>
      <c r="DP518" s="193"/>
      <c r="DQ518" s="193"/>
      <c r="DR518" s="193"/>
      <c r="DS518" s="193"/>
      <c r="DT518" s="193"/>
      <c r="DU518" s="193"/>
      <c r="DV518" s="193"/>
      <c r="DW518" s="193"/>
      <c r="DX518" s="193"/>
      <c r="DY518" s="193"/>
      <c r="DZ518" s="193"/>
      <c r="EA518" s="193"/>
      <c r="EB518" s="193"/>
      <c r="EC518" s="193"/>
      <c r="ED518" s="193"/>
      <c r="EE518" s="193"/>
      <c r="EF518" s="193"/>
      <c r="EG518" s="193"/>
      <c r="EH518" s="193"/>
      <c r="EI518" s="193"/>
      <c r="EJ518" s="193"/>
      <c r="EK518" s="193"/>
      <c r="EL518" s="193"/>
      <c r="EM518" s="193"/>
      <c r="EN518" s="193"/>
      <c r="EO518" s="193"/>
      <c r="EP518" s="193"/>
      <c r="EQ518" s="193"/>
      <c r="ER518" s="193"/>
      <c r="ES518" s="193"/>
      <c r="ET518" s="193"/>
      <c r="EU518" s="193"/>
      <c r="EV518" s="193"/>
      <c r="EW518" s="193"/>
      <c r="EX518" s="193"/>
      <c r="EY518" s="193"/>
      <c r="EZ518" s="193"/>
      <c r="FA518" s="193"/>
      <c r="FB518" s="193"/>
      <c r="FC518" s="193"/>
      <c r="FD518" s="193"/>
      <c r="FE518" s="193"/>
      <c r="FF518" s="193"/>
      <c r="FG518" s="193"/>
      <c r="FH518" s="193"/>
      <c r="FI518" s="193"/>
      <c r="FJ518" s="193"/>
      <c r="FK518" s="193"/>
      <c r="FL518" s="193"/>
      <c r="FM518" s="193"/>
      <c r="FN518" s="193"/>
      <c r="FO518" s="193"/>
      <c r="FP518" s="193"/>
      <c r="FQ518" s="193"/>
      <c r="FR518" s="193"/>
      <c r="FS518" s="193"/>
      <c r="FT518" s="193"/>
      <c r="FU518" s="193"/>
      <c r="FV518" s="193"/>
      <c r="FW518" s="193"/>
      <c r="FX518" s="193"/>
      <c r="FY518" s="193"/>
      <c r="FZ518" s="193"/>
      <c r="GA518" s="193"/>
      <c r="GB518" s="193"/>
      <c r="GC518" s="193"/>
      <c r="GD518" s="193"/>
      <c r="GE518" s="193"/>
      <c r="GF518" s="193"/>
      <c r="GG518" s="193"/>
      <c r="GH518" s="193"/>
      <c r="GI518" s="193"/>
      <c r="GJ518" s="193"/>
      <c r="GK518" s="193"/>
      <c r="GL518" s="193"/>
      <c r="GM518" s="193"/>
      <c r="GN518" s="193"/>
      <c r="GO518" s="193"/>
      <c r="GP518" s="193"/>
      <c r="GQ518" s="193"/>
      <c r="GR518" s="193"/>
      <c r="GS518" s="193"/>
      <c r="GT518" s="193"/>
      <c r="GU518" s="193"/>
      <c r="GV518" s="193"/>
      <c r="GW518" s="193"/>
      <c r="GX518" s="193"/>
      <c r="GY518" s="193"/>
      <c r="GZ518" s="193"/>
      <c r="HA518" s="193"/>
      <c r="HB518" s="193"/>
      <c r="HC518" s="193"/>
      <c r="HD518" s="193"/>
      <c r="HE518" s="193"/>
      <c r="HF518" s="193"/>
      <c r="HG518" s="193"/>
      <c r="HH518" s="193"/>
      <c r="HI518" s="193"/>
      <c r="HJ518" s="193"/>
      <c r="HK518" s="193"/>
      <c r="HL518" s="193"/>
      <c r="HM518" s="193"/>
      <c r="HN518" s="193"/>
      <c r="HO518" s="193"/>
      <c r="HP518" s="193"/>
      <c r="HQ518" s="193"/>
      <c r="HR518" s="193"/>
      <c r="HS518" s="193"/>
    </row>
    <row r="519" spans="1:227" s="117" customFormat="1" x14ac:dyDescent="0.25">
      <c r="A519" s="437">
        <v>168</v>
      </c>
      <c r="B519" s="199" t="s">
        <v>613</v>
      </c>
      <c r="C519" s="158" t="s">
        <v>94</v>
      </c>
      <c r="D519" s="201">
        <v>0.2</v>
      </c>
      <c r="E519" s="207"/>
      <c r="F519" s="209">
        <v>0.2</v>
      </c>
      <c r="G519" s="409"/>
      <c r="H519" s="409"/>
      <c r="I519" s="209"/>
      <c r="J519" s="409">
        <v>0.2</v>
      </c>
      <c r="K519" s="238" t="s">
        <v>201</v>
      </c>
      <c r="L519" s="149" t="s">
        <v>304</v>
      </c>
      <c r="M519" s="177"/>
      <c r="N519" s="410"/>
      <c r="O519" s="410">
        <v>0.2</v>
      </c>
      <c r="P519" s="410"/>
      <c r="Q519" s="411"/>
      <c r="R519" s="383"/>
      <c r="S519" s="383"/>
      <c r="T519" s="383"/>
      <c r="U519" s="411"/>
      <c r="V519" s="411"/>
      <c r="W519" s="383"/>
      <c r="X519" s="383"/>
      <c r="Y519" s="411"/>
      <c r="Z519" s="383"/>
      <c r="AA519" s="383"/>
      <c r="AB519" s="411"/>
      <c r="AC519" s="411"/>
      <c r="AD519" s="412"/>
      <c r="AE519" s="412"/>
      <c r="AF519" s="383"/>
      <c r="AG519" s="383"/>
      <c r="AH519" s="383"/>
      <c r="AI519" s="412"/>
      <c r="AJ519" s="383"/>
      <c r="AK519" s="383"/>
      <c r="AL519" s="412"/>
      <c r="AM519" s="412"/>
      <c r="AN519" s="412"/>
      <c r="AO519" s="412"/>
      <c r="AP519" s="413"/>
      <c r="AQ519" s="414"/>
      <c r="AS519" s="193"/>
      <c r="AT519" s="193"/>
      <c r="AU519" s="193"/>
      <c r="AV519" s="193"/>
      <c r="AW519" s="193"/>
      <c r="AX519" s="193"/>
      <c r="AY519" s="193"/>
      <c r="AZ519" s="193"/>
      <c r="BA519" s="193"/>
      <c r="BB519" s="193"/>
      <c r="BC519" s="193"/>
      <c r="BD519" s="193"/>
      <c r="BE519" s="193"/>
      <c r="BF519" s="193"/>
      <c r="BG519" s="193"/>
      <c r="BH519" s="193"/>
      <c r="BI519" s="193"/>
      <c r="BJ519" s="193"/>
      <c r="BK519" s="193"/>
      <c r="BL519" s="193"/>
      <c r="BM519" s="193"/>
      <c r="BN519" s="193"/>
      <c r="BO519" s="193"/>
      <c r="BP519" s="193"/>
      <c r="BQ519" s="193"/>
      <c r="BR519" s="193"/>
      <c r="BS519" s="193"/>
      <c r="BT519" s="193"/>
      <c r="BU519" s="193"/>
      <c r="BV519" s="193"/>
      <c r="BW519" s="193"/>
      <c r="BX519" s="193"/>
      <c r="BY519" s="193"/>
      <c r="BZ519" s="193"/>
      <c r="CA519" s="193"/>
      <c r="CB519" s="193"/>
      <c r="CC519" s="193"/>
      <c r="CD519" s="193"/>
      <c r="CE519" s="193"/>
      <c r="CF519" s="193"/>
      <c r="CG519" s="193"/>
      <c r="CH519" s="193"/>
      <c r="CI519" s="193"/>
      <c r="CJ519" s="193"/>
      <c r="CK519" s="193"/>
      <c r="CL519" s="193"/>
      <c r="CM519" s="193"/>
      <c r="CN519" s="193"/>
      <c r="CO519" s="193"/>
      <c r="CP519" s="193"/>
      <c r="CQ519" s="193"/>
      <c r="CR519" s="193"/>
      <c r="CS519" s="193"/>
      <c r="CT519" s="193"/>
      <c r="CU519" s="193"/>
      <c r="CV519" s="193"/>
      <c r="CW519" s="193"/>
      <c r="CX519" s="193"/>
      <c r="CY519" s="193"/>
      <c r="CZ519" s="193"/>
      <c r="DA519" s="193"/>
      <c r="DB519" s="193"/>
      <c r="DC519" s="193"/>
      <c r="DD519" s="193"/>
      <c r="DE519" s="193"/>
      <c r="DF519" s="193"/>
      <c r="DG519" s="193"/>
      <c r="DH519" s="193"/>
      <c r="DI519" s="193"/>
      <c r="DJ519" s="193"/>
      <c r="DK519" s="193"/>
      <c r="DL519" s="193"/>
      <c r="DM519" s="193"/>
      <c r="DN519" s="193"/>
      <c r="DO519" s="193"/>
      <c r="DP519" s="193"/>
      <c r="DQ519" s="193"/>
      <c r="DR519" s="193"/>
      <c r="DS519" s="193"/>
      <c r="DT519" s="193"/>
      <c r="DU519" s="193"/>
      <c r="DV519" s="193"/>
      <c r="DW519" s="193"/>
      <c r="DX519" s="193"/>
      <c r="DY519" s="193"/>
      <c r="DZ519" s="193"/>
      <c r="EA519" s="193"/>
      <c r="EB519" s="193"/>
      <c r="EC519" s="193"/>
      <c r="ED519" s="193"/>
      <c r="EE519" s="193"/>
      <c r="EF519" s="193"/>
      <c r="EG519" s="193"/>
      <c r="EH519" s="193"/>
      <c r="EI519" s="193"/>
      <c r="EJ519" s="193"/>
      <c r="EK519" s="193"/>
      <c r="EL519" s="193"/>
      <c r="EM519" s="193"/>
      <c r="EN519" s="193"/>
      <c r="EO519" s="193"/>
      <c r="EP519" s="193"/>
      <c r="EQ519" s="193"/>
      <c r="ER519" s="193"/>
      <c r="ES519" s="193"/>
      <c r="ET519" s="193"/>
      <c r="EU519" s="193"/>
      <c r="EV519" s="193"/>
      <c r="EW519" s="193"/>
      <c r="EX519" s="193"/>
      <c r="EY519" s="193"/>
      <c r="EZ519" s="193"/>
      <c r="FA519" s="193"/>
      <c r="FB519" s="193"/>
      <c r="FC519" s="193"/>
      <c r="FD519" s="193"/>
      <c r="FE519" s="193"/>
      <c r="FF519" s="193"/>
      <c r="FG519" s="193"/>
      <c r="FH519" s="193"/>
      <c r="FI519" s="193"/>
      <c r="FJ519" s="193"/>
      <c r="FK519" s="193"/>
      <c r="FL519" s="193"/>
      <c r="FM519" s="193"/>
      <c r="FN519" s="193"/>
      <c r="FO519" s="193"/>
      <c r="FP519" s="193"/>
      <c r="FQ519" s="193"/>
      <c r="FR519" s="193"/>
      <c r="FS519" s="193"/>
      <c r="FT519" s="193"/>
      <c r="FU519" s="193"/>
      <c r="FV519" s="193"/>
      <c r="FW519" s="193"/>
      <c r="FX519" s="193"/>
      <c r="FY519" s="193"/>
      <c r="FZ519" s="193"/>
      <c r="GA519" s="193"/>
      <c r="GB519" s="193"/>
      <c r="GC519" s="193"/>
      <c r="GD519" s="193"/>
      <c r="GE519" s="193"/>
      <c r="GF519" s="193"/>
      <c r="GG519" s="193"/>
      <c r="GH519" s="193"/>
      <c r="GI519" s="193"/>
      <c r="GJ519" s="193"/>
      <c r="GK519" s="193"/>
      <c r="GL519" s="193"/>
      <c r="GM519" s="193"/>
      <c r="GN519" s="193"/>
      <c r="GO519" s="193"/>
      <c r="GP519" s="193"/>
      <c r="GQ519" s="193"/>
      <c r="GR519" s="193"/>
      <c r="GS519" s="193"/>
      <c r="GT519" s="193"/>
      <c r="GU519" s="193"/>
      <c r="GV519" s="193"/>
      <c r="GW519" s="193"/>
      <c r="GX519" s="193"/>
      <c r="GY519" s="193"/>
      <c r="GZ519" s="193"/>
      <c r="HA519" s="193"/>
      <c r="HB519" s="193"/>
      <c r="HC519" s="193"/>
      <c r="HD519" s="193"/>
      <c r="HE519" s="193"/>
      <c r="HF519" s="193"/>
      <c r="HG519" s="193"/>
      <c r="HH519" s="193"/>
      <c r="HI519" s="193"/>
      <c r="HJ519" s="193"/>
      <c r="HK519" s="193"/>
      <c r="HL519" s="193"/>
      <c r="HM519" s="193"/>
      <c r="HN519" s="193"/>
      <c r="HO519" s="193"/>
      <c r="HP519" s="193"/>
      <c r="HQ519" s="193"/>
      <c r="HR519" s="193"/>
      <c r="HS519" s="193"/>
    </row>
    <row r="520" spans="1:227" s="117" customFormat="1" x14ac:dyDescent="0.25">
      <c r="A520" s="436">
        <v>169</v>
      </c>
      <c r="B520" s="199" t="s">
        <v>614</v>
      </c>
      <c r="C520" s="158" t="s">
        <v>94</v>
      </c>
      <c r="D520" s="201">
        <v>5</v>
      </c>
      <c r="E520" s="207"/>
      <c r="F520" s="209">
        <v>5</v>
      </c>
      <c r="G520" s="409">
        <v>2</v>
      </c>
      <c r="H520" s="409"/>
      <c r="I520" s="209"/>
      <c r="J520" s="409">
        <v>3</v>
      </c>
      <c r="K520" s="238" t="s">
        <v>201</v>
      </c>
      <c r="L520" s="149" t="s">
        <v>304</v>
      </c>
      <c r="M520" s="177"/>
      <c r="N520" s="410">
        <v>2</v>
      </c>
      <c r="O520" s="410">
        <v>3</v>
      </c>
      <c r="P520" s="410"/>
      <c r="Q520" s="411"/>
      <c r="R520" s="383"/>
      <c r="S520" s="383"/>
      <c r="T520" s="383"/>
      <c r="U520" s="411"/>
      <c r="V520" s="411"/>
      <c r="W520" s="383"/>
      <c r="X520" s="383"/>
      <c r="Y520" s="411"/>
      <c r="Z520" s="383"/>
      <c r="AA520" s="383"/>
      <c r="AB520" s="411"/>
      <c r="AC520" s="411"/>
      <c r="AD520" s="412"/>
      <c r="AE520" s="412"/>
      <c r="AF520" s="383"/>
      <c r="AG520" s="383"/>
      <c r="AH520" s="383"/>
      <c r="AI520" s="412"/>
      <c r="AJ520" s="383"/>
      <c r="AK520" s="383"/>
      <c r="AL520" s="412"/>
      <c r="AM520" s="412"/>
      <c r="AN520" s="412"/>
      <c r="AO520" s="412"/>
      <c r="AP520" s="413"/>
      <c r="AQ520" s="414"/>
      <c r="AS520" s="193"/>
      <c r="AT520" s="193"/>
      <c r="AU520" s="193"/>
      <c r="AV520" s="193"/>
      <c r="AW520" s="193"/>
      <c r="AX520" s="193"/>
      <c r="AY520" s="193"/>
      <c r="AZ520" s="193"/>
      <c r="BA520" s="193"/>
      <c r="BB520" s="193"/>
      <c r="BC520" s="193"/>
      <c r="BD520" s="193"/>
      <c r="BE520" s="193"/>
      <c r="BF520" s="193"/>
      <c r="BG520" s="193"/>
      <c r="BH520" s="193"/>
      <c r="BI520" s="193"/>
      <c r="BJ520" s="193"/>
      <c r="BK520" s="193"/>
      <c r="BL520" s="193"/>
      <c r="BM520" s="193"/>
      <c r="BN520" s="193"/>
      <c r="BO520" s="193"/>
      <c r="BP520" s="193"/>
      <c r="BQ520" s="193"/>
      <c r="BR520" s="193"/>
      <c r="BS520" s="193"/>
      <c r="BT520" s="193"/>
      <c r="BU520" s="193"/>
      <c r="BV520" s="193"/>
      <c r="BW520" s="193"/>
      <c r="BX520" s="193"/>
      <c r="BY520" s="193"/>
      <c r="BZ520" s="193"/>
      <c r="CA520" s="193"/>
      <c r="CB520" s="193"/>
      <c r="CC520" s="193"/>
      <c r="CD520" s="193"/>
      <c r="CE520" s="193"/>
      <c r="CF520" s="193"/>
      <c r="CG520" s="193"/>
      <c r="CH520" s="193"/>
      <c r="CI520" s="193"/>
      <c r="CJ520" s="193"/>
      <c r="CK520" s="193"/>
      <c r="CL520" s="193"/>
      <c r="CM520" s="193"/>
      <c r="CN520" s="193"/>
      <c r="CO520" s="193"/>
      <c r="CP520" s="193"/>
      <c r="CQ520" s="193"/>
      <c r="CR520" s="193"/>
      <c r="CS520" s="193"/>
      <c r="CT520" s="193"/>
      <c r="CU520" s="193"/>
      <c r="CV520" s="193"/>
      <c r="CW520" s="193"/>
      <c r="CX520" s="193"/>
      <c r="CY520" s="193"/>
      <c r="CZ520" s="193"/>
      <c r="DA520" s="193"/>
      <c r="DB520" s="193"/>
      <c r="DC520" s="193"/>
      <c r="DD520" s="193"/>
      <c r="DE520" s="193"/>
      <c r="DF520" s="193"/>
      <c r="DG520" s="193"/>
      <c r="DH520" s="193"/>
      <c r="DI520" s="193"/>
      <c r="DJ520" s="193"/>
      <c r="DK520" s="193"/>
      <c r="DL520" s="193"/>
      <c r="DM520" s="193"/>
      <c r="DN520" s="193"/>
      <c r="DO520" s="193"/>
      <c r="DP520" s="193"/>
      <c r="DQ520" s="193"/>
      <c r="DR520" s="193"/>
      <c r="DS520" s="193"/>
      <c r="DT520" s="193"/>
      <c r="DU520" s="193"/>
      <c r="DV520" s="193"/>
      <c r="DW520" s="193"/>
      <c r="DX520" s="193"/>
      <c r="DY520" s="193"/>
      <c r="DZ520" s="193"/>
      <c r="EA520" s="193"/>
      <c r="EB520" s="193"/>
      <c r="EC520" s="193"/>
      <c r="ED520" s="193"/>
      <c r="EE520" s="193"/>
      <c r="EF520" s="193"/>
      <c r="EG520" s="193"/>
      <c r="EH520" s="193"/>
      <c r="EI520" s="193"/>
      <c r="EJ520" s="193"/>
      <c r="EK520" s="193"/>
      <c r="EL520" s="193"/>
      <c r="EM520" s="193"/>
      <c r="EN520" s="193"/>
      <c r="EO520" s="193"/>
      <c r="EP520" s="193"/>
      <c r="EQ520" s="193"/>
      <c r="ER520" s="193"/>
      <c r="ES520" s="193"/>
      <c r="ET520" s="193"/>
      <c r="EU520" s="193"/>
      <c r="EV520" s="193"/>
      <c r="EW520" s="193"/>
      <c r="EX520" s="193"/>
      <c r="EY520" s="193"/>
      <c r="EZ520" s="193"/>
      <c r="FA520" s="193"/>
      <c r="FB520" s="193"/>
      <c r="FC520" s="193"/>
      <c r="FD520" s="193"/>
      <c r="FE520" s="193"/>
      <c r="FF520" s="193"/>
      <c r="FG520" s="193"/>
      <c r="FH520" s="193"/>
      <c r="FI520" s="193"/>
      <c r="FJ520" s="193"/>
      <c r="FK520" s="193"/>
      <c r="FL520" s="193"/>
      <c r="FM520" s="193"/>
      <c r="FN520" s="193"/>
      <c r="FO520" s="193"/>
      <c r="FP520" s="193"/>
      <c r="FQ520" s="193"/>
      <c r="FR520" s="193"/>
      <c r="FS520" s="193"/>
      <c r="FT520" s="193"/>
      <c r="FU520" s="193"/>
      <c r="FV520" s="193"/>
      <c r="FW520" s="193"/>
      <c r="FX520" s="193"/>
      <c r="FY520" s="193"/>
      <c r="FZ520" s="193"/>
      <c r="GA520" s="193"/>
      <c r="GB520" s="193"/>
      <c r="GC520" s="193"/>
      <c r="GD520" s="193"/>
      <c r="GE520" s="193"/>
      <c r="GF520" s="193"/>
      <c r="GG520" s="193"/>
      <c r="GH520" s="193"/>
      <c r="GI520" s="193"/>
      <c r="GJ520" s="193"/>
      <c r="GK520" s="193"/>
      <c r="GL520" s="193"/>
      <c r="GM520" s="193"/>
      <c r="GN520" s="193"/>
      <c r="GO520" s="193"/>
      <c r="GP520" s="193"/>
      <c r="GQ520" s="193"/>
      <c r="GR520" s="193"/>
      <c r="GS520" s="193"/>
      <c r="GT520" s="193"/>
      <c r="GU520" s="193"/>
      <c r="GV520" s="193"/>
      <c r="GW520" s="193"/>
      <c r="GX520" s="193"/>
      <c r="GY520" s="193"/>
      <c r="GZ520" s="193"/>
      <c r="HA520" s="193"/>
      <c r="HB520" s="193"/>
      <c r="HC520" s="193"/>
      <c r="HD520" s="193"/>
      <c r="HE520" s="193"/>
      <c r="HF520" s="193"/>
      <c r="HG520" s="193"/>
      <c r="HH520" s="193"/>
      <c r="HI520" s="193"/>
      <c r="HJ520" s="193"/>
      <c r="HK520" s="193"/>
      <c r="HL520" s="193"/>
      <c r="HM520" s="193"/>
      <c r="HN520" s="193"/>
      <c r="HO520" s="193"/>
      <c r="HP520" s="193"/>
      <c r="HQ520" s="193"/>
      <c r="HR520" s="193"/>
      <c r="HS520" s="193"/>
    </row>
    <row r="521" spans="1:227" s="117" customFormat="1" ht="27.6" x14ac:dyDescent="0.25">
      <c r="A521" s="437">
        <v>170</v>
      </c>
      <c r="B521" s="199" t="s">
        <v>615</v>
      </c>
      <c r="C521" s="158" t="s">
        <v>94</v>
      </c>
      <c r="D521" s="201">
        <v>0.3</v>
      </c>
      <c r="E521" s="207"/>
      <c r="F521" s="209">
        <v>0.3</v>
      </c>
      <c r="G521" s="409"/>
      <c r="H521" s="409"/>
      <c r="I521" s="209"/>
      <c r="J521" s="409">
        <v>0.3</v>
      </c>
      <c r="K521" s="238" t="s">
        <v>201</v>
      </c>
      <c r="L521" s="178" t="s">
        <v>309</v>
      </c>
      <c r="M521" s="177"/>
      <c r="N521" s="410"/>
      <c r="O521" s="410">
        <v>0.3</v>
      </c>
      <c r="P521" s="410"/>
      <c r="Q521" s="411"/>
      <c r="R521" s="383"/>
      <c r="S521" s="383"/>
      <c r="T521" s="383"/>
      <c r="U521" s="411"/>
      <c r="V521" s="411"/>
      <c r="W521" s="383"/>
      <c r="X521" s="383"/>
      <c r="Y521" s="411"/>
      <c r="Z521" s="383"/>
      <c r="AA521" s="383"/>
      <c r="AB521" s="411"/>
      <c r="AC521" s="411"/>
      <c r="AD521" s="412"/>
      <c r="AE521" s="412"/>
      <c r="AF521" s="383"/>
      <c r="AG521" s="383"/>
      <c r="AH521" s="383"/>
      <c r="AI521" s="412"/>
      <c r="AJ521" s="383"/>
      <c r="AK521" s="383"/>
      <c r="AL521" s="412"/>
      <c r="AM521" s="412"/>
      <c r="AN521" s="412"/>
      <c r="AO521" s="412"/>
      <c r="AP521" s="413"/>
      <c r="AQ521" s="414"/>
      <c r="AS521" s="193"/>
      <c r="AT521" s="193"/>
      <c r="AU521" s="193"/>
      <c r="AV521" s="193"/>
      <c r="AW521" s="193"/>
      <c r="AX521" s="193"/>
      <c r="AY521" s="193"/>
      <c r="AZ521" s="193"/>
      <c r="BA521" s="193"/>
      <c r="BB521" s="193"/>
      <c r="BC521" s="193"/>
      <c r="BD521" s="193"/>
      <c r="BE521" s="193"/>
      <c r="BF521" s="193"/>
      <c r="BG521" s="193"/>
      <c r="BH521" s="193"/>
      <c r="BI521" s="193"/>
      <c r="BJ521" s="193"/>
      <c r="BK521" s="193"/>
      <c r="BL521" s="193"/>
      <c r="BM521" s="193"/>
      <c r="BN521" s="193"/>
      <c r="BO521" s="193"/>
      <c r="BP521" s="193"/>
      <c r="BQ521" s="193"/>
      <c r="BR521" s="193"/>
      <c r="BS521" s="193"/>
      <c r="BT521" s="193"/>
      <c r="BU521" s="193"/>
      <c r="BV521" s="193"/>
      <c r="BW521" s="193"/>
      <c r="BX521" s="193"/>
      <c r="BY521" s="193"/>
      <c r="BZ521" s="193"/>
      <c r="CA521" s="193"/>
      <c r="CB521" s="193"/>
      <c r="CC521" s="193"/>
      <c r="CD521" s="193"/>
      <c r="CE521" s="193"/>
      <c r="CF521" s="193"/>
      <c r="CG521" s="193"/>
      <c r="CH521" s="193"/>
      <c r="CI521" s="193"/>
      <c r="CJ521" s="193"/>
      <c r="CK521" s="193"/>
      <c r="CL521" s="193"/>
      <c r="CM521" s="193"/>
      <c r="CN521" s="193"/>
      <c r="CO521" s="193"/>
      <c r="CP521" s="193"/>
      <c r="CQ521" s="193"/>
      <c r="CR521" s="193"/>
      <c r="CS521" s="193"/>
      <c r="CT521" s="193"/>
      <c r="CU521" s="193"/>
      <c r="CV521" s="193"/>
      <c r="CW521" s="193"/>
      <c r="CX521" s="193"/>
      <c r="CY521" s="193"/>
      <c r="CZ521" s="193"/>
      <c r="DA521" s="193"/>
      <c r="DB521" s="193"/>
      <c r="DC521" s="193"/>
      <c r="DD521" s="193"/>
      <c r="DE521" s="193"/>
      <c r="DF521" s="193"/>
      <c r="DG521" s="193"/>
      <c r="DH521" s="193"/>
      <c r="DI521" s="193"/>
      <c r="DJ521" s="193"/>
      <c r="DK521" s="193"/>
      <c r="DL521" s="193"/>
      <c r="DM521" s="193"/>
      <c r="DN521" s="193"/>
      <c r="DO521" s="193"/>
      <c r="DP521" s="193"/>
      <c r="DQ521" s="193"/>
      <c r="DR521" s="193"/>
      <c r="DS521" s="193"/>
      <c r="DT521" s="193"/>
      <c r="DU521" s="193"/>
      <c r="DV521" s="193"/>
      <c r="DW521" s="193"/>
      <c r="DX521" s="193"/>
      <c r="DY521" s="193"/>
      <c r="DZ521" s="193"/>
      <c r="EA521" s="193"/>
      <c r="EB521" s="193"/>
      <c r="EC521" s="193"/>
      <c r="ED521" s="193"/>
      <c r="EE521" s="193"/>
      <c r="EF521" s="193"/>
      <c r="EG521" s="193"/>
      <c r="EH521" s="193"/>
      <c r="EI521" s="193"/>
      <c r="EJ521" s="193"/>
      <c r="EK521" s="193"/>
      <c r="EL521" s="193"/>
      <c r="EM521" s="193"/>
      <c r="EN521" s="193"/>
      <c r="EO521" s="193"/>
      <c r="EP521" s="193"/>
      <c r="EQ521" s="193"/>
      <c r="ER521" s="193"/>
      <c r="ES521" s="193"/>
      <c r="ET521" s="193"/>
      <c r="EU521" s="193"/>
      <c r="EV521" s="193"/>
      <c r="EW521" s="193"/>
      <c r="EX521" s="193"/>
      <c r="EY521" s="193"/>
      <c r="EZ521" s="193"/>
      <c r="FA521" s="193"/>
      <c r="FB521" s="193"/>
      <c r="FC521" s="193"/>
      <c r="FD521" s="193"/>
      <c r="FE521" s="193"/>
      <c r="FF521" s="193"/>
      <c r="FG521" s="193"/>
      <c r="FH521" s="193"/>
      <c r="FI521" s="193"/>
      <c r="FJ521" s="193"/>
      <c r="FK521" s="193"/>
      <c r="FL521" s="193"/>
      <c r="FM521" s="193"/>
      <c r="FN521" s="193"/>
      <c r="FO521" s="193"/>
      <c r="FP521" s="193"/>
      <c r="FQ521" s="193"/>
      <c r="FR521" s="193"/>
      <c r="FS521" s="193"/>
      <c r="FT521" s="193"/>
      <c r="FU521" s="193"/>
      <c r="FV521" s="193"/>
      <c r="FW521" s="193"/>
      <c r="FX521" s="193"/>
      <c r="FY521" s="193"/>
      <c r="FZ521" s="193"/>
      <c r="GA521" s="193"/>
      <c r="GB521" s="193"/>
      <c r="GC521" s="193"/>
      <c r="GD521" s="193"/>
      <c r="GE521" s="193"/>
      <c r="GF521" s="193"/>
      <c r="GG521" s="193"/>
      <c r="GH521" s="193"/>
      <c r="GI521" s="193"/>
      <c r="GJ521" s="193"/>
      <c r="GK521" s="193"/>
      <c r="GL521" s="193"/>
      <c r="GM521" s="193"/>
      <c r="GN521" s="193"/>
      <c r="GO521" s="193"/>
      <c r="GP521" s="193"/>
      <c r="GQ521" s="193"/>
      <c r="GR521" s="193"/>
      <c r="GS521" s="193"/>
      <c r="GT521" s="193"/>
      <c r="GU521" s="193"/>
      <c r="GV521" s="193"/>
      <c r="GW521" s="193"/>
      <c r="GX521" s="193"/>
      <c r="GY521" s="193"/>
      <c r="GZ521" s="193"/>
      <c r="HA521" s="193"/>
      <c r="HB521" s="193"/>
      <c r="HC521" s="193"/>
      <c r="HD521" s="193"/>
      <c r="HE521" s="193"/>
      <c r="HF521" s="193"/>
      <c r="HG521" s="193"/>
      <c r="HH521" s="193"/>
      <c r="HI521" s="193"/>
      <c r="HJ521" s="193"/>
      <c r="HK521" s="193"/>
      <c r="HL521" s="193"/>
      <c r="HM521" s="193"/>
      <c r="HN521" s="193"/>
      <c r="HO521" s="193"/>
      <c r="HP521" s="193"/>
      <c r="HQ521" s="193"/>
      <c r="HR521" s="193"/>
      <c r="HS521" s="193"/>
    </row>
    <row r="522" spans="1:227" s="117" customFormat="1" x14ac:dyDescent="0.25">
      <c r="A522" s="436">
        <v>171</v>
      </c>
      <c r="B522" s="199" t="s">
        <v>616</v>
      </c>
      <c r="C522" s="158" t="s">
        <v>94</v>
      </c>
      <c r="D522" s="201">
        <v>49.6</v>
      </c>
      <c r="E522" s="207"/>
      <c r="F522" s="207">
        <v>49.6</v>
      </c>
      <c r="G522" s="406">
        <v>37.5</v>
      </c>
      <c r="H522" s="406"/>
      <c r="I522" s="208"/>
      <c r="J522" s="409">
        <v>12.100000000000001</v>
      </c>
      <c r="K522" s="598" t="s">
        <v>201</v>
      </c>
      <c r="L522" s="178" t="s">
        <v>309</v>
      </c>
      <c r="M522" s="177"/>
      <c r="N522" s="410">
        <v>37.5</v>
      </c>
      <c r="O522" s="410">
        <v>12.1</v>
      </c>
      <c r="P522" s="410"/>
      <c r="Q522" s="411"/>
      <c r="R522" s="383"/>
      <c r="S522" s="383"/>
      <c r="T522" s="383"/>
      <c r="U522" s="411"/>
      <c r="V522" s="411"/>
      <c r="W522" s="383"/>
      <c r="X522" s="383"/>
      <c r="Y522" s="411"/>
      <c r="Z522" s="383"/>
      <c r="AA522" s="383"/>
      <c r="AB522" s="411"/>
      <c r="AC522" s="411"/>
      <c r="AD522" s="412"/>
      <c r="AE522" s="412"/>
      <c r="AF522" s="383"/>
      <c r="AG522" s="383"/>
      <c r="AH522" s="383"/>
      <c r="AI522" s="412"/>
      <c r="AJ522" s="383"/>
      <c r="AK522" s="383"/>
      <c r="AL522" s="412"/>
      <c r="AM522" s="412"/>
      <c r="AN522" s="412"/>
      <c r="AO522" s="412"/>
      <c r="AP522" s="413"/>
      <c r="AQ522" s="414"/>
      <c r="AS522" s="193"/>
      <c r="AT522" s="193"/>
      <c r="AU522" s="193"/>
      <c r="AV522" s="193"/>
      <c r="AW522" s="193"/>
      <c r="AX522" s="193"/>
      <c r="AY522" s="193"/>
      <c r="AZ522" s="193"/>
      <c r="BA522" s="193"/>
      <c r="BB522" s="193"/>
      <c r="BC522" s="193"/>
      <c r="BD522" s="193"/>
      <c r="BE522" s="193"/>
      <c r="BF522" s="193"/>
      <c r="BG522" s="193"/>
      <c r="BH522" s="193"/>
      <c r="BI522" s="193"/>
      <c r="BJ522" s="193"/>
      <c r="BK522" s="193"/>
      <c r="BL522" s="193"/>
      <c r="BM522" s="193"/>
      <c r="BN522" s="193"/>
      <c r="BO522" s="193"/>
      <c r="BP522" s="193"/>
      <c r="BQ522" s="193"/>
      <c r="BR522" s="193"/>
      <c r="BS522" s="193"/>
      <c r="BT522" s="193"/>
      <c r="BU522" s="193"/>
      <c r="BV522" s="193"/>
      <c r="BW522" s="193"/>
      <c r="BX522" s="193"/>
      <c r="BY522" s="193"/>
      <c r="BZ522" s="193"/>
      <c r="CA522" s="193"/>
      <c r="CB522" s="193"/>
      <c r="CC522" s="193"/>
      <c r="CD522" s="193"/>
      <c r="CE522" s="193"/>
      <c r="CF522" s="193"/>
      <c r="CG522" s="193"/>
      <c r="CH522" s="193"/>
      <c r="CI522" s="193"/>
      <c r="CJ522" s="193"/>
      <c r="CK522" s="193"/>
      <c r="CL522" s="193"/>
      <c r="CM522" s="193"/>
      <c r="CN522" s="193"/>
      <c r="CO522" s="193"/>
      <c r="CP522" s="193"/>
      <c r="CQ522" s="193"/>
      <c r="CR522" s="193"/>
      <c r="CS522" s="193"/>
      <c r="CT522" s="193"/>
      <c r="CU522" s="193"/>
      <c r="CV522" s="193"/>
      <c r="CW522" s="193"/>
      <c r="CX522" s="193"/>
      <c r="CY522" s="193"/>
      <c r="CZ522" s="193"/>
      <c r="DA522" s="193"/>
      <c r="DB522" s="193"/>
      <c r="DC522" s="193"/>
      <c r="DD522" s="193"/>
      <c r="DE522" s="193"/>
      <c r="DF522" s="193"/>
      <c r="DG522" s="193"/>
      <c r="DH522" s="193"/>
      <c r="DI522" s="193"/>
      <c r="DJ522" s="193"/>
      <c r="DK522" s="193"/>
      <c r="DL522" s="193"/>
      <c r="DM522" s="193"/>
      <c r="DN522" s="193"/>
      <c r="DO522" s="193"/>
      <c r="DP522" s="193"/>
      <c r="DQ522" s="193"/>
      <c r="DR522" s="193"/>
      <c r="DS522" s="193"/>
      <c r="DT522" s="193"/>
      <c r="DU522" s="193"/>
      <c r="DV522" s="193"/>
      <c r="DW522" s="193"/>
      <c r="DX522" s="193"/>
      <c r="DY522" s="193"/>
      <c r="DZ522" s="193"/>
      <c r="EA522" s="193"/>
      <c r="EB522" s="193"/>
      <c r="EC522" s="193"/>
      <c r="ED522" s="193"/>
      <c r="EE522" s="193"/>
      <c r="EF522" s="193"/>
      <c r="EG522" s="193"/>
      <c r="EH522" s="193"/>
      <c r="EI522" s="193"/>
      <c r="EJ522" s="193"/>
      <c r="EK522" s="193"/>
      <c r="EL522" s="193"/>
      <c r="EM522" s="193"/>
      <c r="EN522" s="193"/>
      <c r="EO522" s="193"/>
      <c r="EP522" s="193"/>
      <c r="EQ522" s="193"/>
      <c r="ER522" s="193"/>
      <c r="ES522" s="193"/>
      <c r="ET522" s="193"/>
      <c r="EU522" s="193"/>
      <c r="EV522" s="193"/>
      <c r="EW522" s="193"/>
      <c r="EX522" s="193"/>
      <c r="EY522" s="193"/>
      <c r="EZ522" s="193"/>
      <c r="FA522" s="193"/>
      <c r="FB522" s="193"/>
      <c r="FC522" s="193"/>
      <c r="FD522" s="193"/>
      <c r="FE522" s="193"/>
      <c r="FF522" s="193"/>
      <c r="FG522" s="193"/>
      <c r="FH522" s="193"/>
      <c r="FI522" s="193"/>
      <c r="FJ522" s="193"/>
      <c r="FK522" s="193"/>
      <c r="FL522" s="193"/>
      <c r="FM522" s="193"/>
      <c r="FN522" s="193"/>
      <c r="FO522" s="193"/>
      <c r="FP522" s="193"/>
      <c r="FQ522" s="193"/>
      <c r="FR522" s="193"/>
      <c r="FS522" s="193"/>
      <c r="FT522" s="193"/>
      <c r="FU522" s="193"/>
      <c r="FV522" s="193"/>
      <c r="FW522" s="193"/>
      <c r="FX522" s="193"/>
      <c r="FY522" s="193"/>
      <c r="FZ522" s="193"/>
      <c r="GA522" s="193"/>
      <c r="GB522" s="193"/>
      <c r="GC522" s="193"/>
      <c r="GD522" s="193"/>
      <c r="GE522" s="193"/>
      <c r="GF522" s="193"/>
      <c r="GG522" s="193"/>
      <c r="GH522" s="193"/>
      <c r="GI522" s="193"/>
      <c r="GJ522" s="193"/>
      <c r="GK522" s="193"/>
      <c r="GL522" s="193"/>
      <c r="GM522" s="193"/>
      <c r="GN522" s="193"/>
      <c r="GO522" s="193"/>
      <c r="GP522" s="193"/>
      <c r="GQ522" s="193"/>
      <c r="GR522" s="193"/>
      <c r="GS522" s="193"/>
      <c r="GT522" s="193"/>
      <c r="GU522" s="193"/>
      <c r="GV522" s="193"/>
      <c r="GW522" s="193"/>
      <c r="GX522" s="193"/>
      <c r="GY522" s="193"/>
      <c r="GZ522" s="193"/>
      <c r="HA522" s="193"/>
      <c r="HB522" s="193"/>
      <c r="HC522" s="193"/>
      <c r="HD522" s="193"/>
      <c r="HE522" s="193"/>
      <c r="HF522" s="193"/>
      <c r="HG522" s="193"/>
      <c r="HH522" s="193"/>
      <c r="HI522" s="193"/>
      <c r="HJ522" s="193"/>
      <c r="HK522" s="193"/>
      <c r="HL522" s="193"/>
      <c r="HM522" s="193"/>
      <c r="HN522" s="193"/>
      <c r="HO522" s="193"/>
      <c r="HP522" s="193"/>
      <c r="HQ522" s="193"/>
      <c r="HR522" s="193"/>
      <c r="HS522" s="193"/>
    </row>
    <row r="523" spans="1:227" s="117" customFormat="1" x14ac:dyDescent="0.25">
      <c r="A523" s="1021">
        <v>172</v>
      </c>
      <c r="B523" s="1019" t="s">
        <v>617</v>
      </c>
      <c r="C523" s="158" t="s">
        <v>94</v>
      </c>
      <c r="D523" s="441">
        <f>F523</f>
        <v>2.9000000000000004</v>
      </c>
      <c r="E523" s="207"/>
      <c r="F523" s="441">
        <f>G523+H523+J523</f>
        <v>2.9000000000000004</v>
      </c>
      <c r="G523" s="442">
        <v>1.1000000000000001</v>
      </c>
      <c r="H523" s="443"/>
      <c r="I523" s="197"/>
      <c r="J523" s="442">
        <v>1.8</v>
      </c>
      <c r="K523" s="589" t="s">
        <v>203</v>
      </c>
      <c r="L523" s="178" t="s">
        <v>309</v>
      </c>
      <c r="M523" s="177"/>
      <c r="N523" s="444">
        <v>1.1000000000000001</v>
      </c>
      <c r="O523" s="444">
        <v>1.8</v>
      </c>
      <c r="P523" s="444"/>
      <c r="Q523" s="445"/>
      <c r="R523" s="446"/>
      <c r="S523" s="446"/>
      <c r="T523" s="446"/>
      <c r="U523" s="445"/>
      <c r="V523" s="445"/>
      <c r="W523" s="446"/>
      <c r="X523" s="446"/>
      <c r="Y523" s="445"/>
      <c r="Z523" s="446"/>
      <c r="AA523" s="446"/>
      <c r="AB523" s="445"/>
      <c r="AC523" s="445"/>
      <c r="AD523" s="447"/>
      <c r="AE523" s="447"/>
      <c r="AF523" s="446"/>
      <c r="AG523" s="446"/>
      <c r="AH523" s="446"/>
      <c r="AI523" s="447"/>
      <c r="AJ523" s="446"/>
      <c r="AK523" s="446"/>
      <c r="AL523" s="447"/>
      <c r="AM523" s="447"/>
      <c r="AN523" s="447"/>
      <c r="AO523" s="447"/>
      <c r="AP523" s="448"/>
      <c r="AQ523" s="414"/>
      <c r="AS523" s="193"/>
      <c r="AT523" s="193"/>
      <c r="AU523" s="193"/>
      <c r="AV523" s="193"/>
      <c r="AW523" s="193"/>
      <c r="AX523" s="193"/>
      <c r="AY523" s="193"/>
      <c r="AZ523" s="193"/>
      <c r="BA523" s="193"/>
      <c r="BB523" s="193"/>
      <c r="BC523" s="193"/>
      <c r="BD523" s="193"/>
      <c r="BE523" s="193"/>
      <c r="BF523" s="193"/>
      <c r="BG523" s="193"/>
      <c r="BH523" s="193"/>
      <c r="BI523" s="193"/>
      <c r="BJ523" s="193"/>
      <c r="BK523" s="193"/>
      <c r="BL523" s="193"/>
      <c r="BM523" s="193"/>
      <c r="BN523" s="193"/>
      <c r="BO523" s="193"/>
      <c r="BP523" s="193"/>
      <c r="BQ523" s="193"/>
      <c r="BR523" s="193"/>
      <c r="BS523" s="193"/>
      <c r="BT523" s="193"/>
      <c r="BU523" s="193"/>
      <c r="BV523" s="193"/>
      <c r="BW523" s="193"/>
      <c r="BX523" s="193"/>
      <c r="BY523" s="193"/>
      <c r="BZ523" s="193"/>
      <c r="CA523" s="193"/>
      <c r="CB523" s="193"/>
      <c r="CC523" s="193"/>
      <c r="CD523" s="193"/>
      <c r="CE523" s="193"/>
      <c r="CF523" s="193"/>
      <c r="CG523" s="193"/>
      <c r="CH523" s="193"/>
      <c r="CI523" s="193"/>
      <c r="CJ523" s="193"/>
      <c r="CK523" s="193"/>
      <c r="CL523" s="193"/>
      <c r="CM523" s="193"/>
      <c r="CN523" s="193"/>
      <c r="CO523" s="193"/>
      <c r="CP523" s="193"/>
      <c r="CQ523" s="193"/>
      <c r="CR523" s="193"/>
      <c r="CS523" s="193"/>
      <c r="CT523" s="193"/>
      <c r="CU523" s="193"/>
      <c r="CV523" s="193"/>
      <c r="CW523" s="193"/>
      <c r="CX523" s="193"/>
      <c r="CY523" s="193"/>
      <c r="CZ523" s="193"/>
      <c r="DA523" s="193"/>
      <c r="DB523" s="193"/>
      <c r="DC523" s="193"/>
      <c r="DD523" s="193"/>
      <c r="DE523" s="193"/>
      <c r="DF523" s="193"/>
      <c r="DG523" s="193"/>
      <c r="DH523" s="193"/>
      <c r="DI523" s="193"/>
      <c r="DJ523" s="193"/>
      <c r="DK523" s="193"/>
      <c r="DL523" s="193"/>
      <c r="DM523" s="193"/>
      <c r="DN523" s="193"/>
      <c r="DO523" s="193"/>
      <c r="DP523" s="193"/>
      <c r="DQ523" s="193"/>
      <c r="DR523" s="193"/>
      <c r="DS523" s="193"/>
      <c r="DT523" s="193"/>
      <c r="DU523" s="193"/>
      <c r="DV523" s="193"/>
      <c r="DW523" s="193"/>
      <c r="DX523" s="193"/>
      <c r="DY523" s="193"/>
      <c r="DZ523" s="193"/>
      <c r="EA523" s="193"/>
      <c r="EB523" s="193"/>
      <c r="EC523" s="193"/>
      <c r="ED523" s="193"/>
      <c r="EE523" s="193"/>
      <c r="EF523" s="193"/>
      <c r="EG523" s="193"/>
      <c r="EH523" s="193"/>
      <c r="EI523" s="193"/>
      <c r="EJ523" s="193"/>
      <c r="EK523" s="193"/>
      <c r="EL523" s="193"/>
      <c r="EM523" s="193"/>
      <c r="EN523" s="193"/>
      <c r="EO523" s="193"/>
      <c r="EP523" s="193"/>
      <c r="EQ523" s="193"/>
      <c r="ER523" s="193"/>
      <c r="ES523" s="193"/>
      <c r="ET523" s="193"/>
      <c r="EU523" s="193"/>
      <c r="EV523" s="193"/>
      <c r="EW523" s="193"/>
      <c r="EX523" s="193"/>
      <c r="EY523" s="193"/>
      <c r="EZ523" s="193"/>
      <c r="FA523" s="193"/>
      <c r="FB523" s="193"/>
      <c r="FC523" s="193"/>
      <c r="FD523" s="193"/>
      <c r="FE523" s="193"/>
      <c r="FF523" s="193"/>
      <c r="FG523" s="193"/>
      <c r="FH523" s="193"/>
      <c r="FI523" s="193"/>
      <c r="FJ523" s="193"/>
      <c r="FK523" s="193"/>
      <c r="FL523" s="193"/>
      <c r="FM523" s="193"/>
      <c r="FN523" s="193"/>
      <c r="FO523" s="193"/>
      <c r="FP523" s="193"/>
      <c r="FQ523" s="193"/>
      <c r="FR523" s="193"/>
      <c r="FS523" s="193"/>
      <c r="FT523" s="193"/>
      <c r="FU523" s="193"/>
      <c r="FV523" s="193"/>
      <c r="FW523" s="193"/>
      <c r="FX523" s="193"/>
      <c r="FY523" s="193"/>
      <c r="FZ523" s="193"/>
      <c r="GA523" s="193"/>
      <c r="GB523" s="193"/>
      <c r="GC523" s="193"/>
      <c r="GD523" s="193"/>
      <c r="GE523" s="193"/>
      <c r="GF523" s="193"/>
      <c r="GG523" s="193"/>
      <c r="GH523" s="193"/>
      <c r="GI523" s="193"/>
      <c r="GJ523" s="193"/>
      <c r="GK523" s="193"/>
      <c r="GL523" s="193"/>
      <c r="GM523" s="193"/>
      <c r="GN523" s="193"/>
      <c r="GO523" s="193"/>
      <c r="GP523" s="193"/>
      <c r="GQ523" s="193"/>
      <c r="GR523" s="193"/>
      <c r="GS523" s="193"/>
      <c r="GT523" s="193"/>
      <c r="GU523" s="193"/>
      <c r="GV523" s="193"/>
      <c r="GW523" s="193"/>
      <c r="GX523" s="193"/>
      <c r="GY523" s="193"/>
      <c r="GZ523" s="193"/>
      <c r="HA523" s="193"/>
      <c r="HB523" s="193"/>
      <c r="HC523" s="193"/>
      <c r="HD523" s="193"/>
      <c r="HE523" s="193"/>
      <c r="HF523" s="193"/>
      <c r="HG523" s="193"/>
      <c r="HH523" s="193"/>
      <c r="HI523" s="193"/>
      <c r="HJ523" s="193"/>
      <c r="HK523" s="193"/>
      <c r="HL523" s="193"/>
      <c r="HM523" s="193"/>
      <c r="HN523" s="193"/>
      <c r="HO523" s="193"/>
      <c r="HP523" s="193"/>
      <c r="HQ523" s="193"/>
      <c r="HR523" s="193"/>
      <c r="HS523" s="193"/>
    </row>
    <row r="524" spans="1:227" s="117" customFormat="1" x14ac:dyDescent="0.25">
      <c r="A524" s="1026"/>
      <c r="B524" s="1028"/>
      <c r="C524" s="158" t="s">
        <v>94</v>
      </c>
      <c r="D524" s="441">
        <f t="shared" ref="D524:D537" si="33">F524</f>
        <v>3</v>
      </c>
      <c r="E524" s="207"/>
      <c r="F524" s="441">
        <f t="shared" ref="F524:F537" si="34">G524+H524+J524</f>
        <v>3</v>
      </c>
      <c r="G524" s="449">
        <v>0.8</v>
      </c>
      <c r="H524" s="450"/>
      <c r="I524" s="197"/>
      <c r="J524" s="449">
        <v>2.2000000000000002</v>
      </c>
      <c r="K524" s="589" t="s">
        <v>207</v>
      </c>
      <c r="L524" s="178" t="s">
        <v>309</v>
      </c>
      <c r="M524" s="177">
        <v>388</v>
      </c>
      <c r="N524" s="444">
        <v>0.8</v>
      </c>
      <c r="O524" s="444">
        <v>0.5</v>
      </c>
      <c r="P524" s="444">
        <v>1.2</v>
      </c>
      <c r="Q524" s="445"/>
      <c r="R524" s="446"/>
      <c r="S524" s="446"/>
      <c r="T524" s="446"/>
      <c r="U524" s="445"/>
      <c r="V524" s="445"/>
      <c r="W524" s="446"/>
      <c r="X524" s="446"/>
      <c r="Y524" s="445"/>
      <c r="Z524" s="446"/>
      <c r="AA524" s="446"/>
      <c r="AB524" s="445"/>
      <c r="AC524" s="445"/>
      <c r="AD524" s="447">
        <v>0.5</v>
      </c>
      <c r="AE524" s="447"/>
      <c r="AF524" s="446"/>
      <c r="AG524" s="446"/>
      <c r="AH524" s="446"/>
      <c r="AI524" s="447"/>
      <c r="AJ524" s="446"/>
      <c r="AK524" s="446"/>
      <c r="AL524" s="447"/>
      <c r="AM524" s="447"/>
      <c r="AN524" s="447"/>
      <c r="AO524" s="447"/>
      <c r="AP524" s="448"/>
      <c r="AQ524" s="414"/>
      <c r="AS524" s="193"/>
      <c r="AT524" s="193"/>
      <c r="AU524" s="193"/>
      <c r="AV524" s="193"/>
      <c r="AW524" s="193"/>
      <c r="AX524" s="193"/>
      <c r="AY524" s="193"/>
      <c r="AZ524" s="193"/>
      <c r="BA524" s="193"/>
      <c r="BB524" s="193"/>
      <c r="BC524" s="193"/>
      <c r="BD524" s="193"/>
      <c r="BE524" s="193"/>
      <c r="BF524" s="193"/>
      <c r="BG524" s="193"/>
      <c r="BH524" s="193"/>
      <c r="BI524" s="193"/>
      <c r="BJ524" s="193"/>
      <c r="BK524" s="193"/>
      <c r="BL524" s="193"/>
      <c r="BM524" s="193"/>
      <c r="BN524" s="193"/>
      <c r="BO524" s="193"/>
      <c r="BP524" s="193"/>
      <c r="BQ524" s="193"/>
      <c r="BR524" s="193"/>
      <c r="BS524" s="193"/>
      <c r="BT524" s="193"/>
      <c r="BU524" s="193"/>
      <c r="BV524" s="193"/>
      <c r="BW524" s="193"/>
      <c r="BX524" s="193"/>
      <c r="BY524" s="193"/>
      <c r="BZ524" s="193"/>
      <c r="CA524" s="193"/>
      <c r="CB524" s="193"/>
      <c r="CC524" s="193"/>
      <c r="CD524" s="193"/>
      <c r="CE524" s="193"/>
      <c r="CF524" s="193"/>
      <c r="CG524" s="193"/>
      <c r="CH524" s="193"/>
      <c r="CI524" s="193"/>
      <c r="CJ524" s="193"/>
      <c r="CK524" s="193"/>
      <c r="CL524" s="193"/>
      <c r="CM524" s="193"/>
      <c r="CN524" s="193"/>
      <c r="CO524" s="193"/>
      <c r="CP524" s="193"/>
      <c r="CQ524" s="193"/>
      <c r="CR524" s="193"/>
      <c r="CS524" s="193"/>
      <c r="CT524" s="193"/>
      <c r="CU524" s="193"/>
      <c r="CV524" s="193"/>
      <c r="CW524" s="193"/>
      <c r="CX524" s="193"/>
      <c r="CY524" s="193"/>
      <c r="CZ524" s="193"/>
      <c r="DA524" s="193"/>
      <c r="DB524" s="193"/>
      <c r="DC524" s="193"/>
      <c r="DD524" s="193"/>
      <c r="DE524" s="193"/>
      <c r="DF524" s="193"/>
      <c r="DG524" s="193"/>
      <c r="DH524" s="193"/>
      <c r="DI524" s="193"/>
      <c r="DJ524" s="193"/>
      <c r="DK524" s="193"/>
      <c r="DL524" s="193"/>
      <c r="DM524" s="193"/>
      <c r="DN524" s="193"/>
      <c r="DO524" s="193"/>
      <c r="DP524" s="193"/>
      <c r="DQ524" s="193"/>
      <c r="DR524" s="193"/>
      <c r="DS524" s="193"/>
      <c r="DT524" s="193"/>
      <c r="DU524" s="193"/>
      <c r="DV524" s="193"/>
      <c r="DW524" s="193"/>
      <c r="DX524" s="193"/>
      <c r="DY524" s="193"/>
      <c r="DZ524" s="193"/>
      <c r="EA524" s="193"/>
      <c r="EB524" s="193"/>
      <c r="EC524" s="193"/>
      <c r="ED524" s="193"/>
      <c r="EE524" s="193"/>
      <c r="EF524" s="193"/>
      <c r="EG524" s="193"/>
      <c r="EH524" s="193"/>
      <c r="EI524" s="193"/>
      <c r="EJ524" s="193"/>
      <c r="EK524" s="193"/>
      <c r="EL524" s="193"/>
      <c r="EM524" s="193"/>
      <c r="EN524" s="193"/>
      <c r="EO524" s="193"/>
      <c r="EP524" s="193"/>
      <c r="EQ524" s="193"/>
      <c r="ER524" s="193"/>
      <c r="ES524" s="193"/>
      <c r="ET524" s="193"/>
      <c r="EU524" s="193"/>
      <c r="EV524" s="193"/>
      <c r="EW524" s="193"/>
      <c r="EX524" s="193"/>
      <c r="EY524" s="193"/>
      <c r="EZ524" s="193"/>
      <c r="FA524" s="193"/>
      <c r="FB524" s="193"/>
      <c r="FC524" s="193"/>
      <c r="FD524" s="193"/>
      <c r="FE524" s="193"/>
      <c r="FF524" s="193"/>
      <c r="FG524" s="193"/>
      <c r="FH524" s="193"/>
      <c r="FI524" s="193"/>
      <c r="FJ524" s="193"/>
      <c r="FK524" s="193"/>
      <c r="FL524" s="193"/>
      <c r="FM524" s="193"/>
      <c r="FN524" s="193"/>
      <c r="FO524" s="193"/>
      <c r="FP524" s="193"/>
      <c r="FQ524" s="193"/>
      <c r="FR524" s="193"/>
      <c r="FS524" s="193"/>
      <c r="FT524" s="193"/>
      <c r="FU524" s="193"/>
      <c r="FV524" s="193"/>
      <c r="FW524" s="193"/>
      <c r="FX524" s="193"/>
      <c r="FY524" s="193"/>
      <c r="FZ524" s="193"/>
      <c r="GA524" s="193"/>
      <c r="GB524" s="193"/>
      <c r="GC524" s="193"/>
      <c r="GD524" s="193"/>
      <c r="GE524" s="193"/>
      <c r="GF524" s="193"/>
      <c r="GG524" s="193"/>
      <c r="GH524" s="193"/>
      <c r="GI524" s="193"/>
      <c r="GJ524" s="193"/>
      <c r="GK524" s="193"/>
      <c r="GL524" s="193"/>
      <c r="GM524" s="193"/>
      <c r="GN524" s="193"/>
      <c r="GO524" s="193"/>
      <c r="GP524" s="193"/>
      <c r="GQ524" s="193"/>
      <c r="GR524" s="193"/>
      <c r="GS524" s="193"/>
      <c r="GT524" s="193"/>
      <c r="GU524" s="193"/>
      <c r="GV524" s="193"/>
      <c r="GW524" s="193"/>
      <c r="GX524" s="193"/>
      <c r="GY524" s="193"/>
      <c r="GZ524" s="193"/>
      <c r="HA524" s="193"/>
      <c r="HB524" s="193"/>
      <c r="HC524" s="193"/>
      <c r="HD524" s="193"/>
      <c r="HE524" s="193"/>
      <c r="HF524" s="193"/>
      <c r="HG524" s="193"/>
      <c r="HH524" s="193"/>
      <c r="HI524" s="193"/>
      <c r="HJ524" s="193"/>
      <c r="HK524" s="193"/>
      <c r="HL524" s="193"/>
      <c r="HM524" s="193"/>
      <c r="HN524" s="193"/>
      <c r="HO524" s="193"/>
      <c r="HP524" s="193"/>
      <c r="HQ524" s="193"/>
      <c r="HR524" s="193"/>
      <c r="HS524" s="193"/>
    </row>
    <row r="525" spans="1:227" s="288" customFormat="1" x14ac:dyDescent="0.25">
      <c r="A525" s="1026"/>
      <c r="B525" s="1028"/>
      <c r="C525" s="158" t="s">
        <v>94</v>
      </c>
      <c r="D525" s="441">
        <f t="shared" si="33"/>
        <v>3.0999999999999996</v>
      </c>
      <c r="E525" s="207"/>
      <c r="F525" s="441">
        <f t="shared" si="34"/>
        <v>3.0999999999999996</v>
      </c>
      <c r="G525" s="442">
        <v>1.2</v>
      </c>
      <c r="H525" s="443"/>
      <c r="I525" s="197"/>
      <c r="J525" s="442">
        <v>1.9</v>
      </c>
      <c r="K525" s="238" t="s">
        <v>886</v>
      </c>
      <c r="L525" s="178" t="s">
        <v>309</v>
      </c>
      <c r="M525" s="177"/>
      <c r="N525" s="444">
        <v>1.2</v>
      </c>
      <c r="O525" s="444">
        <v>1.9</v>
      </c>
      <c r="P525" s="444"/>
      <c r="Q525" s="444"/>
      <c r="R525" s="451"/>
      <c r="S525" s="446"/>
      <c r="T525" s="446"/>
      <c r="U525" s="445"/>
      <c r="V525" s="445"/>
      <c r="W525" s="446"/>
      <c r="X525" s="446"/>
      <c r="Y525" s="445"/>
      <c r="Z525" s="446"/>
      <c r="AA525" s="446"/>
      <c r="AB525" s="445"/>
      <c r="AC525" s="445"/>
      <c r="AD525" s="447"/>
      <c r="AE525" s="447"/>
      <c r="AF525" s="446"/>
      <c r="AG525" s="446"/>
      <c r="AH525" s="446"/>
      <c r="AI525" s="447"/>
      <c r="AJ525" s="446"/>
      <c r="AK525" s="446"/>
      <c r="AL525" s="447"/>
      <c r="AM525" s="447"/>
      <c r="AN525" s="447"/>
      <c r="AO525" s="447"/>
      <c r="AP525" s="448"/>
      <c r="AQ525" s="452"/>
      <c r="AS525" s="193"/>
      <c r="AT525" s="193"/>
      <c r="AU525" s="193"/>
      <c r="AV525" s="193"/>
      <c r="AW525" s="193"/>
      <c r="AX525" s="193"/>
      <c r="AY525" s="193"/>
      <c r="AZ525" s="193"/>
      <c r="BA525" s="193"/>
      <c r="BB525" s="193"/>
      <c r="BC525" s="193"/>
      <c r="BD525" s="193"/>
      <c r="BE525" s="193"/>
      <c r="BF525" s="193"/>
      <c r="BG525" s="193"/>
      <c r="BH525" s="193"/>
      <c r="BI525" s="193"/>
      <c r="BJ525" s="193"/>
      <c r="BK525" s="193"/>
      <c r="BL525" s="193"/>
      <c r="BM525" s="193"/>
      <c r="BN525" s="193"/>
      <c r="BO525" s="193"/>
      <c r="BP525" s="193"/>
      <c r="BQ525" s="193"/>
      <c r="BR525" s="193"/>
      <c r="BS525" s="193"/>
      <c r="BT525" s="193"/>
      <c r="BU525" s="193"/>
      <c r="BV525" s="193"/>
      <c r="BW525" s="193"/>
      <c r="BX525" s="193"/>
      <c r="BY525" s="193"/>
      <c r="BZ525" s="193"/>
      <c r="CA525" s="193"/>
      <c r="CB525" s="193"/>
      <c r="CC525" s="193"/>
      <c r="CD525" s="193"/>
      <c r="CE525" s="193"/>
      <c r="CF525" s="193"/>
      <c r="CG525" s="193"/>
      <c r="CH525" s="193"/>
      <c r="CI525" s="193"/>
      <c r="CJ525" s="193"/>
      <c r="CK525" s="193"/>
      <c r="CL525" s="193"/>
      <c r="CM525" s="193"/>
      <c r="CN525" s="193"/>
      <c r="CO525" s="193"/>
      <c r="CP525" s="193"/>
      <c r="CQ525" s="193"/>
      <c r="CR525" s="193"/>
      <c r="CS525" s="193"/>
      <c r="CT525" s="193"/>
      <c r="CU525" s="193"/>
      <c r="CV525" s="193"/>
      <c r="CW525" s="193"/>
      <c r="CX525" s="193"/>
      <c r="CY525" s="193"/>
      <c r="CZ525" s="193"/>
      <c r="DA525" s="193"/>
      <c r="DB525" s="193"/>
      <c r="DC525" s="193"/>
      <c r="DD525" s="193"/>
      <c r="DE525" s="193"/>
      <c r="DF525" s="193"/>
      <c r="DG525" s="193"/>
      <c r="DH525" s="193"/>
      <c r="DI525" s="193"/>
      <c r="DJ525" s="193"/>
      <c r="DK525" s="193"/>
      <c r="DL525" s="193"/>
      <c r="DM525" s="193"/>
      <c r="DN525" s="193"/>
      <c r="DO525" s="193"/>
      <c r="DP525" s="193"/>
      <c r="DQ525" s="193"/>
      <c r="DR525" s="193"/>
      <c r="DS525" s="193"/>
      <c r="DT525" s="193"/>
      <c r="DU525" s="193"/>
      <c r="DV525" s="193"/>
      <c r="DW525" s="193"/>
      <c r="DX525" s="193"/>
      <c r="DY525" s="193"/>
      <c r="DZ525" s="193"/>
      <c r="EA525" s="193"/>
      <c r="EB525" s="193"/>
      <c r="EC525" s="193"/>
      <c r="ED525" s="193"/>
      <c r="EE525" s="193"/>
      <c r="EF525" s="193"/>
      <c r="EG525" s="193"/>
      <c r="EH525" s="193"/>
      <c r="EI525" s="193"/>
      <c r="EJ525" s="193"/>
      <c r="EK525" s="193"/>
      <c r="EL525" s="193"/>
      <c r="EM525" s="193"/>
      <c r="EN525" s="193"/>
      <c r="EO525" s="193"/>
      <c r="EP525" s="193"/>
      <c r="EQ525" s="193"/>
      <c r="ER525" s="193"/>
      <c r="ES525" s="193"/>
      <c r="ET525" s="193"/>
      <c r="EU525" s="193"/>
      <c r="EV525" s="193"/>
      <c r="EW525" s="193"/>
      <c r="EX525" s="193"/>
      <c r="EY525" s="193"/>
      <c r="EZ525" s="193"/>
      <c r="FA525" s="193"/>
      <c r="FB525" s="193"/>
      <c r="FC525" s="193"/>
      <c r="FD525" s="193"/>
      <c r="FE525" s="193"/>
      <c r="FF525" s="193"/>
      <c r="FG525" s="193"/>
      <c r="FH525" s="193"/>
      <c r="FI525" s="193"/>
      <c r="FJ525" s="193"/>
      <c r="FK525" s="193"/>
      <c r="FL525" s="193"/>
      <c r="FM525" s="193"/>
      <c r="FN525" s="193"/>
      <c r="FO525" s="193"/>
      <c r="FP525" s="193"/>
      <c r="FQ525" s="193"/>
      <c r="FR525" s="193"/>
      <c r="FS525" s="193"/>
      <c r="FT525" s="193"/>
      <c r="FU525" s="193"/>
      <c r="FV525" s="193"/>
      <c r="FW525" s="193"/>
      <c r="FX525" s="193"/>
      <c r="FY525" s="193"/>
      <c r="FZ525" s="193"/>
      <c r="GA525" s="193"/>
      <c r="GB525" s="193"/>
      <c r="GC525" s="193"/>
      <c r="GD525" s="193"/>
      <c r="GE525" s="193"/>
      <c r="GF525" s="193"/>
      <c r="GG525" s="193"/>
      <c r="GH525" s="193"/>
      <c r="GI525" s="193"/>
      <c r="GJ525" s="193"/>
      <c r="GK525" s="193"/>
      <c r="GL525" s="193"/>
      <c r="GM525" s="193"/>
      <c r="GN525" s="193"/>
      <c r="GO525" s="193"/>
      <c r="GP525" s="193"/>
      <c r="GQ525" s="193"/>
      <c r="GR525" s="193"/>
      <c r="GS525" s="193"/>
      <c r="GT525" s="193"/>
      <c r="GU525" s="193"/>
      <c r="GV525" s="193"/>
      <c r="GW525" s="193"/>
      <c r="GX525" s="193"/>
      <c r="GY525" s="193"/>
      <c r="GZ525" s="193"/>
      <c r="HA525" s="193"/>
      <c r="HB525" s="193"/>
      <c r="HC525" s="193"/>
      <c r="HD525" s="193"/>
      <c r="HE525" s="193"/>
      <c r="HF525" s="193"/>
      <c r="HG525" s="193"/>
      <c r="HH525" s="193"/>
      <c r="HI525" s="193"/>
      <c r="HJ525" s="193"/>
      <c r="HK525" s="193"/>
      <c r="HL525" s="193"/>
      <c r="HM525" s="193"/>
      <c r="HN525" s="193"/>
      <c r="HO525" s="193"/>
      <c r="HP525" s="193"/>
      <c r="HQ525" s="193"/>
      <c r="HR525" s="193"/>
      <c r="HS525" s="193"/>
    </row>
    <row r="526" spans="1:227" s="117" customFormat="1" x14ac:dyDescent="0.25">
      <c r="A526" s="1026"/>
      <c r="B526" s="1028"/>
      <c r="C526" s="158" t="s">
        <v>94</v>
      </c>
      <c r="D526" s="441">
        <f t="shared" si="33"/>
        <v>3.0999999999999996</v>
      </c>
      <c r="E526" s="207"/>
      <c r="F526" s="441">
        <f t="shared" si="34"/>
        <v>3.0999999999999996</v>
      </c>
      <c r="G526" s="449">
        <v>1.2</v>
      </c>
      <c r="H526" s="450"/>
      <c r="I526" s="197"/>
      <c r="J526" s="449">
        <v>1.9</v>
      </c>
      <c r="K526" s="590" t="s">
        <v>197</v>
      </c>
      <c r="L526" s="178" t="s">
        <v>309</v>
      </c>
      <c r="M526" s="177"/>
      <c r="N526" s="444">
        <v>1.2</v>
      </c>
      <c r="O526" s="444">
        <v>1.9</v>
      </c>
      <c r="P526" s="453"/>
      <c r="Q526" s="453"/>
      <c r="R526" s="205"/>
      <c r="S526" s="205"/>
      <c r="T526" s="205"/>
      <c r="U526" s="454"/>
      <c r="V526" s="454"/>
      <c r="W526" s="205"/>
      <c r="X526" s="205"/>
      <c r="Y526" s="454"/>
      <c r="Z526" s="205"/>
      <c r="AA526" s="205"/>
      <c r="AB526" s="454"/>
      <c r="AC526" s="454"/>
      <c r="AD526" s="346"/>
      <c r="AE526" s="346"/>
      <c r="AF526" s="205"/>
      <c r="AG526" s="205"/>
      <c r="AH526" s="205"/>
      <c r="AI526" s="346"/>
      <c r="AJ526" s="205"/>
      <c r="AK526" s="205"/>
      <c r="AL526" s="346"/>
      <c r="AM526" s="346"/>
      <c r="AN526" s="346"/>
      <c r="AO526" s="346"/>
      <c r="AP526" s="346"/>
      <c r="AQ526" s="455"/>
    </row>
    <row r="527" spans="1:227" s="117" customFormat="1" x14ac:dyDescent="0.25">
      <c r="A527" s="1026"/>
      <c r="B527" s="1028"/>
      <c r="C527" s="158" t="s">
        <v>94</v>
      </c>
      <c r="D527" s="441">
        <f t="shared" si="33"/>
        <v>3.0999999999999996</v>
      </c>
      <c r="E527" s="207"/>
      <c r="F527" s="441">
        <f t="shared" si="34"/>
        <v>3.0999999999999996</v>
      </c>
      <c r="G527" s="449">
        <v>1.2</v>
      </c>
      <c r="H527" s="450"/>
      <c r="I527" s="197"/>
      <c r="J527" s="449">
        <v>1.9</v>
      </c>
      <c r="K527" s="590" t="s">
        <v>900</v>
      </c>
      <c r="L527" s="178" t="s">
        <v>309</v>
      </c>
      <c r="M527" s="177"/>
      <c r="N527" s="444">
        <v>1.2</v>
      </c>
      <c r="O527" s="444">
        <v>1.9</v>
      </c>
      <c r="P527" s="453"/>
      <c r="Q527" s="454"/>
      <c r="R527" s="205"/>
      <c r="S527" s="205"/>
      <c r="T527" s="205"/>
      <c r="U527" s="454"/>
      <c r="V527" s="454"/>
      <c r="W527" s="205"/>
      <c r="X527" s="205"/>
      <c r="Y527" s="454"/>
      <c r="Z527" s="205"/>
      <c r="AA527" s="205"/>
      <c r="AB527" s="454"/>
      <c r="AC527" s="454"/>
      <c r="AD527" s="346"/>
      <c r="AE527" s="346"/>
      <c r="AF527" s="205"/>
      <c r="AG527" s="205"/>
      <c r="AH527" s="205"/>
      <c r="AI527" s="346"/>
      <c r="AJ527" s="205"/>
      <c r="AK527" s="205"/>
      <c r="AL527" s="346"/>
      <c r="AM527" s="346"/>
      <c r="AN527" s="346"/>
      <c r="AO527" s="346"/>
      <c r="AP527" s="346"/>
      <c r="AQ527" s="455"/>
    </row>
    <row r="528" spans="1:227" s="117" customFormat="1" x14ac:dyDescent="0.25">
      <c r="A528" s="1026"/>
      <c r="B528" s="1028"/>
      <c r="C528" s="158" t="s">
        <v>94</v>
      </c>
      <c r="D528" s="441">
        <f t="shared" si="33"/>
        <v>3.0999999999999996</v>
      </c>
      <c r="E528" s="207"/>
      <c r="F528" s="441">
        <f t="shared" si="34"/>
        <v>3.0999999999999996</v>
      </c>
      <c r="G528" s="449">
        <v>1.2</v>
      </c>
      <c r="H528" s="450"/>
      <c r="I528" s="197"/>
      <c r="J528" s="449">
        <v>1.9</v>
      </c>
      <c r="K528" s="590" t="s">
        <v>194</v>
      </c>
      <c r="L528" s="178" t="s">
        <v>309</v>
      </c>
      <c r="M528" s="177"/>
      <c r="N528" s="444">
        <v>1.2</v>
      </c>
      <c r="O528" s="444">
        <v>1.9</v>
      </c>
      <c r="P528" s="453"/>
      <c r="Q528" s="453"/>
      <c r="R528" s="205"/>
      <c r="S528" s="205"/>
      <c r="T528" s="205"/>
      <c r="U528" s="454"/>
      <c r="V528" s="454"/>
      <c r="W528" s="205"/>
      <c r="X528" s="205"/>
      <c r="Y528" s="454"/>
      <c r="Z528" s="205"/>
      <c r="AA528" s="205"/>
      <c r="AB528" s="454"/>
      <c r="AC528" s="454"/>
      <c r="AD528" s="346"/>
      <c r="AE528" s="346"/>
      <c r="AF528" s="205"/>
      <c r="AG528" s="205"/>
      <c r="AH528" s="205"/>
      <c r="AI528" s="346"/>
      <c r="AJ528" s="205"/>
      <c r="AK528" s="205"/>
      <c r="AL528" s="346"/>
      <c r="AM528" s="346"/>
      <c r="AN528" s="346"/>
      <c r="AO528" s="346"/>
      <c r="AP528" s="346"/>
      <c r="AQ528" s="455"/>
    </row>
    <row r="529" spans="1:44" s="117" customFormat="1" x14ac:dyDescent="0.25">
      <c r="A529" s="1026"/>
      <c r="B529" s="1028"/>
      <c r="C529" s="158" t="s">
        <v>94</v>
      </c>
      <c r="D529" s="441">
        <f t="shared" si="33"/>
        <v>3.0999999999999996</v>
      </c>
      <c r="E529" s="207"/>
      <c r="F529" s="441">
        <f t="shared" si="34"/>
        <v>3.0999999999999996</v>
      </c>
      <c r="G529" s="441">
        <v>1.2</v>
      </c>
      <c r="H529" s="197"/>
      <c r="I529" s="197"/>
      <c r="J529" s="441">
        <v>1.9</v>
      </c>
      <c r="K529" s="590" t="s">
        <v>901</v>
      </c>
      <c r="L529" s="178" t="s">
        <v>309</v>
      </c>
      <c r="M529" s="177">
        <v>338</v>
      </c>
      <c r="N529" s="444">
        <v>1.2</v>
      </c>
      <c r="O529" s="444">
        <v>1.9</v>
      </c>
      <c r="P529" s="453"/>
      <c r="Q529" s="454"/>
      <c r="R529" s="205"/>
      <c r="S529" s="205"/>
      <c r="T529" s="205"/>
      <c r="U529" s="454"/>
      <c r="V529" s="454"/>
      <c r="W529" s="205"/>
      <c r="X529" s="205"/>
      <c r="Y529" s="454"/>
      <c r="Z529" s="205"/>
      <c r="AA529" s="205"/>
      <c r="AB529" s="454"/>
      <c r="AC529" s="454"/>
      <c r="AD529" s="346"/>
      <c r="AE529" s="346"/>
      <c r="AF529" s="205"/>
      <c r="AG529" s="205"/>
      <c r="AH529" s="205"/>
      <c r="AI529" s="346"/>
      <c r="AJ529" s="205"/>
      <c r="AK529" s="205"/>
      <c r="AL529" s="346"/>
      <c r="AM529" s="346"/>
      <c r="AN529" s="346"/>
      <c r="AO529" s="346"/>
      <c r="AP529" s="346"/>
      <c r="AQ529" s="455"/>
    </row>
    <row r="530" spans="1:44" s="117" customFormat="1" x14ac:dyDescent="0.25">
      <c r="A530" s="1026"/>
      <c r="B530" s="1028"/>
      <c r="C530" s="158" t="s">
        <v>94</v>
      </c>
      <c r="D530" s="441">
        <f t="shared" si="33"/>
        <v>3.0999999999999996</v>
      </c>
      <c r="E530" s="207"/>
      <c r="F530" s="441">
        <f t="shared" si="34"/>
        <v>3.0999999999999996</v>
      </c>
      <c r="G530" s="449">
        <v>1.2</v>
      </c>
      <c r="H530" s="450"/>
      <c r="I530" s="197"/>
      <c r="J530" s="449">
        <v>1.9</v>
      </c>
      <c r="K530" s="590" t="s">
        <v>206</v>
      </c>
      <c r="L530" s="178" t="s">
        <v>309</v>
      </c>
      <c r="M530" s="177">
        <v>388</v>
      </c>
      <c r="N530" s="444">
        <v>1.2</v>
      </c>
      <c r="O530" s="444">
        <v>1.9</v>
      </c>
      <c r="P530" s="453"/>
      <c r="Q530" s="453"/>
      <c r="R530" s="205"/>
      <c r="S530" s="205"/>
      <c r="T530" s="205"/>
      <c r="U530" s="454"/>
      <c r="V530" s="454"/>
      <c r="W530" s="205"/>
      <c r="X530" s="205"/>
      <c r="Y530" s="454"/>
      <c r="Z530" s="205"/>
      <c r="AA530" s="205"/>
      <c r="AB530" s="454"/>
      <c r="AC530" s="454"/>
      <c r="AD530" s="346"/>
      <c r="AE530" s="346"/>
      <c r="AF530" s="205"/>
      <c r="AG530" s="205"/>
      <c r="AH530" s="205"/>
      <c r="AI530" s="346"/>
      <c r="AJ530" s="205"/>
      <c r="AK530" s="205"/>
      <c r="AL530" s="346"/>
      <c r="AM530" s="346"/>
      <c r="AN530" s="346"/>
      <c r="AO530" s="346"/>
      <c r="AP530" s="346"/>
      <c r="AQ530" s="455"/>
    </row>
    <row r="531" spans="1:44" s="117" customFormat="1" x14ac:dyDescent="0.25">
      <c r="A531" s="1026"/>
      <c r="B531" s="1028"/>
      <c r="C531" s="158" t="s">
        <v>94</v>
      </c>
      <c r="D531" s="441">
        <f t="shared" si="33"/>
        <v>3.0999999999999996</v>
      </c>
      <c r="E531" s="207"/>
      <c r="F531" s="441">
        <f t="shared" si="34"/>
        <v>3.0999999999999996</v>
      </c>
      <c r="G531" s="442">
        <v>1.2</v>
      </c>
      <c r="H531" s="443"/>
      <c r="I531" s="197"/>
      <c r="J531" s="442">
        <v>1.9</v>
      </c>
      <c r="K531" s="590" t="s">
        <v>205</v>
      </c>
      <c r="L531" s="149" t="s">
        <v>304</v>
      </c>
      <c r="M531" s="177"/>
      <c r="N531" s="456">
        <v>1.2</v>
      </c>
      <c r="O531" s="456">
        <v>1.9</v>
      </c>
      <c r="P531" s="457"/>
      <c r="Q531" s="454"/>
      <c r="R531" s="205"/>
      <c r="S531" s="205"/>
      <c r="T531" s="205"/>
      <c r="U531" s="454"/>
      <c r="V531" s="454"/>
      <c r="W531" s="205"/>
      <c r="X531" s="205"/>
      <c r="Y531" s="454"/>
      <c r="Z531" s="205"/>
      <c r="AA531" s="205"/>
      <c r="AB531" s="454"/>
      <c r="AC531" s="454"/>
      <c r="AD531" s="346"/>
      <c r="AE531" s="346"/>
      <c r="AF531" s="205"/>
      <c r="AG531" s="205"/>
      <c r="AH531" s="205"/>
      <c r="AI531" s="346"/>
      <c r="AJ531" s="205"/>
      <c r="AK531" s="205"/>
      <c r="AL531" s="346"/>
      <c r="AM531" s="346"/>
      <c r="AN531" s="346"/>
      <c r="AO531" s="346"/>
      <c r="AP531" s="346"/>
      <c r="AQ531" s="455"/>
    </row>
    <row r="532" spans="1:44" s="117" customFormat="1" x14ac:dyDescent="0.25">
      <c r="A532" s="1026"/>
      <c r="B532" s="1028"/>
      <c r="C532" s="158" t="s">
        <v>94</v>
      </c>
      <c r="D532" s="441">
        <f t="shared" si="33"/>
        <v>3.0999999999999996</v>
      </c>
      <c r="E532" s="207"/>
      <c r="F532" s="441">
        <f t="shared" si="34"/>
        <v>3.0999999999999996</v>
      </c>
      <c r="G532" s="442">
        <v>1.2</v>
      </c>
      <c r="H532" s="443"/>
      <c r="I532" s="197"/>
      <c r="J532" s="442">
        <v>1.9</v>
      </c>
      <c r="K532" s="590" t="s">
        <v>199</v>
      </c>
      <c r="L532" s="178" t="s">
        <v>309</v>
      </c>
      <c r="M532" s="177"/>
      <c r="N532" s="456">
        <v>1.2</v>
      </c>
      <c r="O532" s="456">
        <v>1.9</v>
      </c>
      <c r="P532" s="457"/>
      <c r="Q532" s="454"/>
      <c r="R532" s="205"/>
      <c r="S532" s="205"/>
      <c r="T532" s="205"/>
      <c r="U532" s="454"/>
      <c r="V532" s="454"/>
      <c r="W532" s="205"/>
      <c r="X532" s="205"/>
      <c r="Y532" s="454"/>
      <c r="Z532" s="205"/>
      <c r="AA532" s="205"/>
      <c r="AB532" s="454"/>
      <c r="AC532" s="454"/>
      <c r="AD532" s="346"/>
      <c r="AE532" s="346"/>
      <c r="AF532" s="205"/>
      <c r="AG532" s="205"/>
      <c r="AH532" s="205"/>
      <c r="AI532" s="346"/>
      <c r="AJ532" s="205"/>
      <c r="AK532" s="205"/>
      <c r="AL532" s="346"/>
      <c r="AM532" s="346"/>
      <c r="AN532" s="346"/>
      <c r="AO532" s="346"/>
      <c r="AP532" s="346"/>
      <c r="AQ532" s="455"/>
    </row>
    <row r="533" spans="1:44" s="117" customFormat="1" x14ac:dyDescent="0.25">
      <c r="A533" s="1026"/>
      <c r="B533" s="1028"/>
      <c r="C533" s="158" t="s">
        <v>94</v>
      </c>
      <c r="D533" s="441">
        <f t="shared" si="33"/>
        <v>3.0999999999999996</v>
      </c>
      <c r="E533" s="207"/>
      <c r="F533" s="441">
        <f t="shared" si="34"/>
        <v>3.0999999999999996</v>
      </c>
      <c r="G533" s="442">
        <v>1.2</v>
      </c>
      <c r="H533" s="443"/>
      <c r="I533" s="197"/>
      <c r="J533" s="442">
        <v>1.9</v>
      </c>
      <c r="K533" s="590" t="s">
        <v>204</v>
      </c>
      <c r="L533" s="178" t="s">
        <v>309</v>
      </c>
      <c r="M533" s="177">
        <v>388</v>
      </c>
      <c r="N533" s="456">
        <v>1.2</v>
      </c>
      <c r="O533" s="456">
        <v>1.9</v>
      </c>
      <c r="P533" s="457"/>
      <c r="Q533" s="454"/>
      <c r="R533" s="205"/>
      <c r="S533" s="205"/>
      <c r="T533" s="205"/>
      <c r="U533" s="454"/>
      <c r="V533" s="454"/>
      <c r="W533" s="205"/>
      <c r="X533" s="205"/>
      <c r="Y533" s="454"/>
      <c r="Z533" s="205"/>
      <c r="AA533" s="205"/>
      <c r="AB533" s="454"/>
      <c r="AC533" s="454"/>
      <c r="AD533" s="346"/>
      <c r="AE533" s="346"/>
      <c r="AF533" s="205"/>
      <c r="AG533" s="205"/>
      <c r="AH533" s="205"/>
      <c r="AI533" s="346"/>
      <c r="AJ533" s="205"/>
      <c r="AK533" s="205"/>
      <c r="AL533" s="346"/>
      <c r="AM533" s="346"/>
      <c r="AN533" s="346"/>
      <c r="AO533" s="346"/>
      <c r="AP533" s="346"/>
      <c r="AQ533" s="455"/>
    </row>
    <row r="534" spans="1:44" s="117" customFormat="1" x14ac:dyDescent="0.25">
      <c r="A534" s="1026"/>
      <c r="B534" s="1028"/>
      <c r="C534" s="158" t="s">
        <v>94</v>
      </c>
      <c r="D534" s="441">
        <f t="shared" si="33"/>
        <v>3.0999999999999996</v>
      </c>
      <c r="E534" s="207"/>
      <c r="F534" s="441">
        <f t="shared" si="34"/>
        <v>3.0999999999999996</v>
      </c>
      <c r="G534" s="449">
        <v>1.2</v>
      </c>
      <c r="H534" s="450"/>
      <c r="I534" s="197"/>
      <c r="J534" s="449">
        <v>1.9</v>
      </c>
      <c r="K534" s="590" t="s">
        <v>195</v>
      </c>
      <c r="L534" s="178" t="s">
        <v>309</v>
      </c>
      <c r="M534" s="177"/>
      <c r="N534" s="444">
        <v>1.2</v>
      </c>
      <c r="O534" s="444">
        <v>1.9</v>
      </c>
      <c r="P534" s="453"/>
      <c r="Q534" s="453"/>
      <c r="R534" s="205"/>
      <c r="S534" s="205"/>
      <c r="T534" s="205"/>
      <c r="U534" s="454"/>
      <c r="V534" s="454"/>
      <c r="W534" s="205"/>
      <c r="X534" s="205"/>
      <c r="Y534" s="454"/>
      <c r="Z534" s="205"/>
      <c r="AA534" s="205"/>
      <c r="AB534" s="454"/>
      <c r="AC534" s="454"/>
      <c r="AD534" s="346"/>
      <c r="AE534" s="346"/>
      <c r="AF534" s="205"/>
      <c r="AG534" s="205"/>
      <c r="AH534" s="205"/>
      <c r="AI534" s="346"/>
      <c r="AJ534" s="205"/>
      <c r="AK534" s="205"/>
      <c r="AL534" s="346"/>
      <c r="AM534" s="346"/>
      <c r="AN534" s="346"/>
      <c r="AO534" s="346"/>
      <c r="AP534" s="346"/>
      <c r="AQ534" s="455"/>
    </row>
    <row r="535" spans="1:44" s="117" customFormat="1" x14ac:dyDescent="0.25">
      <c r="A535" s="1026"/>
      <c r="B535" s="1028"/>
      <c r="C535" s="158" t="s">
        <v>94</v>
      </c>
      <c r="D535" s="441">
        <f t="shared" si="33"/>
        <v>3.0999999999999996</v>
      </c>
      <c r="E535" s="207"/>
      <c r="F535" s="441">
        <f t="shared" si="34"/>
        <v>3.0999999999999996</v>
      </c>
      <c r="G535" s="442">
        <v>1.2</v>
      </c>
      <c r="H535" s="443"/>
      <c r="I535" s="197"/>
      <c r="J535" s="442">
        <v>1.9</v>
      </c>
      <c r="K535" s="590" t="s">
        <v>200</v>
      </c>
      <c r="L535" s="178" t="s">
        <v>309</v>
      </c>
      <c r="M535" s="177"/>
      <c r="N535" s="444">
        <v>1.2</v>
      </c>
      <c r="O535" s="444">
        <v>1.9</v>
      </c>
      <c r="P535" s="453"/>
      <c r="Q535" s="454"/>
      <c r="R535" s="205"/>
      <c r="S535" s="205"/>
      <c r="T535" s="205"/>
      <c r="U535" s="454"/>
      <c r="V535" s="454"/>
      <c r="W535" s="205"/>
      <c r="X535" s="205"/>
      <c r="Y535" s="454"/>
      <c r="Z535" s="205"/>
      <c r="AA535" s="205"/>
      <c r="AB535" s="454"/>
      <c r="AC535" s="454"/>
      <c r="AD535" s="346"/>
      <c r="AE535" s="346"/>
      <c r="AF535" s="205"/>
      <c r="AG535" s="205"/>
      <c r="AH535" s="205"/>
      <c r="AI535" s="346"/>
      <c r="AJ535" s="205"/>
      <c r="AK535" s="205"/>
      <c r="AL535" s="346"/>
      <c r="AM535" s="346"/>
      <c r="AN535" s="346"/>
      <c r="AO535" s="346"/>
      <c r="AP535" s="346"/>
      <c r="AQ535" s="455"/>
    </row>
    <row r="536" spans="1:44" s="117" customFormat="1" x14ac:dyDescent="0.25">
      <c r="A536" s="1026"/>
      <c r="B536" s="1028"/>
      <c r="C536" s="158" t="s">
        <v>94</v>
      </c>
      <c r="D536" s="441">
        <f t="shared" si="33"/>
        <v>3.0999999999999996</v>
      </c>
      <c r="E536" s="207"/>
      <c r="F536" s="441">
        <f t="shared" si="34"/>
        <v>3.0999999999999996</v>
      </c>
      <c r="G536" s="441">
        <v>1.2</v>
      </c>
      <c r="H536" s="197"/>
      <c r="I536" s="197"/>
      <c r="J536" s="441">
        <v>1.9</v>
      </c>
      <c r="K536" s="590" t="s">
        <v>198</v>
      </c>
      <c r="L536" s="178" t="s">
        <v>309</v>
      </c>
      <c r="M536" s="177"/>
      <c r="N536" s="444">
        <v>1.2</v>
      </c>
      <c r="O536" s="444">
        <v>1.9</v>
      </c>
      <c r="P536" s="453"/>
      <c r="Q536" s="453"/>
      <c r="R536" s="205"/>
      <c r="S536" s="205"/>
      <c r="T536" s="205"/>
      <c r="U536" s="454"/>
      <c r="V536" s="454"/>
      <c r="W536" s="205"/>
      <c r="X536" s="205"/>
      <c r="Y536" s="454"/>
      <c r="Z536" s="205"/>
      <c r="AA536" s="205"/>
      <c r="AB536" s="454"/>
      <c r="AC536" s="454"/>
      <c r="AD536" s="346"/>
      <c r="AE536" s="346"/>
      <c r="AF536" s="205"/>
      <c r="AG536" s="205"/>
      <c r="AH536" s="205"/>
      <c r="AI536" s="346"/>
      <c r="AJ536" s="205"/>
      <c r="AK536" s="205"/>
      <c r="AL536" s="346"/>
      <c r="AM536" s="346"/>
      <c r="AN536" s="346"/>
      <c r="AO536" s="346"/>
      <c r="AP536" s="346"/>
      <c r="AQ536" s="455"/>
    </row>
    <row r="537" spans="1:44" s="117" customFormat="1" x14ac:dyDescent="0.25">
      <c r="A537" s="1022"/>
      <c r="B537" s="1020"/>
      <c r="C537" s="158" t="s">
        <v>94</v>
      </c>
      <c r="D537" s="441">
        <f t="shared" si="33"/>
        <v>3.0999999999999996</v>
      </c>
      <c r="E537" s="207"/>
      <c r="F537" s="441">
        <f t="shared" si="34"/>
        <v>3.0999999999999996</v>
      </c>
      <c r="G537" s="442">
        <v>1.2</v>
      </c>
      <c r="H537" s="443"/>
      <c r="I537" s="197"/>
      <c r="J537" s="442">
        <v>1.9</v>
      </c>
      <c r="K537" s="590" t="s">
        <v>201</v>
      </c>
      <c r="L537" s="149" t="s">
        <v>304</v>
      </c>
      <c r="M537" s="177"/>
      <c r="N537" s="456">
        <v>1.2</v>
      </c>
      <c r="O537" s="456">
        <v>1.9</v>
      </c>
      <c r="P537" s="457"/>
      <c r="Q537" s="454"/>
      <c r="R537" s="205"/>
      <c r="S537" s="205"/>
      <c r="T537" s="205"/>
      <c r="U537" s="454"/>
      <c r="V537" s="454"/>
      <c r="W537" s="205"/>
      <c r="X537" s="205"/>
      <c r="Y537" s="454"/>
      <c r="Z537" s="205"/>
      <c r="AA537" s="205"/>
      <c r="AB537" s="454"/>
      <c r="AC537" s="454"/>
      <c r="AD537" s="346"/>
      <c r="AE537" s="346"/>
      <c r="AF537" s="205"/>
      <c r="AG537" s="205"/>
      <c r="AH537" s="205"/>
      <c r="AI537" s="346"/>
      <c r="AJ537" s="205"/>
      <c r="AK537" s="205"/>
      <c r="AL537" s="346"/>
      <c r="AM537" s="346"/>
      <c r="AN537" s="346"/>
      <c r="AO537" s="346"/>
      <c r="AP537" s="346"/>
      <c r="AQ537" s="455"/>
    </row>
    <row r="538" spans="1:44" s="117" customFormat="1" x14ac:dyDescent="0.25">
      <c r="A538" s="172">
        <v>173</v>
      </c>
      <c r="B538" s="203" t="s">
        <v>618</v>
      </c>
      <c r="C538" s="158" t="s">
        <v>94</v>
      </c>
      <c r="D538" s="458">
        <v>3</v>
      </c>
      <c r="E538" s="207"/>
      <c r="F538" s="458">
        <v>3</v>
      </c>
      <c r="G538" s="459"/>
      <c r="H538" s="459"/>
      <c r="I538" s="458"/>
      <c r="J538" s="459">
        <v>3</v>
      </c>
      <c r="K538" s="599" t="s">
        <v>201</v>
      </c>
      <c r="L538" s="149" t="s">
        <v>304</v>
      </c>
      <c r="M538" s="177"/>
      <c r="N538" s="460"/>
      <c r="O538" s="461">
        <v>3</v>
      </c>
      <c r="P538" s="460"/>
      <c r="AD538" s="455"/>
      <c r="AE538" s="455"/>
      <c r="AF538" s="455"/>
      <c r="AG538" s="455"/>
      <c r="AH538" s="455"/>
      <c r="AI538" s="455"/>
      <c r="AJ538" s="455"/>
      <c r="AK538" s="455"/>
      <c r="AL538" s="455"/>
      <c r="AM538" s="455"/>
      <c r="AN538" s="455"/>
      <c r="AO538" s="455"/>
      <c r="AP538" s="455"/>
      <c r="AQ538" s="455"/>
    </row>
    <row r="539" spans="1:44" s="117" customFormat="1" x14ac:dyDescent="0.25">
      <c r="A539" s="172">
        <v>174</v>
      </c>
      <c r="B539" s="203" t="s">
        <v>619</v>
      </c>
      <c r="C539" s="158" t="s">
        <v>94</v>
      </c>
      <c r="D539" s="458">
        <v>2</v>
      </c>
      <c r="E539" s="207"/>
      <c r="F539" s="458">
        <v>2</v>
      </c>
      <c r="G539" s="459"/>
      <c r="H539" s="459"/>
      <c r="I539" s="458"/>
      <c r="J539" s="459">
        <v>2</v>
      </c>
      <c r="K539" s="599" t="s">
        <v>201</v>
      </c>
      <c r="L539" s="178" t="s">
        <v>309</v>
      </c>
      <c r="M539" s="177"/>
      <c r="N539" s="460"/>
      <c r="O539" s="461">
        <v>2</v>
      </c>
      <c r="P539" s="460"/>
      <c r="AD539" s="455"/>
      <c r="AE539" s="455"/>
      <c r="AF539" s="455"/>
      <c r="AG539" s="455"/>
      <c r="AH539" s="455"/>
      <c r="AI539" s="455"/>
      <c r="AJ539" s="455"/>
      <c r="AK539" s="455"/>
      <c r="AL539" s="455"/>
      <c r="AM539" s="455"/>
      <c r="AN539" s="455"/>
      <c r="AO539" s="455"/>
      <c r="AP539" s="455"/>
      <c r="AQ539" s="455"/>
    </row>
    <row r="540" spans="1:44" s="193" customFormat="1" x14ac:dyDescent="0.25">
      <c r="A540" s="172">
        <v>175</v>
      </c>
      <c r="B540" s="199" t="s">
        <v>620</v>
      </c>
      <c r="C540" s="158" t="s">
        <v>94</v>
      </c>
      <c r="D540" s="201">
        <v>0.05</v>
      </c>
      <c r="E540" s="207"/>
      <c r="F540" s="209">
        <v>0.05</v>
      </c>
      <c r="G540" s="409"/>
      <c r="H540" s="409"/>
      <c r="I540" s="209"/>
      <c r="J540" s="409">
        <v>0.05</v>
      </c>
      <c r="K540" s="600" t="s">
        <v>199</v>
      </c>
      <c r="L540" s="178" t="s">
        <v>309</v>
      </c>
      <c r="M540" s="177"/>
      <c r="N540" s="417"/>
      <c r="O540" s="417"/>
      <c r="P540" s="417"/>
      <c r="Q540" s="185"/>
      <c r="R540" s="185"/>
      <c r="S540" s="185"/>
      <c r="T540" s="185"/>
      <c r="U540" s="185"/>
      <c r="V540" s="185"/>
      <c r="W540" s="185"/>
      <c r="X540" s="185"/>
      <c r="Y540" s="185"/>
      <c r="Z540" s="185"/>
      <c r="AA540" s="185"/>
      <c r="AB540" s="185"/>
      <c r="AC540" s="185"/>
      <c r="AD540" s="185"/>
      <c r="AE540" s="185"/>
      <c r="AF540" s="185"/>
      <c r="AG540" s="185"/>
      <c r="AH540" s="185"/>
      <c r="AI540" s="185"/>
      <c r="AJ540" s="185">
        <v>0.05</v>
      </c>
      <c r="AK540" s="185"/>
      <c r="AL540" s="185"/>
      <c r="AM540" s="185"/>
      <c r="AN540" s="185"/>
      <c r="AO540" s="185"/>
      <c r="AP540" s="206"/>
      <c r="AQ540" s="414"/>
      <c r="AR540" s="117"/>
    </row>
    <row r="541" spans="1:44" s="193" customFormat="1" x14ac:dyDescent="0.25">
      <c r="A541" s="172">
        <v>176</v>
      </c>
      <c r="B541" s="199" t="s">
        <v>621</v>
      </c>
      <c r="C541" s="158" t="s">
        <v>94</v>
      </c>
      <c r="D541" s="201">
        <v>0.62</v>
      </c>
      <c r="E541" s="207"/>
      <c r="F541" s="209">
        <v>0.62</v>
      </c>
      <c r="G541" s="409"/>
      <c r="H541" s="409"/>
      <c r="I541" s="209"/>
      <c r="J541" s="409">
        <v>0.62</v>
      </c>
      <c r="K541" s="600" t="s">
        <v>199</v>
      </c>
      <c r="L541" s="149" t="s">
        <v>304</v>
      </c>
      <c r="M541" s="177"/>
      <c r="N541" s="417"/>
      <c r="O541" s="417"/>
      <c r="P541" s="417">
        <v>0.62</v>
      </c>
      <c r="Q541" s="185"/>
      <c r="R541" s="185"/>
      <c r="S541" s="185"/>
      <c r="T541" s="185"/>
      <c r="U541" s="185"/>
      <c r="V541" s="185"/>
      <c r="W541" s="185"/>
      <c r="X541" s="185"/>
      <c r="Y541" s="185"/>
      <c r="Z541" s="185"/>
      <c r="AA541" s="185"/>
      <c r="AB541" s="185"/>
      <c r="AC541" s="185"/>
      <c r="AD541" s="185"/>
      <c r="AE541" s="185"/>
      <c r="AF541" s="185"/>
      <c r="AG541" s="185"/>
      <c r="AH541" s="185"/>
      <c r="AI541" s="185"/>
      <c r="AJ541" s="185"/>
      <c r="AK541" s="185"/>
      <c r="AL541" s="185"/>
      <c r="AM541" s="185"/>
      <c r="AN541" s="185"/>
      <c r="AO541" s="185"/>
      <c r="AP541" s="206"/>
      <c r="AQ541" s="414"/>
      <c r="AR541" s="117"/>
    </row>
    <row r="542" spans="1:44" s="193" customFormat="1" x14ac:dyDescent="0.25">
      <c r="A542" s="172">
        <v>177</v>
      </c>
      <c r="B542" s="199" t="s">
        <v>622</v>
      </c>
      <c r="C542" s="158" t="s">
        <v>94</v>
      </c>
      <c r="D542" s="201">
        <v>1</v>
      </c>
      <c r="E542" s="207"/>
      <c r="F542" s="209">
        <v>1</v>
      </c>
      <c r="G542" s="409"/>
      <c r="H542" s="409"/>
      <c r="I542" s="209"/>
      <c r="J542" s="409">
        <v>1</v>
      </c>
      <c r="K542" s="600" t="s">
        <v>199</v>
      </c>
      <c r="L542" s="149" t="s">
        <v>304</v>
      </c>
      <c r="M542" s="177"/>
      <c r="N542" s="417"/>
      <c r="O542" s="417">
        <v>1</v>
      </c>
      <c r="P542" s="417"/>
      <c r="Q542" s="185"/>
      <c r="R542" s="185"/>
      <c r="S542" s="185"/>
      <c r="T542" s="185"/>
      <c r="U542" s="185"/>
      <c r="V542" s="185"/>
      <c r="W542" s="185"/>
      <c r="X542" s="185"/>
      <c r="Y542" s="185"/>
      <c r="Z542" s="185"/>
      <c r="AA542" s="185"/>
      <c r="AB542" s="185"/>
      <c r="AC542" s="185"/>
      <c r="AD542" s="185"/>
      <c r="AE542" s="185"/>
      <c r="AF542" s="185"/>
      <c r="AG542" s="185"/>
      <c r="AH542" s="185"/>
      <c r="AI542" s="185"/>
      <c r="AJ542" s="185"/>
      <c r="AK542" s="185"/>
      <c r="AL542" s="185"/>
      <c r="AM542" s="185"/>
      <c r="AN542" s="185"/>
      <c r="AO542" s="185"/>
      <c r="AP542" s="206"/>
      <c r="AQ542" s="414"/>
      <c r="AR542" s="117"/>
    </row>
    <row r="543" spans="1:44" s="193" customFormat="1" x14ac:dyDescent="0.25">
      <c r="A543" s="172">
        <v>178</v>
      </c>
      <c r="B543" s="199" t="s">
        <v>623</v>
      </c>
      <c r="C543" s="158" t="s">
        <v>94</v>
      </c>
      <c r="D543" s="201">
        <v>0.82</v>
      </c>
      <c r="E543" s="207"/>
      <c r="F543" s="209">
        <v>0.82</v>
      </c>
      <c r="G543" s="409">
        <v>0.82</v>
      </c>
      <c r="H543" s="409"/>
      <c r="I543" s="209"/>
      <c r="J543" s="409"/>
      <c r="K543" s="600" t="s">
        <v>199</v>
      </c>
      <c r="L543" s="149" t="s">
        <v>304</v>
      </c>
      <c r="M543" s="177"/>
      <c r="N543" s="417">
        <v>0.82</v>
      </c>
      <c r="O543" s="417"/>
      <c r="P543" s="417"/>
      <c r="Q543" s="185"/>
      <c r="R543" s="185"/>
      <c r="S543" s="185"/>
      <c r="T543" s="185"/>
      <c r="U543" s="185"/>
      <c r="V543" s="185"/>
      <c r="W543" s="185"/>
      <c r="X543" s="185"/>
      <c r="Y543" s="185"/>
      <c r="Z543" s="185"/>
      <c r="AA543" s="185"/>
      <c r="AB543" s="185"/>
      <c r="AC543" s="185"/>
      <c r="AD543" s="185"/>
      <c r="AE543" s="185"/>
      <c r="AF543" s="185"/>
      <c r="AG543" s="185"/>
      <c r="AH543" s="185"/>
      <c r="AI543" s="185"/>
      <c r="AJ543" s="185"/>
      <c r="AK543" s="185"/>
      <c r="AL543" s="185"/>
      <c r="AM543" s="185"/>
      <c r="AN543" s="185"/>
      <c r="AO543" s="185"/>
      <c r="AP543" s="206"/>
      <c r="AQ543" s="414"/>
      <c r="AR543" s="117"/>
    </row>
    <row r="544" spans="1:44" s="193" customFormat="1" x14ac:dyDescent="0.25">
      <c r="A544" s="172">
        <v>179</v>
      </c>
      <c r="B544" s="199" t="s">
        <v>621</v>
      </c>
      <c r="C544" s="158" t="s">
        <v>94</v>
      </c>
      <c r="D544" s="201">
        <v>4.6399999999999997</v>
      </c>
      <c r="E544" s="207"/>
      <c r="F544" s="209">
        <v>4.6399999999999997</v>
      </c>
      <c r="G544" s="409">
        <v>4</v>
      </c>
      <c r="H544" s="409"/>
      <c r="I544" s="209"/>
      <c r="J544" s="409">
        <v>0.64</v>
      </c>
      <c r="K544" s="600" t="s">
        <v>199</v>
      </c>
      <c r="L544" s="149" t="s">
        <v>304</v>
      </c>
      <c r="M544" s="177"/>
      <c r="N544" s="417">
        <v>4</v>
      </c>
      <c r="O544" s="417">
        <v>0.64</v>
      </c>
      <c r="P544" s="417"/>
      <c r="Q544" s="185"/>
      <c r="R544" s="185"/>
      <c r="S544" s="185"/>
      <c r="T544" s="185"/>
      <c r="U544" s="185"/>
      <c r="V544" s="185"/>
      <c r="W544" s="185"/>
      <c r="X544" s="185"/>
      <c r="Y544" s="185"/>
      <c r="Z544" s="185"/>
      <c r="AA544" s="185"/>
      <c r="AB544" s="185"/>
      <c r="AC544" s="185"/>
      <c r="AD544" s="185"/>
      <c r="AE544" s="185"/>
      <c r="AF544" s="185"/>
      <c r="AG544" s="185"/>
      <c r="AH544" s="185"/>
      <c r="AI544" s="185"/>
      <c r="AJ544" s="185"/>
      <c r="AK544" s="185"/>
      <c r="AL544" s="185"/>
      <c r="AM544" s="185"/>
      <c r="AN544" s="185"/>
      <c r="AO544" s="185"/>
      <c r="AP544" s="206"/>
      <c r="AQ544" s="414"/>
      <c r="AR544" s="117"/>
    </row>
    <row r="545" spans="1:45" s="193" customFormat="1" x14ac:dyDescent="0.25">
      <c r="A545" s="172">
        <v>180</v>
      </c>
      <c r="B545" s="199" t="s">
        <v>624</v>
      </c>
      <c r="C545" s="158" t="s">
        <v>94</v>
      </c>
      <c r="D545" s="201">
        <v>5.91</v>
      </c>
      <c r="E545" s="207"/>
      <c r="F545" s="209">
        <v>5.91</v>
      </c>
      <c r="G545" s="409">
        <v>5.91</v>
      </c>
      <c r="H545" s="409"/>
      <c r="I545" s="209"/>
      <c r="J545" s="409"/>
      <c r="K545" s="600" t="s">
        <v>199</v>
      </c>
      <c r="L545" s="149" t="s">
        <v>304</v>
      </c>
      <c r="M545" s="177"/>
      <c r="N545" s="417">
        <v>5.91</v>
      </c>
      <c r="O545" s="417"/>
      <c r="P545" s="417"/>
      <c r="Q545" s="185"/>
      <c r="R545" s="185"/>
      <c r="S545" s="185"/>
      <c r="T545" s="185"/>
      <c r="U545" s="185"/>
      <c r="V545" s="185"/>
      <c r="W545" s="185"/>
      <c r="X545" s="185"/>
      <c r="Y545" s="185"/>
      <c r="Z545" s="185"/>
      <c r="AA545" s="185"/>
      <c r="AB545" s="185"/>
      <c r="AC545" s="185"/>
      <c r="AD545" s="185"/>
      <c r="AE545" s="185"/>
      <c r="AF545" s="185"/>
      <c r="AG545" s="185"/>
      <c r="AH545" s="185"/>
      <c r="AI545" s="185"/>
      <c r="AJ545" s="185"/>
      <c r="AK545" s="185"/>
      <c r="AL545" s="185"/>
      <c r="AM545" s="185"/>
      <c r="AN545" s="185"/>
      <c r="AO545" s="185"/>
      <c r="AP545" s="206"/>
      <c r="AQ545" s="414"/>
      <c r="AR545" s="117"/>
    </row>
    <row r="546" spans="1:45" s="193" customFormat="1" x14ac:dyDescent="0.25">
      <c r="A546" s="172">
        <v>181</v>
      </c>
      <c r="B546" s="199" t="s">
        <v>622</v>
      </c>
      <c r="C546" s="158" t="s">
        <v>94</v>
      </c>
      <c r="D546" s="201">
        <v>0.92</v>
      </c>
      <c r="E546" s="207"/>
      <c r="F546" s="209">
        <v>0.92</v>
      </c>
      <c r="G546" s="409"/>
      <c r="H546" s="409"/>
      <c r="I546" s="209"/>
      <c r="J546" s="409">
        <v>0.92</v>
      </c>
      <c r="K546" s="600" t="s">
        <v>199</v>
      </c>
      <c r="L546" s="149" t="s">
        <v>304</v>
      </c>
      <c r="M546" s="177"/>
      <c r="N546" s="417"/>
      <c r="O546" s="417">
        <v>0.92</v>
      </c>
      <c r="P546" s="417"/>
      <c r="Q546" s="185"/>
      <c r="R546" s="185"/>
      <c r="S546" s="185"/>
      <c r="T546" s="185"/>
      <c r="U546" s="185"/>
      <c r="V546" s="185"/>
      <c r="W546" s="185"/>
      <c r="X546" s="185"/>
      <c r="Y546" s="185"/>
      <c r="Z546" s="185"/>
      <c r="AA546" s="185"/>
      <c r="AB546" s="185"/>
      <c r="AC546" s="185"/>
      <c r="AD546" s="185"/>
      <c r="AE546" s="185"/>
      <c r="AF546" s="185"/>
      <c r="AG546" s="185"/>
      <c r="AH546" s="185"/>
      <c r="AI546" s="185"/>
      <c r="AJ546" s="185"/>
      <c r="AK546" s="185"/>
      <c r="AL546" s="185"/>
      <c r="AM546" s="185"/>
      <c r="AN546" s="185"/>
      <c r="AO546" s="185"/>
      <c r="AP546" s="206"/>
      <c r="AQ546" s="414"/>
      <c r="AR546" s="117"/>
    </row>
    <row r="547" spans="1:45" s="193" customFormat="1" x14ac:dyDescent="0.25">
      <c r="A547" s="172">
        <v>182</v>
      </c>
      <c r="B547" s="199" t="s">
        <v>624</v>
      </c>
      <c r="C547" s="158" t="s">
        <v>94</v>
      </c>
      <c r="D547" s="201">
        <v>0.5</v>
      </c>
      <c r="E547" s="207"/>
      <c r="F547" s="209">
        <v>0.5</v>
      </c>
      <c r="G547" s="409"/>
      <c r="H547" s="409"/>
      <c r="I547" s="209"/>
      <c r="J547" s="409">
        <v>0.5</v>
      </c>
      <c r="K547" s="600" t="s">
        <v>199</v>
      </c>
      <c r="L547" s="149" t="s">
        <v>304</v>
      </c>
      <c r="M547" s="177"/>
      <c r="N547" s="417"/>
      <c r="O547" s="417"/>
      <c r="P547" s="417">
        <v>0.5</v>
      </c>
      <c r="Q547" s="185"/>
      <c r="R547" s="185"/>
      <c r="S547" s="185"/>
      <c r="T547" s="185"/>
      <c r="U547" s="185"/>
      <c r="V547" s="185"/>
      <c r="W547" s="185"/>
      <c r="X547" s="185"/>
      <c r="Y547" s="185"/>
      <c r="Z547" s="185"/>
      <c r="AA547" s="185"/>
      <c r="AB547" s="185"/>
      <c r="AC547" s="185"/>
      <c r="AD547" s="185"/>
      <c r="AE547" s="185"/>
      <c r="AF547" s="185"/>
      <c r="AG547" s="185"/>
      <c r="AH547" s="185"/>
      <c r="AI547" s="185"/>
      <c r="AJ547" s="185"/>
      <c r="AK547" s="185"/>
      <c r="AL547" s="185"/>
      <c r="AM547" s="185"/>
      <c r="AN547" s="185"/>
      <c r="AO547" s="185"/>
      <c r="AP547" s="206"/>
      <c r="AQ547" s="414"/>
      <c r="AR547" s="117"/>
    </row>
    <row r="548" spans="1:45" s="193" customFormat="1" x14ac:dyDescent="0.25">
      <c r="A548" s="172">
        <v>183</v>
      </c>
      <c r="B548" s="199" t="s">
        <v>625</v>
      </c>
      <c r="C548" s="158" t="s">
        <v>94</v>
      </c>
      <c r="D548" s="201">
        <v>0.35</v>
      </c>
      <c r="E548" s="207"/>
      <c r="F548" s="209">
        <v>0.35</v>
      </c>
      <c r="G548" s="409"/>
      <c r="H548" s="409"/>
      <c r="I548" s="209"/>
      <c r="J548" s="409">
        <v>0.35</v>
      </c>
      <c r="K548" s="600" t="s">
        <v>199</v>
      </c>
      <c r="L548" s="178" t="s">
        <v>309</v>
      </c>
      <c r="M548" s="177"/>
      <c r="N548" s="417"/>
      <c r="O548" s="417"/>
      <c r="P548" s="417">
        <v>0.35</v>
      </c>
      <c r="Q548" s="185"/>
      <c r="R548" s="185"/>
      <c r="S548" s="185"/>
      <c r="T548" s="185"/>
      <c r="U548" s="185"/>
      <c r="V548" s="185"/>
      <c r="W548" s="185"/>
      <c r="X548" s="185"/>
      <c r="Y548" s="185"/>
      <c r="Z548" s="185"/>
      <c r="AA548" s="185"/>
      <c r="AB548" s="185"/>
      <c r="AC548" s="185"/>
      <c r="AD548" s="185"/>
      <c r="AE548" s="185"/>
      <c r="AF548" s="185"/>
      <c r="AG548" s="185"/>
      <c r="AH548" s="185"/>
      <c r="AI548" s="185"/>
      <c r="AJ548" s="185"/>
      <c r="AK548" s="185"/>
      <c r="AL548" s="185"/>
      <c r="AM548" s="185"/>
      <c r="AN548" s="185"/>
      <c r="AO548" s="185"/>
      <c r="AP548" s="206"/>
      <c r="AQ548" s="414"/>
      <c r="AR548" s="117"/>
    </row>
    <row r="549" spans="1:45" s="193" customFormat="1" x14ac:dyDescent="0.25">
      <c r="A549" s="172">
        <v>184</v>
      </c>
      <c r="B549" s="199" t="s">
        <v>626</v>
      </c>
      <c r="C549" s="158" t="s">
        <v>94</v>
      </c>
      <c r="D549" s="201">
        <v>0.23</v>
      </c>
      <c r="E549" s="207"/>
      <c r="F549" s="209">
        <v>0.23</v>
      </c>
      <c r="G549" s="409">
        <v>0.23</v>
      </c>
      <c r="H549" s="409"/>
      <c r="I549" s="209"/>
      <c r="J549" s="409"/>
      <c r="K549" s="600" t="s">
        <v>199</v>
      </c>
      <c r="L549" s="178" t="s">
        <v>309</v>
      </c>
      <c r="M549" s="177"/>
      <c r="N549" s="417">
        <v>0.23</v>
      </c>
      <c r="O549" s="417"/>
      <c r="P549" s="417"/>
      <c r="Q549" s="185"/>
      <c r="R549" s="185"/>
      <c r="S549" s="185"/>
      <c r="T549" s="185"/>
      <c r="U549" s="185"/>
      <c r="V549" s="185"/>
      <c r="W549" s="185"/>
      <c r="X549" s="185"/>
      <c r="Y549" s="185"/>
      <c r="Z549" s="185"/>
      <c r="AA549" s="185"/>
      <c r="AB549" s="185"/>
      <c r="AC549" s="185"/>
      <c r="AD549" s="185"/>
      <c r="AE549" s="185"/>
      <c r="AF549" s="185"/>
      <c r="AG549" s="185"/>
      <c r="AH549" s="185"/>
      <c r="AI549" s="185"/>
      <c r="AJ549" s="185"/>
      <c r="AK549" s="185"/>
      <c r="AL549" s="185"/>
      <c r="AM549" s="185"/>
      <c r="AN549" s="185"/>
      <c r="AO549" s="185"/>
      <c r="AP549" s="206"/>
      <c r="AQ549" s="414"/>
      <c r="AR549" s="117"/>
    </row>
    <row r="550" spans="1:45" s="193" customFormat="1" x14ac:dyDescent="0.25">
      <c r="A550" s="172">
        <v>185</v>
      </c>
      <c r="B550" s="199" t="s">
        <v>627</v>
      </c>
      <c r="C550" s="158" t="s">
        <v>94</v>
      </c>
      <c r="D550" s="201">
        <v>0.38</v>
      </c>
      <c r="E550" s="207"/>
      <c r="F550" s="209">
        <v>0.38</v>
      </c>
      <c r="G550" s="409"/>
      <c r="H550" s="409"/>
      <c r="I550" s="209"/>
      <c r="J550" s="409">
        <v>0.38</v>
      </c>
      <c r="K550" s="600" t="s">
        <v>199</v>
      </c>
      <c r="L550" s="178" t="s">
        <v>309</v>
      </c>
      <c r="M550" s="177"/>
      <c r="N550" s="417"/>
      <c r="O550" s="417"/>
      <c r="P550" s="417"/>
      <c r="Q550" s="185"/>
      <c r="R550" s="185"/>
      <c r="S550" s="185"/>
      <c r="T550" s="185"/>
      <c r="U550" s="185"/>
      <c r="V550" s="185"/>
      <c r="W550" s="185"/>
      <c r="X550" s="185"/>
      <c r="Y550" s="185"/>
      <c r="Z550" s="185"/>
      <c r="AA550" s="185"/>
      <c r="AB550" s="185"/>
      <c r="AC550" s="185"/>
      <c r="AD550" s="185">
        <v>0.11</v>
      </c>
      <c r="AE550" s="185"/>
      <c r="AF550" s="185"/>
      <c r="AG550" s="185"/>
      <c r="AH550" s="185"/>
      <c r="AI550" s="185"/>
      <c r="AJ550" s="185"/>
      <c r="AK550" s="185"/>
      <c r="AL550" s="185"/>
      <c r="AM550" s="185"/>
      <c r="AN550" s="185"/>
      <c r="AO550" s="185"/>
      <c r="AP550" s="206"/>
      <c r="AQ550" s="414">
        <v>0.27</v>
      </c>
      <c r="AR550" s="117"/>
    </row>
    <row r="551" spans="1:45" s="193" customFormat="1" x14ac:dyDescent="0.25">
      <c r="A551" s="172">
        <v>186</v>
      </c>
      <c r="B551" s="199" t="s">
        <v>627</v>
      </c>
      <c r="C551" s="158" t="s">
        <v>94</v>
      </c>
      <c r="D551" s="201">
        <v>1.83</v>
      </c>
      <c r="E551" s="207"/>
      <c r="F551" s="209">
        <v>1.83</v>
      </c>
      <c r="G551" s="409"/>
      <c r="H551" s="409"/>
      <c r="I551" s="209"/>
      <c r="J551" s="409">
        <v>1.83</v>
      </c>
      <c r="K551" s="600" t="s">
        <v>199</v>
      </c>
      <c r="L551" s="149" t="s">
        <v>304</v>
      </c>
      <c r="M551" s="177"/>
      <c r="N551" s="417"/>
      <c r="O551" s="417">
        <v>1.2</v>
      </c>
      <c r="P551" s="417"/>
      <c r="Q551" s="185"/>
      <c r="R551" s="185"/>
      <c r="S551" s="185"/>
      <c r="T551" s="185"/>
      <c r="U551" s="185"/>
      <c r="V551" s="185"/>
      <c r="W551" s="185"/>
      <c r="X551" s="185"/>
      <c r="Y551" s="185"/>
      <c r="Z551" s="185"/>
      <c r="AA551" s="185"/>
      <c r="AB551" s="185"/>
      <c r="AC551" s="185"/>
      <c r="AD551" s="185">
        <v>0.63</v>
      </c>
      <c r="AE551" s="185"/>
      <c r="AF551" s="185"/>
      <c r="AG551" s="185"/>
      <c r="AH551" s="185"/>
      <c r="AI551" s="185"/>
      <c r="AJ551" s="185"/>
      <c r="AK551" s="185"/>
      <c r="AL551" s="185"/>
      <c r="AM551" s="185"/>
      <c r="AN551" s="185"/>
      <c r="AO551" s="185"/>
      <c r="AP551" s="206"/>
      <c r="AQ551" s="414"/>
      <c r="AR551" s="117"/>
    </row>
    <row r="552" spans="1:45" s="193" customFormat="1" x14ac:dyDescent="0.25">
      <c r="A552" s="172">
        <v>187</v>
      </c>
      <c r="B552" s="199" t="s">
        <v>622</v>
      </c>
      <c r="C552" s="158" t="s">
        <v>94</v>
      </c>
      <c r="D552" s="201">
        <v>0.03</v>
      </c>
      <c r="E552" s="207"/>
      <c r="F552" s="209">
        <v>0.03</v>
      </c>
      <c r="G552" s="409"/>
      <c r="H552" s="409"/>
      <c r="I552" s="209"/>
      <c r="J552" s="409">
        <v>0.03</v>
      </c>
      <c r="K552" s="600" t="s">
        <v>199</v>
      </c>
      <c r="L552" s="178" t="s">
        <v>309</v>
      </c>
      <c r="M552" s="177"/>
      <c r="N552" s="417"/>
      <c r="O552" s="417">
        <v>0.03</v>
      </c>
      <c r="P552" s="417"/>
      <c r="Q552" s="185"/>
      <c r="R552" s="185"/>
      <c r="S552" s="185"/>
      <c r="T552" s="185"/>
      <c r="U552" s="185"/>
      <c r="V552" s="185"/>
      <c r="W552" s="185"/>
      <c r="X552" s="185"/>
      <c r="Y552" s="185"/>
      <c r="Z552" s="185"/>
      <c r="AA552" s="185"/>
      <c r="AB552" s="185"/>
      <c r="AC552" s="185"/>
      <c r="AD552" s="185"/>
      <c r="AE552" s="185"/>
      <c r="AF552" s="185"/>
      <c r="AG552" s="185"/>
      <c r="AH552" s="185"/>
      <c r="AI552" s="185"/>
      <c r="AJ552" s="185"/>
      <c r="AK552" s="185"/>
      <c r="AL552" s="185"/>
      <c r="AM552" s="185"/>
      <c r="AN552" s="185"/>
      <c r="AO552" s="185"/>
      <c r="AP552" s="206"/>
      <c r="AQ552" s="414"/>
      <c r="AR552" s="117"/>
    </row>
    <row r="553" spans="1:45" s="193" customFormat="1" x14ac:dyDescent="0.25">
      <c r="A553" s="172">
        <v>188</v>
      </c>
      <c r="B553" s="199" t="s">
        <v>628</v>
      </c>
      <c r="C553" s="158" t="s">
        <v>94</v>
      </c>
      <c r="D553" s="201">
        <v>0.2</v>
      </c>
      <c r="E553" s="207"/>
      <c r="F553" s="209">
        <v>0.2</v>
      </c>
      <c r="G553" s="409"/>
      <c r="H553" s="409"/>
      <c r="I553" s="209"/>
      <c r="J553" s="409">
        <v>0.2</v>
      </c>
      <c r="K553" s="600" t="s">
        <v>199</v>
      </c>
      <c r="L553" s="149" t="s">
        <v>304</v>
      </c>
      <c r="M553" s="177"/>
      <c r="N553" s="417"/>
      <c r="O553" s="417">
        <v>0.2</v>
      </c>
      <c r="P553" s="417"/>
      <c r="Q553" s="185"/>
      <c r="R553" s="185"/>
      <c r="S553" s="185"/>
      <c r="T553" s="185"/>
      <c r="U553" s="185"/>
      <c r="V553" s="185"/>
      <c r="W553" s="185"/>
      <c r="X553" s="185"/>
      <c r="Y553" s="185"/>
      <c r="Z553" s="185"/>
      <c r="AA553" s="185"/>
      <c r="AB553" s="185"/>
      <c r="AC553" s="185"/>
      <c r="AD553" s="185"/>
      <c r="AE553" s="185"/>
      <c r="AF553" s="185"/>
      <c r="AG553" s="185"/>
      <c r="AH553" s="185"/>
      <c r="AI553" s="185"/>
      <c r="AJ553" s="185"/>
      <c r="AK553" s="185"/>
      <c r="AL553" s="185"/>
      <c r="AM553" s="185"/>
      <c r="AN553" s="185"/>
      <c r="AO553" s="185"/>
      <c r="AP553" s="206"/>
      <c r="AQ553" s="414"/>
      <c r="AR553" s="117"/>
    </row>
    <row r="554" spans="1:45" s="193" customFormat="1" x14ac:dyDescent="0.25">
      <c r="A554" s="172">
        <v>189</v>
      </c>
      <c r="B554" s="199" t="s">
        <v>629</v>
      </c>
      <c r="C554" s="158" t="s">
        <v>94</v>
      </c>
      <c r="D554" s="201">
        <v>0.48</v>
      </c>
      <c r="E554" s="207"/>
      <c r="F554" s="209">
        <v>0.48</v>
      </c>
      <c r="G554" s="409">
        <v>0.48</v>
      </c>
      <c r="H554" s="409"/>
      <c r="I554" s="209"/>
      <c r="J554" s="409"/>
      <c r="K554" s="600" t="s">
        <v>199</v>
      </c>
      <c r="L554" s="178" t="s">
        <v>309</v>
      </c>
      <c r="M554" s="177"/>
      <c r="N554" s="417">
        <v>0.48</v>
      </c>
      <c r="O554" s="417"/>
      <c r="P554" s="417"/>
      <c r="Q554" s="185"/>
      <c r="R554" s="185"/>
      <c r="S554" s="185"/>
      <c r="T554" s="185"/>
      <c r="U554" s="185"/>
      <c r="V554" s="185"/>
      <c r="W554" s="185"/>
      <c r="X554" s="185"/>
      <c r="Y554" s="185"/>
      <c r="Z554" s="185"/>
      <c r="AA554" s="185"/>
      <c r="AB554" s="185"/>
      <c r="AC554" s="185"/>
      <c r="AD554" s="185"/>
      <c r="AE554" s="185"/>
      <c r="AF554" s="185"/>
      <c r="AG554" s="185"/>
      <c r="AH554" s="185"/>
      <c r="AI554" s="185"/>
      <c r="AJ554" s="185"/>
      <c r="AK554" s="185"/>
      <c r="AL554" s="185"/>
      <c r="AM554" s="185"/>
      <c r="AN554" s="185"/>
      <c r="AO554" s="185"/>
      <c r="AP554" s="206"/>
      <c r="AQ554" s="414"/>
      <c r="AR554" s="117"/>
    </row>
    <row r="555" spans="1:45" s="117" customFormat="1" x14ac:dyDescent="0.25">
      <c r="A555" s="172">
        <v>190</v>
      </c>
      <c r="B555" s="199" t="s">
        <v>630</v>
      </c>
      <c r="C555" s="158" t="s">
        <v>94</v>
      </c>
      <c r="D555" s="201">
        <v>14.07</v>
      </c>
      <c r="E555" s="207"/>
      <c r="F555" s="209">
        <v>14.07</v>
      </c>
      <c r="G555" s="416">
        <v>9.9700000000000006</v>
      </c>
      <c r="H555" s="416"/>
      <c r="I555" s="209"/>
      <c r="J555" s="416">
        <v>4.0999999999999996</v>
      </c>
      <c r="K555" s="601" t="s">
        <v>197</v>
      </c>
      <c r="L555" s="178" t="s">
        <v>368</v>
      </c>
      <c r="M555" s="177"/>
      <c r="N555" s="279">
        <v>9.9700000000000006</v>
      </c>
      <c r="O555" s="279">
        <v>1.8</v>
      </c>
      <c r="P555" s="279">
        <v>2.2999999999999998</v>
      </c>
      <c r="Q555" s="279"/>
      <c r="R555" s="185"/>
      <c r="S555" s="185"/>
      <c r="T555" s="185"/>
      <c r="U555" s="185"/>
      <c r="V555" s="185"/>
      <c r="W555" s="185"/>
      <c r="X555" s="185"/>
      <c r="Y555" s="185"/>
      <c r="Z555" s="185"/>
      <c r="AA555" s="185"/>
      <c r="AB555" s="185"/>
      <c r="AC555" s="185"/>
      <c r="AD555" s="185"/>
      <c r="AE555" s="185"/>
      <c r="AF555" s="185"/>
      <c r="AG555" s="185"/>
      <c r="AH555" s="185"/>
      <c r="AI555" s="185"/>
      <c r="AJ555" s="185"/>
      <c r="AK555" s="185"/>
      <c r="AL555" s="185"/>
      <c r="AM555" s="185"/>
      <c r="AN555" s="185"/>
      <c r="AO555" s="185"/>
      <c r="AP555" s="206"/>
      <c r="AQ555" s="414"/>
      <c r="AS555" s="182"/>
    </row>
    <row r="556" spans="1:45" s="117" customFormat="1" x14ac:dyDescent="0.25">
      <c r="A556" s="172">
        <v>191</v>
      </c>
      <c r="B556" s="199" t="s">
        <v>631</v>
      </c>
      <c r="C556" s="158" t="s">
        <v>94</v>
      </c>
      <c r="D556" s="201">
        <v>1.31</v>
      </c>
      <c r="E556" s="207"/>
      <c r="F556" s="209">
        <v>1.31</v>
      </c>
      <c r="G556" s="416">
        <v>1.31</v>
      </c>
      <c r="H556" s="416"/>
      <c r="I556" s="209"/>
      <c r="J556" s="416"/>
      <c r="K556" s="599" t="s">
        <v>197</v>
      </c>
      <c r="L556" s="178" t="s">
        <v>309</v>
      </c>
      <c r="M556" s="177"/>
      <c r="N556" s="279">
        <v>1.31</v>
      </c>
      <c r="O556" s="279"/>
      <c r="P556" s="279"/>
      <c r="Q556" s="279"/>
      <c r="R556" s="185"/>
      <c r="S556" s="185"/>
      <c r="T556" s="185"/>
      <c r="U556" s="185"/>
      <c r="V556" s="185"/>
      <c r="W556" s="185"/>
      <c r="X556" s="185"/>
      <c r="Y556" s="185"/>
      <c r="Z556" s="185"/>
      <c r="AA556" s="185"/>
      <c r="AB556" s="185"/>
      <c r="AC556" s="185"/>
      <c r="AD556" s="185"/>
      <c r="AE556" s="185"/>
      <c r="AF556" s="185"/>
      <c r="AG556" s="185"/>
      <c r="AH556" s="185"/>
      <c r="AI556" s="185"/>
      <c r="AJ556" s="185"/>
      <c r="AK556" s="185"/>
      <c r="AL556" s="185"/>
      <c r="AM556" s="185"/>
      <c r="AN556" s="185"/>
      <c r="AO556" s="185"/>
      <c r="AP556" s="206"/>
      <c r="AQ556" s="414"/>
      <c r="AS556" s="182"/>
    </row>
    <row r="557" spans="1:45" s="117" customFormat="1" x14ac:dyDescent="0.25">
      <c r="A557" s="172">
        <v>192</v>
      </c>
      <c r="B557" s="199" t="s">
        <v>632</v>
      </c>
      <c r="C557" s="158" t="s">
        <v>94</v>
      </c>
      <c r="D557" s="201">
        <v>5.2</v>
      </c>
      <c r="E557" s="207"/>
      <c r="F557" s="209">
        <v>5.2</v>
      </c>
      <c r="G557" s="416">
        <v>4.5999999999999996</v>
      </c>
      <c r="H557" s="416"/>
      <c r="I557" s="209"/>
      <c r="J557" s="416">
        <v>0.6</v>
      </c>
      <c r="K557" s="599" t="s">
        <v>197</v>
      </c>
      <c r="L557" s="178" t="s">
        <v>309</v>
      </c>
      <c r="M557" s="177"/>
      <c r="N557" s="279">
        <v>4.5999999999999996</v>
      </c>
      <c r="O557" s="279">
        <v>0.6</v>
      </c>
      <c r="P557" s="279"/>
      <c r="Q557" s="279"/>
      <c r="R557" s="185"/>
      <c r="S557" s="185"/>
      <c r="T557" s="185"/>
      <c r="U557" s="185"/>
      <c r="V557" s="185"/>
      <c r="W557" s="185"/>
      <c r="X557" s="185"/>
      <c r="Y557" s="185"/>
      <c r="Z557" s="185"/>
      <c r="AA557" s="185"/>
      <c r="AB557" s="185"/>
      <c r="AC557" s="185"/>
      <c r="AD557" s="185"/>
      <c r="AE557" s="185"/>
      <c r="AF557" s="185"/>
      <c r="AG557" s="185"/>
      <c r="AH557" s="185"/>
      <c r="AI557" s="185"/>
      <c r="AJ557" s="185"/>
      <c r="AK557" s="185"/>
      <c r="AL557" s="185"/>
      <c r="AM557" s="185"/>
      <c r="AN557" s="185"/>
      <c r="AO557" s="185"/>
      <c r="AP557" s="206"/>
      <c r="AQ557" s="414"/>
      <c r="AS557" s="182"/>
    </row>
    <row r="558" spans="1:45" s="117" customFormat="1" x14ac:dyDescent="0.25">
      <c r="A558" s="172">
        <v>193</v>
      </c>
      <c r="B558" s="199" t="s">
        <v>632</v>
      </c>
      <c r="C558" s="158" t="s">
        <v>94</v>
      </c>
      <c r="D558" s="201">
        <v>0.5</v>
      </c>
      <c r="E558" s="207"/>
      <c r="F558" s="209">
        <v>0.5</v>
      </c>
      <c r="G558" s="416"/>
      <c r="H558" s="416"/>
      <c r="I558" s="209"/>
      <c r="J558" s="416">
        <v>0.5</v>
      </c>
      <c r="K558" s="599" t="s">
        <v>197</v>
      </c>
      <c r="L558" s="178" t="s">
        <v>309</v>
      </c>
      <c r="M558" s="177"/>
      <c r="N558" s="279"/>
      <c r="O558" s="279">
        <v>0.34</v>
      </c>
      <c r="P558" s="279">
        <v>0.04</v>
      </c>
      <c r="Q558" s="279">
        <v>0.12</v>
      </c>
      <c r="R558" s="185"/>
      <c r="S558" s="185"/>
      <c r="T558" s="185"/>
      <c r="U558" s="185"/>
      <c r="V558" s="185"/>
      <c r="W558" s="185"/>
      <c r="X558" s="185"/>
      <c r="Y558" s="185"/>
      <c r="Z558" s="185"/>
      <c r="AA558" s="185"/>
      <c r="AB558" s="185"/>
      <c r="AC558" s="185"/>
      <c r="AD558" s="185"/>
      <c r="AE558" s="185"/>
      <c r="AF558" s="185"/>
      <c r="AG558" s="185"/>
      <c r="AH558" s="185"/>
      <c r="AI558" s="185"/>
      <c r="AJ558" s="185"/>
      <c r="AK558" s="185"/>
      <c r="AL558" s="185"/>
      <c r="AM558" s="185"/>
      <c r="AN558" s="185"/>
      <c r="AO558" s="185"/>
      <c r="AP558" s="206"/>
      <c r="AQ558" s="414"/>
      <c r="AS558" s="182"/>
    </row>
    <row r="559" spans="1:45" s="117" customFormat="1" x14ac:dyDescent="0.25">
      <c r="A559" s="172">
        <v>194</v>
      </c>
      <c r="B559" s="199" t="s">
        <v>633</v>
      </c>
      <c r="C559" s="158" t="s">
        <v>94</v>
      </c>
      <c r="D559" s="201">
        <v>8.9</v>
      </c>
      <c r="E559" s="207"/>
      <c r="F559" s="209">
        <v>8.9</v>
      </c>
      <c r="G559" s="416">
        <v>3.85</v>
      </c>
      <c r="H559" s="416"/>
      <c r="I559" s="209"/>
      <c r="J559" s="416">
        <v>5.05</v>
      </c>
      <c r="K559" s="599" t="s">
        <v>197</v>
      </c>
      <c r="L559" s="149" t="s">
        <v>304</v>
      </c>
      <c r="M559" s="177"/>
      <c r="N559" s="279">
        <v>3.85</v>
      </c>
      <c r="O559" s="279">
        <v>5.05</v>
      </c>
      <c r="P559" s="279"/>
      <c r="Q559" s="279"/>
      <c r="R559" s="185"/>
      <c r="S559" s="185"/>
      <c r="T559" s="185"/>
      <c r="U559" s="185"/>
      <c r="V559" s="185"/>
      <c r="W559" s="185"/>
      <c r="X559" s="185"/>
      <c r="Y559" s="185"/>
      <c r="Z559" s="185"/>
      <c r="AA559" s="185"/>
      <c r="AB559" s="185"/>
      <c r="AC559" s="185"/>
      <c r="AD559" s="185"/>
      <c r="AE559" s="185"/>
      <c r="AF559" s="185"/>
      <c r="AG559" s="185"/>
      <c r="AH559" s="185"/>
      <c r="AI559" s="185"/>
      <c r="AJ559" s="185"/>
      <c r="AK559" s="185"/>
      <c r="AL559" s="185"/>
      <c r="AM559" s="185"/>
      <c r="AN559" s="185"/>
      <c r="AO559" s="185"/>
      <c r="AP559" s="206"/>
      <c r="AQ559" s="414"/>
      <c r="AS559" s="182"/>
    </row>
    <row r="560" spans="1:45" s="117" customFormat="1" x14ac:dyDescent="0.25">
      <c r="A560" s="172">
        <v>195</v>
      </c>
      <c r="B560" s="199" t="s">
        <v>631</v>
      </c>
      <c r="C560" s="158" t="s">
        <v>94</v>
      </c>
      <c r="D560" s="201">
        <v>3.27</v>
      </c>
      <c r="E560" s="207"/>
      <c r="F560" s="209">
        <v>3.27</v>
      </c>
      <c r="G560" s="416">
        <v>3.27</v>
      </c>
      <c r="H560" s="416"/>
      <c r="I560" s="209"/>
      <c r="J560" s="416"/>
      <c r="K560" s="599" t="s">
        <v>197</v>
      </c>
      <c r="L560" s="178" t="s">
        <v>309</v>
      </c>
      <c r="M560" s="177"/>
      <c r="N560" s="279">
        <v>3.27</v>
      </c>
      <c r="O560" s="279"/>
      <c r="P560" s="279"/>
      <c r="Q560" s="279"/>
      <c r="R560" s="185"/>
      <c r="S560" s="185"/>
      <c r="T560" s="185"/>
      <c r="U560" s="185"/>
      <c r="V560" s="185"/>
      <c r="W560" s="185"/>
      <c r="X560" s="185"/>
      <c r="Y560" s="185"/>
      <c r="Z560" s="185"/>
      <c r="AA560" s="185"/>
      <c r="AB560" s="185"/>
      <c r="AC560" s="185"/>
      <c r="AD560" s="185"/>
      <c r="AE560" s="185"/>
      <c r="AF560" s="185"/>
      <c r="AG560" s="185"/>
      <c r="AH560" s="185"/>
      <c r="AI560" s="185"/>
      <c r="AJ560" s="185"/>
      <c r="AK560" s="185"/>
      <c r="AL560" s="185"/>
      <c r="AM560" s="185"/>
      <c r="AN560" s="185"/>
      <c r="AO560" s="185"/>
      <c r="AP560" s="206"/>
      <c r="AQ560" s="414"/>
      <c r="AS560" s="182"/>
    </row>
    <row r="561" spans="1:45" s="117" customFormat="1" x14ac:dyDescent="0.25">
      <c r="A561" s="172">
        <v>196</v>
      </c>
      <c r="B561" s="199" t="s">
        <v>634</v>
      </c>
      <c r="C561" s="158" t="s">
        <v>94</v>
      </c>
      <c r="D561" s="201">
        <v>0.27</v>
      </c>
      <c r="E561" s="207"/>
      <c r="F561" s="209">
        <v>0.27</v>
      </c>
      <c r="G561" s="416"/>
      <c r="H561" s="416"/>
      <c r="I561" s="209"/>
      <c r="J561" s="416">
        <v>0.27</v>
      </c>
      <c r="K561" s="599" t="s">
        <v>197</v>
      </c>
      <c r="L561" s="149" t="s">
        <v>304</v>
      </c>
      <c r="M561" s="177"/>
      <c r="N561" s="279"/>
      <c r="O561" s="279"/>
      <c r="P561" s="279"/>
      <c r="Q561" s="279"/>
      <c r="R561" s="185"/>
      <c r="S561" s="185"/>
      <c r="T561" s="185"/>
      <c r="U561" s="185"/>
      <c r="V561" s="185"/>
      <c r="W561" s="185"/>
      <c r="X561" s="185"/>
      <c r="Y561" s="185"/>
      <c r="Z561" s="185"/>
      <c r="AA561" s="185"/>
      <c r="AB561" s="185"/>
      <c r="AC561" s="185"/>
      <c r="AD561" s="185">
        <v>0.27</v>
      </c>
      <c r="AE561" s="185"/>
      <c r="AF561" s="185"/>
      <c r="AG561" s="185"/>
      <c r="AH561" s="185"/>
      <c r="AI561" s="185"/>
      <c r="AJ561" s="185"/>
      <c r="AK561" s="185"/>
      <c r="AL561" s="185"/>
      <c r="AM561" s="185"/>
      <c r="AN561" s="185"/>
      <c r="AO561" s="185"/>
      <c r="AP561" s="206"/>
      <c r="AQ561" s="414"/>
      <c r="AS561" s="182"/>
    </row>
    <row r="562" spans="1:45" s="117" customFormat="1" x14ac:dyDescent="0.25">
      <c r="A562" s="172">
        <v>197</v>
      </c>
      <c r="B562" s="199" t="s">
        <v>634</v>
      </c>
      <c r="C562" s="158" t="s">
        <v>94</v>
      </c>
      <c r="D562" s="201">
        <v>2.34</v>
      </c>
      <c r="E562" s="207"/>
      <c r="F562" s="209">
        <v>2.34</v>
      </c>
      <c r="G562" s="416">
        <v>1.44</v>
      </c>
      <c r="H562" s="416"/>
      <c r="I562" s="209"/>
      <c r="J562" s="416">
        <v>0.9</v>
      </c>
      <c r="K562" s="599" t="s">
        <v>197</v>
      </c>
      <c r="L562" s="149" t="s">
        <v>304</v>
      </c>
      <c r="M562" s="177"/>
      <c r="N562" s="279">
        <v>1.44</v>
      </c>
      <c r="O562" s="279">
        <v>0.9</v>
      </c>
      <c r="P562" s="279"/>
      <c r="Q562" s="279"/>
      <c r="R562" s="185"/>
      <c r="S562" s="185"/>
      <c r="T562" s="185"/>
      <c r="U562" s="185"/>
      <c r="V562" s="185"/>
      <c r="W562" s="185"/>
      <c r="X562" s="185"/>
      <c r="Y562" s="185"/>
      <c r="Z562" s="185"/>
      <c r="AA562" s="185"/>
      <c r="AB562" s="185"/>
      <c r="AC562" s="185"/>
      <c r="AD562" s="185"/>
      <c r="AE562" s="185"/>
      <c r="AF562" s="185"/>
      <c r="AG562" s="185"/>
      <c r="AH562" s="185"/>
      <c r="AI562" s="185"/>
      <c r="AJ562" s="185"/>
      <c r="AK562" s="185"/>
      <c r="AL562" s="185"/>
      <c r="AM562" s="185"/>
      <c r="AN562" s="185"/>
      <c r="AO562" s="185"/>
      <c r="AP562" s="206"/>
      <c r="AQ562" s="414"/>
      <c r="AS562" s="182"/>
    </row>
    <row r="563" spans="1:45" s="117" customFormat="1" x14ac:dyDescent="0.25">
      <c r="A563" s="172">
        <v>198</v>
      </c>
      <c r="B563" s="199" t="s">
        <v>635</v>
      </c>
      <c r="C563" s="158" t="s">
        <v>94</v>
      </c>
      <c r="D563" s="201">
        <v>5.21</v>
      </c>
      <c r="E563" s="207"/>
      <c r="F563" s="209">
        <v>5.21</v>
      </c>
      <c r="G563" s="416">
        <v>4.1100000000000003</v>
      </c>
      <c r="H563" s="416"/>
      <c r="I563" s="209"/>
      <c r="J563" s="416">
        <v>1.1000000000000001</v>
      </c>
      <c r="K563" s="599" t="s">
        <v>197</v>
      </c>
      <c r="L563" s="178" t="s">
        <v>368</v>
      </c>
      <c r="M563" s="177"/>
      <c r="N563" s="279">
        <v>4.1100000000000003</v>
      </c>
      <c r="O563" s="279">
        <v>1.1000000000000001</v>
      </c>
      <c r="P563" s="279"/>
      <c r="Q563" s="279"/>
      <c r="R563" s="185"/>
      <c r="S563" s="185"/>
      <c r="T563" s="185"/>
      <c r="U563" s="185"/>
      <c r="V563" s="185"/>
      <c r="W563" s="185"/>
      <c r="X563" s="185"/>
      <c r="Y563" s="185"/>
      <c r="Z563" s="185"/>
      <c r="AA563" s="185"/>
      <c r="AB563" s="185"/>
      <c r="AC563" s="185"/>
      <c r="AD563" s="185"/>
      <c r="AE563" s="185"/>
      <c r="AF563" s="185"/>
      <c r="AG563" s="185"/>
      <c r="AH563" s="185"/>
      <c r="AI563" s="185"/>
      <c r="AJ563" s="185"/>
      <c r="AK563" s="185"/>
      <c r="AL563" s="185"/>
      <c r="AM563" s="185"/>
      <c r="AN563" s="185"/>
      <c r="AO563" s="185"/>
      <c r="AP563" s="206"/>
      <c r="AQ563" s="414"/>
      <c r="AS563" s="182"/>
    </row>
    <row r="564" spans="1:45" s="117" customFormat="1" x14ac:dyDescent="0.25">
      <c r="A564" s="172">
        <v>199</v>
      </c>
      <c r="B564" s="199" t="s">
        <v>635</v>
      </c>
      <c r="C564" s="158" t="s">
        <v>94</v>
      </c>
      <c r="D564" s="201">
        <v>12.07</v>
      </c>
      <c r="E564" s="207"/>
      <c r="F564" s="209">
        <v>12.07</v>
      </c>
      <c r="G564" s="416">
        <v>9.7200000000000006</v>
      </c>
      <c r="H564" s="416"/>
      <c r="I564" s="209"/>
      <c r="J564" s="416">
        <v>2.35</v>
      </c>
      <c r="K564" s="602" t="s">
        <v>197</v>
      </c>
      <c r="L564" s="178" t="s">
        <v>309</v>
      </c>
      <c r="M564" s="177"/>
      <c r="N564" s="279">
        <v>9.7200000000000006</v>
      </c>
      <c r="O564" s="279">
        <v>1.55</v>
      </c>
      <c r="P564" s="279">
        <v>0.8</v>
      </c>
      <c r="Q564" s="279"/>
      <c r="R564" s="185"/>
      <c r="S564" s="185"/>
      <c r="T564" s="185"/>
      <c r="U564" s="185"/>
      <c r="V564" s="185"/>
      <c r="W564" s="185"/>
      <c r="X564" s="185"/>
      <c r="Y564" s="185"/>
      <c r="Z564" s="185"/>
      <c r="AA564" s="185"/>
      <c r="AB564" s="185"/>
      <c r="AC564" s="185"/>
      <c r="AD564" s="185"/>
      <c r="AE564" s="185"/>
      <c r="AF564" s="185"/>
      <c r="AG564" s="185"/>
      <c r="AH564" s="185"/>
      <c r="AI564" s="185"/>
      <c r="AJ564" s="185"/>
      <c r="AK564" s="185"/>
      <c r="AL564" s="185"/>
      <c r="AM564" s="185"/>
      <c r="AN564" s="185"/>
      <c r="AO564" s="185"/>
      <c r="AP564" s="206"/>
      <c r="AQ564" s="414"/>
      <c r="AS564" s="182"/>
    </row>
    <row r="565" spans="1:45" s="117" customFormat="1" x14ac:dyDescent="0.25">
      <c r="A565" s="172">
        <v>200</v>
      </c>
      <c r="B565" s="199" t="s">
        <v>636</v>
      </c>
      <c r="C565" s="158" t="s">
        <v>94</v>
      </c>
      <c r="D565" s="201">
        <v>0.3</v>
      </c>
      <c r="E565" s="207"/>
      <c r="F565" s="209">
        <v>0.3</v>
      </c>
      <c r="G565" s="416"/>
      <c r="H565" s="416"/>
      <c r="I565" s="209"/>
      <c r="J565" s="416">
        <v>0.3</v>
      </c>
      <c r="K565" s="602" t="s">
        <v>197</v>
      </c>
      <c r="L565" s="178" t="s">
        <v>309</v>
      </c>
      <c r="M565" s="177"/>
      <c r="N565" s="279"/>
      <c r="O565" s="279"/>
      <c r="P565" s="279">
        <v>0.3</v>
      </c>
      <c r="Q565" s="279"/>
      <c r="R565" s="185"/>
      <c r="S565" s="185"/>
      <c r="T565" s="185"/>
      <c r="U565" s="185"/>
      <c r="V565" s="185"/>
      <c r="W565" s="185"/>
      <c r="X565" s="185"/>
      <c r="Y565" s="185"/>
      <c r="Z565" s="185"/>
      <c r="AA565" s="185"/>
      <c r="AB565" s="185"/>
      <c r="AC565" s="185"/>
      <c r="AD565" s="185"/>
      <c r="AE565" s="185"/>
      <c r="AF565" s="185"/>
      <c r="AG565" s="185"/>
      <c r="AH565" s="185"/>
      <c r="AI565" s="185"/>
      <c r="AJ565" s="185"/>
      <c r="AK565" s="185"/>
      <c r="AL565" s="185"/>
      <c r="AM565" s="185"/>
      <c r="AN565" s="185"/>
      <c r="AO565" s="185"/>
      <c r="AP565" s="206"/>
      <c r="AQ565" s="414"/>
      <c r="AS565" s="182"/>
    </row>
    <row r="566" spans="1:45" s="117" customFormat="1" x14ac:dyDescent="0.25">
      <c r="A566" s="172">
        <v>201</v>
      </c>
      <c r="B566" s="199" t="s">
        <v>637</v>
      </c>
      <c r="C566" s="158" t="s">
        <v>94</v>
      </c>
      <c r="D566" s="201">
        <v>0.36</v>
      </c>
      <c r="E566" s="207"/>
      <c r="F566" s="209">
        <v>0.36</v>
      </c>
      <c r="G566" s="416"/>
      <c r="H566" s="416"/>
      <c r="I566" s="209"/>
      <c r="J566" s="416">
        <v>0.36</v>
      </c>
      <c r="K566" s="602" t="s">
        <v>197</v>
      </c>
      <c r="L566" s="178" t="s">
        <v>309</v>
      </c>
      <c r="M566" s="177"/>
      <c r="N566" s="279"/>
      <c r="O566" s="279"/>
      <c r="P566" s="279"/>
      <c r="Q566" s="279"/>
      <c r="R566" s="185"/>
      <c r="S566" s="185"/>
      <c r="T566" s="185"/>
      <c r="U566" s="185"/>
      <c r="V566" s="185"/>
      <c r="W566" s="185"/>
      <c r="X566" s="185"/>
      <c r="Y566" s="185"/>
      <c r="Z566" s="185"/>
      <c r="AA566" s="185"/>
      <c r="AB566" s="185"/>
      <c r="AC566" s="185"/>
      <c r="AD566" s="185"/>
      <c r="AE566" s="185"/>
      <c r="AF566" s="185"/>
      <c r="AG566" s="185"/>
      <c r="AH566" s="185"/>
      <c r="AI566" s="185"/>
      <c r="AJ566" s="185"/>
      <c r="AK566" s="185">
        <v>0.36</v>
      </c>
      <c r="AL566" s="185"/>
      <c r="AM566" s="185"/>
      <c r="AN566" s="185"/>
      <c r="AO566" s="185"/>
      <c r="AP566" s="206"/>
      <c r="AQ566" s="414"/>
      <c r="AS566" s="182"/>
    </row>
    <row r="567" spans="1:45" s="117" customFormat="1" x14ac:dyDescent="0.25">
      <c r="A567" s="172">
        <v>202</v>
      </c>
      <c r="B567" s="199" t="s">
        <v>636</v>
      </c>
      <c r="C567" s="158" t="s">
        <v>94</v>
      </c>
      <c r="D567" s="201">
        <v>1.42</v>
      </c>
      <c r="E567" s="207"/>
      <c r="F567" s="209">
        <v>1.42</v>
      </c>
      <c r="G567" s="416"/>
      <c r="H567" s="416"/>
      <c r="I567" s="209"/>
      <c r="J567" s="416">
        <v>1.42</v>
      </c>
      <c r="K567" s="599" t="s">
        <v>197</v>
      </c>
      <c r="L567" s="178" t="s">
        <v>309</v>
      </c>
      <c r="M567" s="177"/>
      <c r="N567" s="279"/>
      <c r="O567" s="279"/>
      <c r="P567" s="279"/>
      <c r="Q567" s="279"/>
      <c r="R567" s="185"/>
      <c r="S567" s="185"/>
      <c r="T567" s="185"/>
      <c r="U567" s="185"/>
      <c r="V567" s="185"/>
      <c r="W567" s="185"/>
      <c r="X567" s="185"/>
      <c r="Y567" s="185"/>
      <c r="Z567" s="185"/>
      <c r="AA567" s="185"/>
      <c r="AB567" s="185"/>
      <c r="AC567" s="185"/>
      <c r="AD567" s="185">
        <v>1.42</v>
      </c>
      <c r="AE567" s="185"/>
      <c r="AF567" s="185"/>
      <c r="AG567" s="185"/>
      <c r="AH567" s="185"/>
      <c r="AI567" s="185"/>
      <c r="AJ567" s="185"/>
      <c r="AK567" s="185"/>
      <c r="AL567" s="185"/>
      <c r="AM567" s="185"/>
      <c r="AN567" s="185"/>
      <c r="AO567" s="185"/>
      <c r="AP567" s="206"/>
      <c r="AQ567" s="414"/>
      <c r="AS567" s="182"/>
    </row>
    <row r="568" spans="1:45" s="117" customFormat="1" x14ac:dyDescent="0.25">
      <c r="A568" s="172">
        <v>203</v>
      </c>
      <c r="B568" s="199" t="s">
        <v>638</v>
      </c>
      <c r="C568" s="158" t="s">
        <v>94</v>
      </c>
      <c r="D568" s="201">
        <v>0.05</v>
      </c>
      <c r="E568" s="207"/>
      <c r="F568" s="209">
        <v>0.05</v>
      </c>
      <c r="G568" s="416"/>
      <c r="H568" s="416"/>
      <c r="I568" s="209"/>
      <c r="J568" s="416">
        <v>0.05</v>
      </c>
      <c r="K568" s="599" t="s">
        <v>197</v>
      </c>
      <c r="L568" s="178" t="s">
        <v>309</v>
      </c>
      <c r="M568" s="177"/>
      <c r="N568" s="279"/>
      <c r="O568" s="279"/>
      <c r="P568" s="279">
        <v>0.05</v>
      </c>
      <c r="Q568" s="279"/>
      <c r="R568" s="185"/>
      <c r="S568" s="185"/>
      <c r="T568" s="185"/>
      <c r="U568" s="185"/>
      <c r="V568" s="185"/>
      <c r="W568" s="185"/>
      <c r="X568" s="185"/>
      <c r="Y568" s="185"/>
      <c r="Z568" s="185"/>
      <c r="AA568" s="185"/>
      <c r="AB568" s="185"/>
      <c r="AC568" s="185"/>
      <c r="AD568" s="185"/>
      <c r="AE568" s="185"/>
      <c r="AF568" s="185"/>
      <c r="AG568" s="185"/>
      <c r="AH568" s="185"/>
      <c r="AI568" s="185"/>
      <c r="AJ568" s="185"/>
      <c r="AK568" s="185"/>
      <c r="AL568" s="185"/>
      <c r="AM568" s="185"/>
      <c r="AN568" s="185"/>
      <c r="AO568" s="185"/>
      <c r="AP568" s="206"/>
      <c r="AQ568" s="414"/>
      <c r="AS568" s="182"/>
    </row>
    <row r="569" spans="1:45" s="435" customFormat="1" ht="27.6" x14ac:dyDescent="0.25">
      <c r="A569" s="462">
        <v>204</v>
      </c>
      <c r="B569" s="463" t="s">
        <v>639</v>
      </c>
      <c r="C569" s="427" t="s">
        <v>94</v>
      </c>
      <c r="D569" s="464">
        <v>127.9</v>
      </c>
      <c r="E569" s="429"/>
      <c r="F569" s="465">
        <v>127.9</v>
      </c>
      <c r="G569" s="466">
        <v>10</v>
      </c>
      <c r="H569" s="467"/>
      <c r="I569" s="183"/>
      <c r="J569" s="466">
        <v>117.9</v>
      </c>
      <c r="K569" s="608" t="s">
        <v>197</v>
      </c>
      <c r="L569" s="431" t="s">
        <v>309</v>
      </c>
      <c r="M569" s="432"/>
      <c r="N569" s="468">
        <v>10</v>
      </c>
      <c r="O569" s="469">
        <v>80</v>
      </c>
      <c r="P569" s="469">
        <v>13.1</v>
      </c>
      <c r="Q569" s="469">
        <v>3.3</v>
      </c>
      <c r="R569" s="470"/>
      <c r="S569" s="470"/>
      <c r="T569" s="470"/>
      <c r="U569" s="471">
        <v>21.5</v>
      </c>
      <c r="V569" s="471"/>
      <c r="W569" s="470"/>
      <c r="X569" s="470"/>
      <c r="Y569" s="471"/>
      <c r="Z569" s="470"/>
      <c r="AA569" s="470"/>
      <c r="AB569" s="471"/>
      <c r="AC569" s="471"/>
      <c r="AD569" s="472"/>
      <c r="AE569" s="472"/>
      <c r="AF569" s="473"/>
      <c r="AG569" s="473"/>
      <c r="AH569" s="473"/>
      <c r="AI569" s="472"/>
      <c r="AJ569" s="473"/>
      <c r="AK569" s="473"/>
      <c r="AL569" s="474"/>
      <c r="AM569" s="474"/>
      <c r="AN569" s="474"/>
      <c r="AO569" s="474"/>
      <c r="AP569" s="475"/>
      <c r="AQ569" s="476"/>
    </row>
    <row r="570" spans="1:45" s="117" customFormat="1" x14ac:dyDescent="0.25">
      <c r="A570" s="172">
        <v>205</v>
      </c>
      <c r="B570" s="199" t="s">
        <v>640</v>
      </c>
      <c r="C570" s="158" t="s">
        <v>94</v>
      </c>
      <c r="D570" s="201">
        <v>0.62</v>
      </c>
      <c r="E570" s="207"/>
      <c r="F570" s="209">
        <v>0.62</v>
      </c>
      <c r="G570" s="209"/>
      <c r="H570" s="209"/>
      <c r="I570" s="209"/>
      <c r="J570" s="209">
        <v>0.62</v>
      </c>
      <c r="K570" s="238" t="s">
        <v>198</v>
      </c>
      <c r="L570" s="178" t="s">
        <v>309</v>
      </c>
      <c r="M570" s="177"/>
      <c r="N570" s="279"/>
      <c r="O570" s="279">
        <v>0.62</v>
      </c>
      <c r="P570" s="279"/>
      <c r="Q570" s="279"/>
      <c r="R570" s="185"/>
      <c r="S570" s="185"/>
      <c r="T570" s="185"/>
      <c r="U570" s="185"/>
      <c r="V570" s="185"/>
      <c r="W570" s="185"/>
      <c r="X570" s="185"/>
      <c r="Y570" s="185"/>
      <c r="Z570" s="185"/>
      <c r="AA570" s="185"/>
      <c r="AB570" s="185"/>
      <c r="AC570" s="185"/>
      <c r="AD570" s="185"/>
      <c r="AE570" s="185"/>
      <c r="AF570" s="185"/>
      <c r="AG570" s="185"/>
      <c r="AH570" s="185"/>
      <c r="AI570" s="185"/>
      <c r="AJ570" s="185"/>
      <c r="AK570" s="185"/>
      <c r="AL570" s="185"/>
      <c r="AM570" s="185"/>
      <c r="AN570" s="185"/>
      <c r="AO570" s="185"/>
      <c r="AP570" s="206"/>
      <c r="AQ570" s="414"/>
      <c r="AS570" s="182"/>
    </row>
    <row r="571" spans="1:45" s="117" customFormat="1" x14ac:dyDescent="0.25">
      <c r="A571" s="172">
        <v>206</v>
      </c>
      <c r="B571" s="199" t="s">
        <v>641</v>
      </c>
      <c r="C571" s="158" t="s">
        <v>94</v>
      </c>
      <c r="D571" s="201">
        <v>0.52</v>
      </c>
      <c r="E571" s="207"/>
      <c r="F571" s="209">
        <v>0.52</v>
      </c>
      <c r="G571" s="209">
        <v>0.52</v>
      </c>
      <c r="H571" s="209"/>
      <c r="I571" s="209"/>
      <c r="J571" s="209"/>
      <c r="K571" s="238" t="s">
        <v>198</v>
      </c>
      <c r="L571" s="178" t="s">
        <v>309</v>
      </c>
      <c r="M571" s="177"/>
      <c r="N571" s="279">
        <v>0.52</v>
      </c>
      <c r="O571" s="279"/>
      <c r="P571" s="279"/>
      <c r="Q571" s="279"/>
      <c r="R571" s="185"/>
      <c r="S571" s="185"/>
      <c r="T571" s="185"/>
      <c r="U571" s="185"/>
      <c r="V571" s="185"/>
      <c r="W571" s="185"/>
      <c r="X571" s="185"/>
      <c r="Y571" s="185"/>
      <c r="Z571" s="185"/>
      <c r="AA571" s="185"/>
      <c r="AB571" s="185"/>
      <c r="AC571" s="185"/>
      <c r="AD571" s="185"/>
      <c r="AE571" s="185"/>
      <c r="AF571" s="185"/>
      <c r="AG571" s="185"/>
      <c r="AH571" s="185"/>
      <c r="AI571" s="185"/>
      <c r="AJ571" s="185"/>
      <c r="AK571" s="185"/>
      <c r="AL571" s="185"/>
      <c r="AM571" s="185"/>
      <c r="AN571" s="185"/>
      <c r="AO571" s="185"/>
      <c r="AP571" s="206"/>
      <c r="AQ571" s="414"/>
      <c r="AS571" s="182"/>
    </row>
    <row r="572" spans="1:45" s="117" customFormat="1" x14ac:dyDescent="0.25">
      <c r="A572" s="172">
        <v>207</v>
      </c>
      <c r="B572" s="199" t="s">
        <v>641</v>
      </c>
      <c r="C572" s="158" t="s">
        <v>94</v>
      </c>
      <c r="D572" s="201">
        <v>0.96</v>
      </c>
      <c r="E572" s="207"/>
      <c r="F572" s="209">
        <v>0.96</v>
      </c>
      <c r="G572" s="209"/>
      <c r="H572" s="209"/>
      <c r="I572" s="209"/>
      <c r="J572" s="209">
        <v>0.96</v>
      </c>
      <c r="K572" s="599" t="s">
        <v>198</v>
      </c>
      <c r="L572" s="178" t="s">
        <v>309</v>
      </c>
      <c r="M572" s="177"/>
      <c r="N572" s="279"/>
      <c r="O572" s="279">
        <v>0.96</v>
      </c>
      <c r="P572" s="279"/>
      <c r="Q572" s="279"/>
      <c r="R572" s="185"/>
      <c r="S572" s="185"/>
      <c r="T572" s="185"/>
      <c r="U572" s="185"/>
      <c r="V572" s="185"/>
      <c r="W572" s="185"/>
      <c r="X572" s="185"/>
      <c r="Y572" s="185"/>
      <c r="Z572" s="185"/>
      <c r="AA572" s="185"/>
      <c r="AB572" s="185"/>
      <c r="AC572" s="185"/>
      <c r="AD572" s="185"/>
      <c r="AE572" s="185"/>
      <c r="AF572" s="185"/>
      <c r="AG572" s="185"/>
      <c r="AH572" s="185"/>
      <c r="AI572" s="185"/>
      <c r="AJ572" s="185"/>
      <c r="AK572" s="185"/>
      <c r="AL572" s="185"/>
      <c r="AM572" s="185"/>
      <c r="AN572" s="185"/>
      <c r="AO572" s="185"/>
      <c r="AP572" s="206"/>
      <c r="AQ572" s="414"/>
      <c r="AS572" s="182"/>
    </row>
    <row r="573" spans="1:45" s="117" customFormat="1" x14ac:dyDescent="0.25">
      <c r="A573" s="172">
        <v>208</v>
      </c>
      <c r="B573" s="199" t="s">
        <v>642</v>
      </c>
      <c r="C573" s="158" t="s">
        <v>94</v>
      </c>
      <c r="D573" s="201">
        <v>1.95</v>
      </c>
      <c r="E573" s="207"/>
      <c r="F573" s="209">
        <v>1.95</v>
      </c>
      <c r="G573" s="209"/>
      <c r="H573" s="209"/>
      <c r="I573" s="209"/>
      <c r="J573" s="209">
        <v>1.95</v>
      </c>
      <c r="K573" s="599" t="s">
        <v>198</v>
      </c>
      <c r="L573" s="149" t="s">
        <v>304</v>
      </c>
      <c r="M573" s="177"/>
      <c r="N573" s="279"/>
      <c r="O573" s="279"/>
      <c r="P573" s="279">
        <v>1.95</v>
      </c>
      <c r="Q573" s="279"/>
      <c r="R573" s="185"/>
      <c r="S573" s="185"/>
      <c r="T573" s="185"/>
      <c r="U573" s="185"/>
      <c r="V573" s="185"/>
      <c r="W573" s="185"/>
      <c r="X573" s="185"/>
      <c r="Y573" s="185"/>
      <c r="Z573" s="185"/>
      <c r="AA573" s="185"/>
      <c r="AB573" s="185"/>
      <c r="AC573" s="185"/>
      <c r="AD573" s="185"/>
      <c r="AE573" s="185"/>
      <c r="AF573" s="185"/>
      <c r="AG573" s="185"/>
      <c r="AH573" s="185"/>
      <c r="AI573" s="185"/>
      <c r="AJ573" s="185"/>
      <c r="AK573" s="185"/>
      <c r="AL573" s="185"/>
      <c r="AM573" s="185"/>
      <c r="AN573" s="185"/>
      <c r="AO573" s="414"/>
      <c r="AP573" s="414"/>
      <c r="AQ573" s="455"/>
      <c r="AR573" s="182"/>
    </row>
    <row r="574" spans="1:45" s="117" customFormat="1" x14ac:dyDescent="0.25">
      <c r="A574" s="172">
        <v>209</v>
      </c>
      <c r="B574" s="199" t="s">
        <v>643</v>
      </c>
      <c r="C574" s="158" t="s">
        <v>94</v>
      </c>
      <c r="D574" s="201">
        <v>2.36</v>
      </c>
      <c r="E574" s="207"/>
      <c r="F574" s="209">
        <v>2.36</v>
      </c>
      <c r="G574" s="209"/>
      <c r="H574" s="209"/>
      <c r="I574" s="209"/>
      <c r="J574" s="209">
        <v>2.36</v>
      </c>
      <c r="K574" s="599" t="s">
        <v>198</v>
      </c>
      <c r="L574" s="149" t="s">
        <v>304</v>
      </c>
      <c r="M574" s="177"/>
      <c r="N574" s="279"/>
      <c r="O574" s="279"/>
      <c r="P574" s="279">
        <v>2.16</v>
      </c>
      <c r="Q574" s="279"/>
      <c r="R574" s="185"/>
      <c r="S574" s="185"/>
      <c r="T574" s="185"/>
      <c r="U574" s="185"/>
      <c r="V574" s="185"/>
      <c r="W574" s="185"/>
      <c r="X574" s="185"/>
      <c r="Y574" s="185"/>
      <c r="Z574" s="185"/>
      <c r="AA574" s="185"/>
      <c r="AB574" s="185"/>
      <c r="AC574" s="185"/>
      <c r="AD574" s="185">
        <v>0.2</v>
      </c>
      <c r="AE574" s="185"/>
      <c r="AF574" s="185"/>
      <c r="AG574" s="185"/>
      <c r="AH574" s="185"/>
      <c r="AI574" s="185"/>
      <c r="AJ574" s="185"/>
      <c r="AK574" s="185"/>
      <c r="AL574" s="185"/>
      <c r="AM574" s="185"/>
      <c r="AN574" s="185"/>
      <c r="AO574" s="185"/>
      <c r="AP574" s="206"/>
      <c r="AQ574" s="414"/>
      <c r="AS574" s="182"/>
    </row>
    <row r="575" spans="1:45" s="117" customFormat="1" x14ac:dyDescent="0.25">
      <c r="A575" s="172">
        <v>210</v>
      </c>
      <c r="B575" s="199" t="s">
        <v>644</v>
      </c>
      <c r="C575" s="158" t="s">
        <v>94</v>
      </c>
      <c r="D575" s="201">
        <v>0.05</v>
      </c>
      <c r="E575" s="207"/>
      <c r="F575" s="209">
        <v>0.05</v>
      </c>
      <c r="G575" s="209"/>
      <c r="H575" s="209"/>
      <c r="I575" s="209"/>
      <c r="J575" s="209">
        <v>0.05</v>
      </c>
      <c r="K575" s="599" t="s">
        <v>198</v>
      </c>
      <c r="L575" s="178" t="s">
        <v>309</v>
      </c>
      <c r="M575" s="177"/>
      <c r="N575" s="279"/>
      <c r="O575" s="279">
        <v>0.05</v>
      </c>
      <c r="P575" s="279"/>
      <c r="Q575" s="279"/>
      <c r="R575" s="185"/>
      <c r="S575" s="185"/>
      <c r="T575" s="185"/>
      <c r="U575" s="185"/>
      <c r="V575" s="185"/>
      <c r="W575" s="185"/>
      <c r="X575" s="185"/>
      <c r="Y575" s="185"/>
      <c r="Z575" s="185"/>
      <c r="AA575" s="185"/>
      <c r="AB575" s="185"/>
      <c r="AC575" s="185"/>
      <c r="AD575" s="185"/>
      <c r="AE575" s="185"/>
      <c r="AF575" s="185"/>
      <c r="AG575" s="185"/>
      <c r="AH575" s="185"/>
      <c r="AI575" s="185"/>
      <c r="AJ575" s="185"/>
      <c r="AK575" s="185"/>
      <c r="AL575" s="185"/>
      <c r="AM575" s="185"/>
      <c r="AN575" s="185"/>
      <c r="AO575" s="414"/>
      <c r="AP575" s="414"/>
      <c r="AQ575" s="455"/>
      <c r="AR575" s="182"/>
    </row>
    <row r="576" spans="1:45" s="117" customFormat="1" x14ac:dyDescent="0.25">
      <c r="A576" s="172">
        <v>211</v>
      </c>
      <c r="B576" s="199" t="s">
        <v>645</v>
      </c>
      <c r="C576" s="158" t="s">
        <v>94</v>
      </c>
      <c r="D576" s="201">
        <v>0.19</v>
      </c>
      <c r="E576" s="207"/>
      <c r="F576" s="209">
        <v>0.19</v>
      </c>
      <c r="G576" s="209"/>
      <c r="H576" s="209"/>
      <c r="I576" s="209"/>
      <c r="J576" s="209">
        <v>0.19</v>
      </c>
      <c r="K576" s="599" t="s">
        <v>198</v>
      </c>
      <c r="L576" s="149" t="s">
        <v>304</v>
      </c>
      <c r="M576" s="177"/>
      <c r="N576" s="279"/>
      <c r="O576" s="279"/>
      <c r="P576" s="279">
        <v>0.19</v>
      </c>
      <c r="Q576" s="279"/>
      <c r="R576" s="185"/>
      <c r="S576" s="185"/>
      <c r="T576" s="185"/>
      <c r="U576" s="185"/>
      <c r="V576" s="185"/>
      <c r="W576" s="185"/>
      <c r="X576" s="185"/>
      <c r="Y576" s="185"/>
      <c r="Z576" s="185"/>
      <c r="AA576" s="185"/>
      <c r="AB576" s="185"/>
      <c r="AC576" s="185"/>
      <c r="AD576" s="185"/>
      <c r="AE576" s="185"/>
      <c r="AF576" s="185"/>
      <c r="AG576" s="185"/>
      <c r="AH576" s="185"/>
      <c r="AI576" s="185"/>
      <c r="AJ576" s="185"/>
      <c r="AK576" s="185"/>
      <c r="AL576" s="185"/>
      <c r="AM576" s="185"/>
      <c r="AN576" s="185"/>
      <c r="AO576" s="185"/>
      <c r="AP576" s="206"/>
      <c r="AQ576" s="414"/>
      <c r="AS576" s="182"/>
    </row>
    <row r="577" spans="1:45" s="117" customFormat="1" x14ac:dyDescent="0.25">
      <c r="A577" s="172">
        <v>212</v>
      </c>
      <c r="B577" s="199" t="s">
        <v>646</v>
      </c>
      <c r="C577" s="158" t="s">
        <v>94</v>
      </c>
      <c r="D577" s="201">
        <v>2.36</v>
      </c>
      <c r="E577" s="207"/>
      <c r="F577" s="209">
        <v>2.36</v>
      </c>
      <c r="G577" s="209">
        <v>2.36</v>
      </c>
      <c r="H577" s="209"/>
      <c r="I577" s="209"/>
      <c r="J577" s="209"/>
      <c r="K577" s="599" t="s">
        <v>198</v>
      </c>
      <c r="L577" s="149" t="s">
        <v>304</v>
      </c>
      <c r="M577" s="177"/>
      <c r="N577" s="279">
        <v>2.36</v>
      </c>
      <c r="O577" s="279"/>
      <c r="P577" s="279"/>
      <c r="Q577" s="279"/>
      <c r="R577" s="185"/>
      <c r="S577" s="185"/>
      <c r="T577" s="185"/>
      <c r="U577" s="185"/>
      <c r="V577" s="185"/>
      <c r="W577" s="185"/>
      <c r="X577" s="185"/>
      <c r="Y577" s="185"/>
      <c r="Z577" s="185"/>
      <c r="AA577" s="185"/>
      <c r="AB577" s="185"/>
      <c r="AC577" s="185"/>
      <c r="AD577" s="185"/>
      <c r="AE577" s="185"/>
      <c r="AF577" s="185"/>
      <c r="AG577" s="185"/>
      <c r="AH577" s="185"/>
      <c r="AI577" s="185"/>
      <c r="AJ577" s="185"/>
      <c r="AK577" s="185"/>
      <c r="AL577" s="185"/>
      <c r="AM577" s="185"/>
      <c r="AN577" s="185"/>
      <c r="AO577" s="185"/>
      <c r="AP577" s="206"/>
      <c r="AQ577" s="414"/>
      <c r="AS577" s="182"/>
    </row>
    <row r="578" spans="1:45" s="117" customFormat="1" x14ac:dyDescent="0.25">
      <c r="A578" s="172">
        <v>213</v>
      </c>
      <c r="B578" s="199" t="s">
        <v>644</v>
      </c>
      <c r="C578" s="158" t="s">
        <v>94</v>
      </c>
      <c r="D578" s="201">
        <v>0.85</v>
      </c>
      <c r="E578" s="207"/>
      <c r="F578" s="209">
        <v>0.85</v>
      </c>
      <c r="G578" s="209"/>
      <c r="H578" s="209"/>
      <c r="I578" s="209"/>
      <c r="J578" s="209">
        <v>0.85</v>
      </c>
      <c r="K578" s="599" t="s">
        <v>198</v>
      </c>
      <c r="L578" s="149" t="s">
        <v>304</v>
      </c>
      <c r="M578" s="177"/>
      <c r="N578" s="279"/>
      <c r="O578" s="279">
        <v>0.85</v>
      </c>
      <c r="P578" s="279"/>
      <c r="Q578" s="279"/>
      <c r="R578" s="185"/>
      <c r="S578" s="185"/>
      <c r="T578" s="185"/>
      <c r="U578" s="185"/>
      <c r="V578" s="185"/>
      <c r="W578" s="185"/>
      <c r="X578" s="185"/>
      <c r="Y578" s="185"/>
      <c r="Z578" s="185"/>
      <c r="AA578" s="185"/>
      <c r="AB578" s="185"/>
      <c r="AC578" s="185"/>
      <c r="AD578" s="185"/>
      <c r="AE578" s="185"/>
      <c r="AF578" s="185"/>
      <c r="AG578" s="185"/>
      <c r="AH578" s="185"/>
      <c r="AI578" s="185"/>
      <c r="AJ578" s="185"/>
      <c r="AK578" s="185"/>
      <c r="AL578" s="185"/>
      <c r="AM578" s="185"/>
      <c r="AN578" s="185"/>
      <c r="AO578" s="185"/>
      <c r="AP578" s="206"/>
      <c r="AQ578" s="414"/>
      <c r="AS578" s="182"/>
    </row>
    <row r="579" spans="1:45" s="117" customFormat="1" x14ac:dyDescent="0.25">
      <c r="A579" s="172">
        <v>214</v>
      </c>
      <c r="B579" s="199" t="s">
        <v>647</v>
      </c>
      <c r="C579" s="158" t="s">
        <v>94</v>
      </c>
      <c r="D579" s="201">
        <v>7.47</v>
      </c>
      <c r="E579" s="207"/>
      <c r="F579" s="209">
        <v>7.47</v>
      </c>
      <c r="G579" s="209">
        <v>7.1</v>
      </c>
      <c r="H579" s="209"/>
      <c r="I579" s="209"/>
      <c r="J579" s="209">
        <v>0.37</v>
      </c>
      <c r="K579" s="599" t="s">
        <v>198</v>
      </c>
      <c r="L579" s="178" t="s">
        <v>309</v>
      </c>
      <c r="M579" s="177"/>
      <c r="N579" s="279">
        <v>7.1</v>
      </c>
      <c r="O579" s="279">
        <v>0.37</v>
      </c>
      <c r="P579" s="279"/>
      <c r="Q579" s="279"/>
      <c r="R579" s="185"/>
      <c r="S579" s="185"/>
      <c r="T579" s="185"/>
      <c r="U579" s="185"/>
      <c r="V579" s="185"/>
      <c r="W579" s="185"/>
      <c r="X579" s="185"/>
      <c r="Y579" s="185"/>
      <c r="Z579" s="185"/>
      <c r="AA579" s="185"/>
      <c r="AB579" s="185"/>
      <c r="AC579" s="185"/>
      <c r="AD579" s="185"/>
      <c r="AE579" s="185"/>
      <c r="AF579" s="185"/>
      <c r="AG579" s="185"/>
      <c r="AH579" s="185"/>
      <c r="AI579" s="185"/>
      <c r="AJ579" s="185"/>
      <c r="AK579" s="185"/>
      <c r="AL579" s="185"/>
      <c r="AM579" s="185"/>
      <c r="AN579" s="185"/>
      <c r="AO579" s="185"/>
      <c r="AP579" s="206"/>
      <c r="AQ579" s="414"/>
      <c r="AS579" s="182"/>
    </row>
    <row r="580" spans="1:45" s="117" customFormat="1" x14ac:dyDescent="0.25">
      <c r="A580" s="172">
        <v>215</v>
      </c>
      <c r="B580" s="199" t="s">
        <v>648</v>
      </c>
      <c r="C580" s="158" t="s">
        <v>94</v>
      </c>
      <c r="D580" s="201">
        <v>0.84</v>
      </c>
      <c r="E580" s="207"/>
      <c r="F580" s="209">
        <v>0.84</v>
      </c>
      <c r="G580" s="209">
        <v>0.84</v>
      </c>
      <c r="H580" s="209"/>
      <c r="I580" s="209"/>
      <c r="J580" s="209"/>
      <c r="K580" s="599" t="s">
        <v>198</v>
      </c>
      <c r="L580" s="178" t="s">
        <v>309</v>
      </c>
      <c r="M580" s="177"/>
      <c r="N580" s="279">
        <v>0.84</v>
      </c>
      <c r="O580" s="279"/>
      <c r="P580" s="279"/>
      <c r="Q580" s="279"/>
      <c r="R580" s="185"/>
      <c r="S580" s="185"/>
      <c r="T580" s="185"/>
      <c r="U580" s="185"/>
      <c r="V580" s="185"/>
      <c r="W580" s="185"/>
      <c r="X580" s="185"/>
      <c r="Y580" s="185"/>
      <c r="Z580" s="185"/>
      <c r="AA580" s="185"/>
      <c r="AB580" s="185"/>
      <c r="AC580" s="185"/>
      <c r="AD580" s="185"/>
      <c r="AE580" s="185"/>
      <c r="AF580" s="185"/>
      <c r="AG580" s="185"/>
      <c r="AH580" s="185"/>
      <c r="AI580" s="185"/>
      <c r="AJ580" s="185"/>
      <c r="AK580" s="185"/>
      <c r="AL580" s="185"/>
      <c r="AM580" s="185"/>
      <c r="AN580" s="185"/>
      <c r="AO580" s="185"/>
      <c r="AP580" s="206"/>
      <c r="AQ580" s="414"/>
      <c r="AS580" s="182"/>
    </row>
    <row r="581" spans="1:45" s="117" customFormat="1" x14ac:dyDescent="0.25">
      <c r="A581" s="172">
        <v>216</v>
      </c>
      <c r="B581" s="199" t="s">
        <v>649</v>
      </c>
      <c r="C581" s="158" t="s">
        <v>94</v>
      </c>
      <c r="D581" s="201">
        <v>1.45</v>
      </c>
      <c r="E581" s="207"/>
      <c r="F581" s="209">
        <v>1.45</v>
      </c>
      <c r="G581" s="209"/>
      <c r="H581" s="209"/>
      <c r="I581" s="209"/>
      <c r="J581" s="209">
        <v>1.45</v>
      </c>
      <c r="K581" s="599" t="s">
        <v>198</v>
      </c>
      <c r="L581" s="178" t="s">
        <v>309</v>
      </c>
      <c r="M581" s="177"/>
      <c r="N581" s="279"/>
      <c r="O581" s="279">
        <v>1.45</v>
      </c>
      <c r="P581" s="279"/>
      <c r="Q581" s="279"/>
      <c r="R581" s="185"/>
      <c r="S581" s="185"/>
      <c r="T581" s="185"/>
      <c r="U581" s="185"/>
      <c r="V581" s="185"/>
      <c r="W581" s="185"/>
      <c r="X581" s="185"/>
      <c r="Y581" s="185"/>
      <c r="Z581" s="185"/>
      <c r="AA581" s="185"/>
      <c r="AB581" s="185"/>
      <c r="AC581" s="185"/>
      <c r="AD581" s="185"/>
      <c r="AE581" s="185"/>
      <c r="AF581" s="185"/>
      <c r="AG581" s="185"/>
      <c r="AH581" s="185"/>
      <c r="AI581" s="185"/>
      <c r="AJ581" s="185"/>
      <c r="AK581" s="185"/>
      <c r="AL581" s="185"/>
      <c r="AM581" s="185"/>
      <c r="AN581" s="185"/>
      <c r="AO581" s="185"/>
      <c r="AP581" s="206"/>
      <c r="AQ581" s="414"/>
      <c r="AS581" s="182"/>
    </row>
    <row r="582" spans="1:45" s="117" customFormat="1" x14ac:dyDescent="0.25">
      <c r="A582" s="172">
        <v>217</v>
      </c>
      <c r="B582" s="199" t="s">
        <v>650</v>
      </c>
      <c r="C582" s="158" t="s">
        <v>94</v>
      </c>
      <c r="D582" s="201">
        <v>0.77</v>
      </c>
      <c r="E582" s="207"/>
      <c r="F582" s="209">
        <v>0.77</v>
      </c>
      <c r="G582" s="209"/>
      <c r="H582" s="209"/>
      <c r="I582" s="209"/>
      <c r="J582" s="209">
        <v>0.77</v>
      </c>
      <c r="K582" s="599" t="s">
        <v>198</v>
      </c>
      <c r="L582" s="149" t="s">
        <v>304</v>
      </c>
      <c r="M582" s="177"/>
      <c r="N582" s="279"/>
      <c r="O582" s="279">
        <v>0.77</v>
      </c>
      <c r="P582" s="279"/>
      <c r="Q582" s="279"/>
      <c r="R582" s="185"/>
      <c r="S582" s="185"/>
      <c r="T582" s="185"/>
      <c r="U582" s="185"/>
      <c r="V582" s="185"/>
      <c r="W582" s="185"/>
      <c r="X582" s="185"/>
      <c r="Y582" s="185"/>
      <c r="Z582" s="185"/>
      <c r="AA582" s="185"/>
      <c r="AB582" s="185"/>
      <c r="AC582" s="185"/>
      <c r="AD582" s="185"/>
      <c r="AE582" s="185"/>
      <c r="AF582" s="185"/>
      <c r="AG582" s="185"/>
      <c r="AH582" s="185"/>
      <c r="AI582" s="185"/>
      <c r="AJ582" s="185"/>
      <c r="AK582" s="185"/>
      <c r="AL582" s="185"/>
      <c r="AM582" s="185"/>
      <c r="AN582" s="185"/>
      <c r="AO582" s="414"/>
      <c r="AP582" s="414"/>
      <c r="AQ582" s="455"/>
      <c r="AR582" s="182"/>
    </row>
    <row r="583" spans="1:45" s="117" customFormat="1" x14ac:dyDescent="0.25">
      <c r="A583" s="172">
        <v>218</v>
      </c>
      <c r="B583" s="199" t="s">
        <v>651</v>
      </c>
      <c r="C583" s="158" t="s">
        <v>94</v>
      </c>
      <c r="D583" s="201">
        <v>1.1299999999999999</v>
      </c>
      <c r="E583" s="207"/>
      <c r="F583" s="209">
        <v>1.1299999999999999</v>
      </c>
      <c r="G583" s="209"/>
      <c r="H583" s="209"/>
      <c r="I583" s="209"/>
      <c r="J583" s="209">
        <v>1.1299999999999999</v>
      </c>
      <c r="K583" s="599" t="s">
        <v>198</v>
      </c>
      <c r="L583" s="149" t="s">
        <v>304</v>
      </c>
      <c r="M583" s="177"/>
      <c r="N583" s="279"/>
      <c r="O583" s="279">
        <v>1.1299999999999999</v>
      </c>
      <c r="P583" s="279"/>
      <c r="Q583" s="279"/>
      <c r="R583" s="185"/>
      <c r="S583" s="185"/>
      <c r="T583" s="185"/>
      <c r="U583" s="185"/>
      <c r="V583" s="185"/>
      <c r="W583" s="185"/>
      <c r="X583" s="185"/>
      <c r="Y583" s="185"/>
      <c r="Z583" s="185"/>
      <c r="AA583" s="185"/>
      <c r="AB583" s="185"/>
      <c r="AC583" s="185"/>
      <c r="AD583" s="185"/>
      <c r="AE583" s="185"/>
      <c r="AF583" s="185"/>
      <c r="AG583" s="185"/>
      <c r="AH583" s="185"/>
      <c r="AI583" s="185"/>
      <c r="AJ583" s="185"/>
      <c r="AK583" s="185"/>
      <c r="AL583" s="185"/>
      <c r="AM583" s="185"/>
      <c r="AN583" s="185"/>
      <c r="AO583" s="414"/>
      <c r="AP583" s="414"/>
      <c r="AQ583" s="414"/>
      <c r="AR583" s="182"/>
      <c r="AS583" s="182"/>
    </row>
    <row r="584" spans="1:45" s="117" customFormat="1" x14ac:dyDescent="0.25">
      <c r="A584" s="172">
        <v>219</v>
      </c>
      <c r="B584" s="199" t="s">
        <v>652</v>
      </c>
      <c r="C584" s="158" t="s">
        <v>94</v>
      </c>
      <c r="D584" s="201">
        <v>4.8600000000000003</v>
      </c>
      <c r="E584" s="207"/>
      <c r="F584" s="209">
        <v>4.8600000000000003</v>
      </c>
      <c r="G584" s="209"/>
      <c r="H584" s="209"/>
      <c r="I584" s="209"/>
      <c r="J584" s="209">
        <v>4.8600000000000003</v>
      </c>
      <c r="K584" s="599" t="s">
        <v>198</v>
      </c>
      <c r="L584" s="149" t="s">
        <v>304</v>
      </c>
      <c r="M584" s="177"/>
      <c r="N584" s="279"/>
      <c r="O584" s="279"/>
      <c r="P584" s="279"/>
      <c r="Q584" s="279"/>
      <c r="R584" s="185"/>
      <c r="S584" s="185">
        <v>4.8600000000000003</v>
      </c>
      <c r="T584" s="185"/>
      <c r="U584" s="185"/>
      <c r="V584" s="185"/>
      <c r="W584" s="185"/>
      <c r="X584" s="185"/>
      <c r="Y584" s="185"/>
      <c r="Z584" s="185"/>
      <c r="AA584" s="185"/>
      <c r="AB584" s="185"/>
      <c r="AC584" s="185"/>
      <c r="AD584" s="185"/>
      <c r="AE584" s="185"/>
      <c r="AF584" s="185"/>
      <c r="AG584" s="185"/>
      <c r="AH584" s="185"/>
      <c r="AI584" s="185"/>
      <c r="AJ584" s="185"/>
      <c r="AK584" s="185"/>
      <c r="AL584" s="185"/>
      <c r="AM584" s="185"/>
      <c r="AN584" s="185"/>
      <c r="AO584" s="414"/>
      <c r="AP584" s="414"/>
      <c r="AQ584" s="414"/>
      <c r="AR584" s="182"/>
      <c r="AS584" s="182"/>
    </row>
    <row r="585" spans="1:45" s="117" customFormat="1" x14ac:dyDescent="0.25">
      <c r="A585" s="172">
        <v>220</v>
      </c>
      <c r="B585" s="199" t="s">
        <v>647</v>
      </c>
      <c r="C585" s="158" t="s">
        <v>94</v>
      </c>
      <c r="D585" s="201">
        <v>1.87</v>
      </c>
      <c r="E585" s="207"/>
      <c r="F585" s="209">
        <v>1.87</v>
      </c>
      <c r="G585" s="209"/>
      <c r="H585" s="209"/>
      <c r="I585" s="209"/>
      <c r="J585" s="209">
        <v>1.87</v>
      </c>
      <c r="K585" s="599" t="s">
        <v>198</v>
      </c>
      <c r="L585" s="149" t="s">
        <v>304</v>
      </c>
      <c r="M585" s="177"/>
      <c r="N585" s="279"/>
      <c r="O585" s="279"/>
      <c r="P585" s="279"/>
      <c r="Q585" s="279"/>
      <c r="R585" s="185"/>
      <c r="S585" s="185">
        <v>1.87</v>
      </c>
      <c r="T585" s="185"/>
      <c r="U585" s="185"/>
      <c r="V585" s="185"/>
      <c r="W585" s="185"/>
      <c r="X585" s="185"/>
      <c r="Y585" s="185"/>
      <c r="Z585" s="185"/>
      <c r="AA585" s="185"/>
      <c r="AB585" s="185"/>
      <c r="AC585" s="185"/>
      <c r="AD585" s="185"/>
      <c r="AE585" s="185"/>
      <c r="AF585" s="185"/>
      <c r="AG585" s="185"/>
      <c r="AH585" s="185"/>
      <c r="AI585" s="185"/>
      <c r="AJ585" s="185"/>
      <c r="AK585" s="185"/>
      <c r="AL585" s="185"/>
      <c r="AM585" s="185"/>
      <c r="AN585" s="185"/>
      <c r="AO585" s="414"/>
      <c r="AP585" s="414"/>
      <c r="AQ585" s="414"/>
      <c r="AR585" s="182"/>
      <c r="AS585" s="182"/>
    </row>
    <row r="586" spans="1:45" s="117" customFormat="1" x14ac:dyDescent="0.25">
      <c r="A586" s="172">
        <v>221</v>
      </c>
      <c r="B586" s="199" t="s">
        <v>653</v>
      </c>
      <c r="C586" s="158" t="s">
        <v>94</v>
      </c>
      <c r="D586" s="201">
        <v>1.73</v>
      </c>
      <c r="E586" s="207"/>
      <c r="F586" s="209">
        <v>1.73</v>
      </c>
      <c r="G586" s="209">
        <v>1.1499999999999999</v>
      </c>
      <c r="H586" s="209"/>
      <c r="I586" s="209"/>
      <c r="J586" s="209">
        <v>0.57999999999999996</v>
      </c>
      <c r="K586" s="599" t="s">
        <v>198</v>
      </c>
      <c r="L586" s="149" t="s">
        <v>304</v>
      </c>
      <c r="M586" s="177"/>
      <c r="N586" s="279">
        <v>1.1499999999999999</v>
      </c>
      <c r="O586" s="279">
        <v>0.57999999999999996</v>
      </c>
      <c r="P586" s="279"/>
      <c r="Q586" s="279"/>
      <c r="R586" s="185"/>
      <c r="S586" s="185"/>
      <c r="T586" s="185"/>
      <c r="U586" s="185"/>
      <c r="V586" s="185"/>
      <c r="W586" s="185"/>
      <c r="X586" s="185"/>
      <c r="Y586" s="185"/>
      <c r="Z586" s="185"/>
      <c r="AA586" s="185"/>
      <c r="AB586" s="185"/>
      <c r="AC586" s="185"/>
      <c r="AD586" s="185"/>
      <c r="AE586" s="185"/>
      <c r="AF586" s="185"/>
      <c r="AG586" s="185"/>
      <c r="AH586" s="185"/>
      <c r="AI586" s="185"/>
      <c r="AJ586" s="185"/>
      <c r="AK586" s="185"/>
      <c r="AL586" s="185"/>
      <c r="AM586" s="185"/>
      <c r="AN586" s="185"/>
      <c r="AO586" s="185"/>
      <c r="AP586" s="206"/>
      <c r="AQ586" s="414"/>
      <c r="AS586" s="182"/>
    </row>
    <row r="587" spans="1:45" s="117" customFormat="1" x14ac:dyDescent="0.25">
      <c r="A587" s="172">
        <v>222</v>
      </c>
      <c r="B587" s="199" t="s">
        <v>654</v>
      </c>
      <c r="C587" s="158" t="s">
        <v>94</v>
      </c>
      <c r="D587" s="201">
        <v>4.5199999999999996</v>
      </c>
      <c r="E587" s="207"/>
      <c r="F587" s="209">
        <v>4.5199999999999996</v>
      </c>
      <c r="G587" s="409"/>
      <c r="H587" s="409"/>
      <c r="I587" s="209"/>
      <c r="J587" s="409">
        <v>4.5199999999999996</v>
      </c>
      <c r="K587" s="599" t="s">
        <v>200</v>
      </c>
      <c r="L587" s="178" t="s">
        <v>309</v>
      </c>
      <c r="M587" s="177"/>
      <c r="N587" s="279"/>
      <c r="O587" s="279">
        <v>4.5199999999999996</v>
      </c>
      <c r="P587" s="279"/>
      <c r="Q587" s="185"/>
      <c r="R587" s="185"/>
      <c r="S587" s="185"/>
      <c r="T587" s="185"/>
      <c r="U587" s="185"/>
      <c r="V587" s="185"/>
      <c r="W587" s="185"/>
      <c r="X587" s="185"/>
      <c r="Y587" s="185"/>
      <c r="Z587" s="185"/>
      <c r="AA587" s="185"/>
      <c r="AB587" s="185"/>
      <c r="AC587" s="185"/>
      <c r="AD587" s="185"/>
      <c r="AE587" s="185"/>
      <c r="AF587" s="185"/>
      <c r="AG587" s="185"/>
      <c r="AH587" s="185"/>
      <c r="AI587" s="185"/>
      <c r="AJ587" s="185"/>
      <c r="AK587" s="185"/>
      <c r="AL587" s="185"/>
      <c r="AM587" s="185"/>
      <c r="AN587" s="185"/>
      <c r="AO587" s="185"/>
      <c r="AP587" s="206"/>
      <c r="AQ587" s="414"/>
      <c r="AS587" s="182"/>
    </row>
    <row r="588" spans="1:45" s="117" customFormat="1" x14ac:dyDescent="0.25">
      <c r="A588" s="172">
        <v>223</v>
      </c>
      <c r="B588" s="199" t="s">
        <v>655</v>
      </c>
      <c r="C588" s="158" t="s">
        <v>94</v>
      </c>
      <c r="D588" s="201">
        <v>19</v>
      </c>
      <c r="E588" s="207"/>
      <c r="F588" s="209">
        <v>19</v>
      </c>
      <c r="G588" s="409"/>
      <c r="H588" s="409"/>
      <c r="I588" s="209"/>
      <c r="J588" s="409">
        <v>19</v>
      </c>
      <c r="K588" s="599" t="s">
        <v>200</v>
      </c>
      <c r="L588" s="178" t="s">
        <v>368</v>
      </c>
      <c r="M588" s="177"/>
      <c r="N588" s="279"/>
      <c r="O588" s="279">
        <v>19</v>
      </c>
      <c r="P588" s="279"/>
      <c r="Q588" s="185"/>
      <c r="R588" s="185"/>
      <c r="S588" s="185"/>
      <c r="T588" s="185"/>
      <c r="U588" s="185"/>
      <c r="V588" s="185"/>
      <c r="W588" s="185"/>
      <c r="X588" s="185"/>
      <c r="Y588" s="185"/>
      <c r="Z588" s="185"/>
      <c r="AA588" s="185"/>
      <c r="AB588" s="185"/>
      <c r="AC588" s="185"/>
      <c r="AD588" s="185"/>
      <c r="AE588" s="185"/>
      <c r="AF588" s="185"/>
      <c r="AG588" s="185"/>
      <c r="AH588" s="185"/>
      <c r="AI588" s="185"/>
      <c r="AJ588" s="185"/>
      <c r="AK588" s="185"/>
      <c r="AL588" s="185"/>
      <c r="AM588" s="185"/>
      <c r="AN588" s="185"/>
      <c r="AO588" s="185"/>
      <c r="AP588" s="206"/>
      <c r="AQ588" s="414"/>
      <c r="AS588" s="182"/>
    </row>
    <row r="589" spans="1:45" s="117" customFormat="1" ht="15.75" customHeight="1" x14ac:dyDescent="0.25">
      <c r="A589" s="172">
        <v>224</v>
      </c>
      <c r="B589" s="199" t="s">
        <v>655</v>
      </c>
      <c r="C589" s="158" t="s">
        <v>94</v>
      </c>
      <c r="D589" s="201">
        <v>6.23</v>
      </c>
      <c r="E589" s="207"/>
      <c r="F589" s="209">
        <v>6.23</v>
      </c>
      <c r="G589" s="409">
        <v>1.23</v>
      </c>
      <c r="H589" s="409"/>
      <c r="I589" s="209"/>
      <c r="J589" s="409">
        <v>5</v>
      </c>
      <c r="K589" s="599" t="s">
        <v>200</v>
      </c>
      <c r="L589" s="178" t="s">
        <v>309</v>
      </c>
      <c r="M589" s="177"/>
      <c r="N589" s="279">
        <v>1.23</v>
      </c>
      <c r="O589" s="279">
        <v>5</v>
      </c>
      <c r="P589" s="279"/>
      <c r="Q589" s="185"/>
      <c r="R589" s="185"/>
      <c r="S589" s="185"/>
      <c r="T589" s="185"/>
      <c r="U589" s="185"/>
      <c r="V589" s="185"/>
      <c r="W589" s="185"/>
      <c r="X589" s="185"/>
      <c r="Y589" s="185"/>
      <c r="Z589" s="185"/>
      <c r="AA589" s="185"/>
      <c r="AB589" s="185"/>
      <c r="AC589" s="185"/>
      <c r="AD589" s="185"/>
      <c r="AE589" s="185"/>
      <c r="AF589" s="185"/>
      <c r="AG589" s="185"/>
      <c r="AH589" s="185"/>
      <c r="AI589" s="185"/>
      <c r="AJ589" s="185"/>
      <c r="AK589" s="185"/>
      <c r="AL589" s="185"/>
      <c r="AM589" s="185"/>
      <c r="AN589" s="185"/>
      <c r="AO589" s="185"/>
      <c r="AP589" s="206"/>
      <c r="AQ589" s="414"/>
      <c r="AS589" s="182"/>
    </row>
    <row r="590" spans="1:45" s="117" customFormat="1" x14ac:dyDescent="0.25">
      <c r="A590" s="172">
        <v>225</v>
      </c>
      <c r="B590" s="199" t="s">
        <v>656</v>
      </c>
      <c r="C590" s="158" t="s">
        <v>94</v>
      </c>
      <c r="D590" s="201">
        <v>3.86</v>
      </c>
      <c r="E590" s="207"/>
      <c r="F590" s="209">
        <v>3.86</v>
      </c>
      <c r="G590" s="409"/>
      <c r="H590" s="409"/>
      <c r="I590" s="209"/>
      <c r="J590" s="409">
        <v>3.86</v>
      </c>
      <c r="K590" s="599" t="s">
        <v>200</v>
      </c>
      <c r="L590" s="178" t="s">
        <v>309</v>
      </c>
      <c r="M590" s="177"/>
      <c r="N590" s="279"/>
      <c r="O590" s="279">
        <v>3.86</v>
      </c>
      <c r="P590" s="279"/>
      <c r="Q590" s="185"/>
      <c r="R590" s="185"/>
      <c r="S590" s="185"/>
      <c r="T590" s="185"/>
      <c r="U590" s="185"/>
      <c r="V590" s="185"/>
      <c r="W590" s="185"/>
      <c r="X590" s="185"/>
      <c r="Y590" s="185"/>
      <c r="Z590" s="185"/>
      <c r="AA590" s="185"/>
      <c r="AB590" s="185"/>
      <c r="AC590" s="185"/>
      <c r="AD590" s="185"/>
      <c r="AE590" s="185"/>
      <c r="AF590" s="185"/>
      <c r="AG590" s="185"/>
      <c r="AH590" s="185"/>
      <c r="AI590" s="185"/>
      <c r="AJ590" s="185"/>
      <c r="AK590" s="185"/>
      <c r="AL590" s="185"/>
      <c r="AM590" s="185"/>
      <c r="AN590" s="185"/>
      <c r="AO590" s="185"/>
      <c r="AP590" s="206"/>
      <c r="AQ590" s="414"/>
      <c r="AS590" s="182"/>
    </row>
    <row r="591" spans="1:45" s="117" customFormat="1" x14ac:dyDescent="0.25">
      <c r="A591" s="172">
        <v>226</v>
      </c>
      <c r="B591" s="199" t="s">
        <v>657</v>
      </c>
      <c r="C591" s="158" t="s">
        <v>94</v>
      </c>
      <c r="D591" s="201">
        <v>0.72</v>
      </c>
      <c r="E591" s="207"/>
      <c r="F591" s="209">
        <v>0.72</v>
      </c>
      <c r="G591" s="409"/>
      <c r="H591" s="409"/>
      <c r="I591" s="209"/>
      <c r="J591" s="409">
        <v>0.72</v>
      </c>
      <c r="K591" s="599" t="s">
        <v>200</v>
      </c>
      <c r="L591" s="178" t="s">
        <v>309</v>
      </c>
      <c r="M591" s="177"/>
      <c r="N591" s="279"/>
      <c r="O591" s="279"/>
      <c r="P591" s="279">
        <v>0.72</v>
      </c>
      <c r="Q591" s="185"/>
      <c r="R591" s="185"/>
      <c r="S591" s="185"/>
      <c r="T591" s="185"/>
      <c r="U591" s="185"/>
      <c r="V591" s="185"/>
      <c r="W591" s="185"/>
      <c r="X591" s="185"/>
      <c r="Y591" s="185"/>
      <c r="Z591" s="185"/>
      <c r="AA591" s="185"/>
      <c r="AB591" s="185"/>
      <c r="AC591" s="185"/>
      <c r="AD591" s="185"/>
      <c r="AE591" s="185"/>
      <c r="AF591" s="185"/>
      <c r="AG591" s="185"/>
      <c r="AH591" s="185"/>
      <c r="AI591" s="185"/>
      <c r="AJ591" s="185"/>
      <c r="AK591" s="185"/>
      <c r="AL591" s="185"/>
      <c r="AM591" s="185"/>
      <c r="AN591" s="185"/>
      <c r="AO591" s="185"/>
      <c r="AP591" s="206"/>
      <c r="AQ591" s="414"/>
      <c r="AS591" s="182"/>
    </row>
    <row r="592" spans="1:45" s="117" customFormat="1" x14ac:dyDescent="0.25">
      <c r="A592" s="172">
        <v>227</v>
      </c>
      <c r="B592" s="199" t="s">
        <v>658</v>
      </c>
      <c r="C592" s="158" t="s">
        <v>94</v>
      </c>
      <c r="D592" s="201">
        <v>5.4</v>
      </c>
      <c r="E592" s="207"/>
      <c r="F592" s="209">
        <v>5.4</v>
      </c>
      <c r="G592" s="409"/>
      <c r="H592" s="409"/>
      <c r="I592" s="209"/>
      <c r="J592" s="409">
        <v>5.4</v>
      </c>
      <c r="K592" s="599" t="s">
        <v>200</v>
      </c>
      <c r="L592" s="178" t="s">
        <v>309</v>
      </c>
      <c r="M592" s="177"/>
      <c r="N592" s="279"/>
      <c r="O592" s="279"/>
      <c r="P592" s="279">
        <v>5.4</v>
      </c>
      <c r="Q592" s="185"/>
      <c r="R592" s="185"/>
      <c r="S592" s="185"/>
      <c r="T592" s="185"/>
      <c r="U592" s="185"/>
      <c r="V592" s="185"/>
      <c r="W592" s="185"/>
      <c r="X592" s="185"/>
      <c r="Y592" s="185"/>
      <c r="Z592" s="185"/>
      <c r="AA592" s="185"/>
      <c r="AB592" s="185"/>
      <c r="AC592" s="185"/>
      <c r="AD592" s="185"/>
      <c r="AE592" s="185"/>
      <c r="AF592" s="185"/>
      <c r="AG592" s="185"/>
      <c r="AH592" s="185"/>
      <c r="AI592" s="185"/>
      <c r="AJ592" s="185"/>
      <c r="AK592" s="185"/>
      <c r="AL592" s="185"/>
      <c r="AM592" s="185"/>
      <c r="AN592" s="185"/>
      <c r="AO592" s="185"/>
      <c r="AP592" s="206"/>
      <c r="AQ592" s="414"/>
      <c r="AS592" s="182"/>
    </row>
    <row r="593" spans="1:45" s="117" customFormat="1" x14ac:dyDescent="0.25">
      <c r="A593" s="172">
        <v>228</v>
      </c>
      <c r="B593" s="199" t="s">
        <v>659</v>
      </c>
      <c r="C593" s="158" t="s">
        <v>94</v>
      </c>
      <c r="D593" s="201">
        <v>0.17</v>
      </c>
      <c r="E593" s="207"/>
      <c r="F593" s="209">
        <v>0.17</v>
      </c>
      <c r="G593" s="409"/>
      <c r="H593" s="409"/>
      <c r="I593" s="209"/>
      <c r="J593" s="409">
        <v>0.17</v>
      </c>
      <c r="K593" s="599" t="s">
        <v>200</v>
      </c>
      <c r="L593" s="178" t="s">
        <v>309</v>
      </c>
      <c r="M593" s="177"/>
      <c r="N593" s="279"/>
      <c r="O593" s="279"/>
      <c r="P593" s="279"/>
      <c r="Q593" s="185"/>
      <c r="R593" s="185"/>
      <c r="S593" s="185"/>
      <c r="T593" s="185"/>
      <c r="U593" s="185"/>
      <c r="V593" s="185"/>
      <c r="W593" s="185"/>
      <c r="X593" s="185"/>
      <c r="Y593" s="185"/>
      <c r="Z593" s="185">
        <v>0.17</v>
      </c>
      <c r="AA593" s="185"/>
      <c r="AB593" s="185"/>
      <c r="AC593" s="185"/>
      <c r="AD593" s="185"/>
      <c r="AE593" s="185"/>
      <c r="AF593" s="185"/>
      <c r="AG593" s="185"/>
      <c r="AH593" s="185"/>
      <c r="AI593" s="185"/>
      <c r="AJ593" s="185"/>
      <c r="AK593" s="185"/>
      <c r="AL593" s="185"/>
      <c r="AM593" s="185"/>
      <c r="AN593" s="185"/>
      <c r="AO593" s="185"/>
      <c r="AP593" s="206"/>
      <c r="AQ593" s="414"/>
      <c r="AS593" s="182"/>
    </row>
    <row r="594" spans="1:45" s="117" customFormat="1" x14ac:dyDescent="0.25">
      <c r="A594" s="172">
        <v>229</v>
      </c>
      <c r="B594" s="199" t="s">
        <v>660</v>
      </c>
      <c r="C594" s="158" t="s">
        <v>94</v>
      </c>
      <c r="D594" s="201">
        <v>0.68</v>
      </c>
      <c r="E594" s="207"/>
      <c r="F594" s="209">
        <v>0.68</v>
      </c>
      <c r="G594" s="409"/>
      <c r="H594" s="409"/>
      <c r="I594" s="209"/>
      <c r="J594" s="409">
        <v>0.68</v>
      </c>
      <c r="K594" s="599" t="s">
        <v>200</v>
      </c>
      <c r="L594" s="178" t="s">
        <v>309</v>
      </c>
      <c r="M594" s="177"/>
      <c r="N594" s="279"/>
      <c r="O594" s="279">
        <v>0.68</v>
      </c>
      <c r="P594" s="279"/>
      <c r="Q594" s="185"/>
      <c r="R594" s="185"/>
      <c r="S594" s="185"/>
      <c r="T594" s="185"/>
      <c r="U594" s="185"/>
      <c r="V594" s="185"/>
      <c r="W594" s="185"/>
      <c r="X594" s="185"/>
      <c r="Y594" s="185"/>
      <c r="Z594" s="185"/>
      <c r="AA594" s="185"/>
      <c r="AB594" s="185"/>
      <c r="AC594" s="185"/>
      <c r="AD594" s="185"/>
      <c r="AE594" s="185"/>
      <c r="AF594" s="185"/>
      <c r="AG594" s="185"/>
      <c r="AH594" s="185"/>
      <c r="AI594" s="185"/>
      <c r="AJ594" s="185"/>
      <c r="AK594" s="185"/>
      <c r="AL594" s="185"/>
      <c r="AM594" s="185"/>
      <c r="AN594" s="185"/>
      <c r="AO594" s="185"/>
      <c r="AP594" s="206"/>
      <c r="AQ594" s="414"/>
      <c r="AS594" s="182"/>
    </row>
    <row r="595" spans="1:45" s="117" customFormat="1" x14ac:dyDescent="0.25">
      <c r="A595" s="172">
        <v>230</v>
      </c>
      <c r="B595" s="199" t="s">
        <v>661</v>
      </c>
      <c r="C595" s="158" t="s">
        <v>94</v>
      </c>
      <c r="D595" s="477">
        <v>22</v>
      </c>
      <c r="E595" s="207"/>
      <c r="F595" s="477">
        <v>22</v>
      </c>
      <c r="G595" s="478"/>
      <c r="H595" s="478"/>
      <c r="I595" s="477"/>
      <c r="J595" s="478">
        <v>22</v>
      </c>
      <c r="K595" s="599" t="s">
        <v>200</v>
      </c>
      <c r="L595" s="149" t="s">
        <v>304</v>
      </c>
      <c r="M595" s="177"/>
      <c r="N595" s="279"/>
      <c r="O595" s="279">
        <v>22</v>
      </c>
      <c r="P595" s="279"/>
      <c r="Q595" s="185"/>
      <c r="R595" s="185"/>
      <c r="S595" s="185"/>
      <c r="T595" s="185"/>
      <c r="U595" s="185"/>
      <c r="V595" s="185"/>
      <c r="W595" s="185"/>
      <c r="X595" s="185"/>
      <c r="Y595" s="185"/>
      <c r="Z595" s="185"/>
      <c r="AA595" s="185"/>
      <c r="AB595" s="185"/>
      <c r="AC595" s="185"/>
      <c r="AD595" s="185"/>
      <c r="AE595" s="185"/>
      <c r="AF595" s="185"/>
      <c r="AG595" s="185"/>
      <c r="AH595" s="185"/>
      <c r="AI595" s="185"/>
      <c r="AJ595" s="185"/>
      <c r="AK595" s="185"/>
      <c r="AL595" s="185"/>
      <c r="AM595" s="185"/>
      <c r="AN595" s="185"/>
      <c r="AO595" s="185"/>
      <c r="AP595" s="206"/>
      <c r="AQ595" s="414"/>
      <c r="AS595" s="182"/>
    </row>
    <row r="596" spans="1:45" s="485" customFormat="1" x14ac:dyDescent="0.25">
      <c r="A596" s="462">
        <v>231</v>
      </c>
      <c r="B596" s="426" t="s">
        <v>662</v>
      </c>
      <c r="C596" s="427" t="s">
        <v>94</v>
      </c>
      <c r="D596" s="428">
        <v>45.26</v>
      </c>
      <c r="E596" s="429"/>
      <c r="F596" s="430">
        <v>45.26</v>
      </c>
      <c r="G596" s="479"/>
      <c r="H596" s="479"/>
      <c r="I596" s="209"/>
      <c r="J596" s="479">
        <v>45.26</v>
      </c>
      <c r="K596" s="609" t="s">
        <v>200</v>
      </c>
      <c r="L596" s="480" t="s">
        <v>304</v>
      </c>
      <c r="M596" s="432"/>
      <c r="N596" s="481"/>
      <c r="O596" s="482">
        <v>5</v>
      </c>
      <c r="P596" s="482">
        <v>30</v>
      </c>
      <c r="Q596" s="483"/>
      <c r="R596" s="483"/>
      <c r="S596" s="483"/>
      <c r="T596" s="483"/>
      <c r="U596" s="483">
        <v>3.26</v>
      </c>
      <c r="V596" s="483"/>
      <c r="W596" s="483"/>
      <c r="X596" s="483"/>
      <c r="Y596" s="483"/>
      <c r="Z596" s="483"/>
      <c r="AA596" s="483"/>
      <c r="AB596" s="483">
        <v>5</v>
      </c>
      <c r="AC596" s="483"/>
      <c r="AD596" s="434">
        <v>2</v>
      </c>
      <c r="AE596" s="434"/>
      <c r="AF596" s="434"/>
      <c r="AG596" s="434"/>
      <c r="AH596" s="434"/>
      <c r="AI596" s="434"/>
      <c r="AJ596" s="434"/>
      <c r="AK596" s="434"/>
      <c r="AL596" s="434"/>
      <c r="AM596" s="434"/>
      <c r="AN596" s="434"/>
      <c r="AO596" s="476"/>
      <c r="AP596" s="484"/>
      <c r="AQ596" s="476"/>
      <c r="AR596" s="435"/>
    </row>
    <row r="597" spans="1:45" s="117" customFormat="1" x14ac:dyDescent="0.25">
      <c r="A597" s="172">
        <v>232</v>
      </c>
      <c r="B597" s="199" t="s">
        <v>663</v>
      </c>
      <c r="C597" s="158" t="s">
        <v>94</v>
      </c>
      <c r="D597" s="201">
        <v>8.1</v>
      </c>
      <c r="E597" s="207"/>
      <c r="F597" s="209">
        <v>8.1</v>
      </c>
      <c r="G597" s="409"/>
      <c r="H597" s="409"/>
      <c r="I597" s="209"/>
      <c r="J597" s="409">
        <v>8.1</v>
      </c>
      <c r="K597" s="238" t="s">
        <v>204</v>
      </c>
      <c r="L597" s="149" t="s">
        <v>304</v>
      </c>
      <c r="M597" s="177">
        <v>448</v>
      </c>
      <c r="N597" s="417"/>
      <c r="O597" s="417">
        <v>8.1</v>
      </c>
      <c r="P597" s="417"/>
      <c r="Q597" s="185"/>
      <c r="R597" s="185"/>
      <c r="S597" s="185"/>
      <c r="T597" s="185"/>
      <c r="U597" s="185"/>
      <c r="V597" s="185"/>
      <c r="W597" s="185"/>
      <c r="X597" s="185"/>
      <c r="Y597" s="185"/>
      <c r="Z597" s="185"/>
      <c r="AA597" s="185"/>
      <c r="AB597" s="185"/>
      <c r="AC597" s="185"/>
      <c r="AD597" s="185"/>
      <c r="AE597" s="185"/>
      <c r="AF597" s="185"/>
      <c r="AG597" s="185"/>
      <c r="AH597" s="185"/>
      <c r="AI597" s="185"/>
      <c r="AJ597" s="185"/>
      <c r="AK597" s="185"/>
      <c r="AL597" s="185"/>
      <c r="AM597" s="185"/>
      <c r="AN597" s="185"/>
      <c r="AO597" s="185"/>
      <c r="AP597" s="186"/>
      <c r="AQ597" s="415"/>
    </row>
    <row r="598" spans="1:45" s="117" customFormat="1" x14ac:dyDescent="0.25">
      <c r="A598" s="172">
        <v>233</v>
      </c>
      <c r="B598" s="199" t="s">
        <v>664</v>
      </c>
      <c r="C598" s="158" t="s">
        <v>94</v>
      </c>
      <c r="D598" s="201">
        <v>12.1</v>
      </c>
      <c r="E598" s="207"/>
      <c r="F598" s="209">
        <v>12.1</v>
      </c>
      <c r="G598" s="409"/>
      <c r="H598" s="409"/>
      <c r="I598" s="209"/>
      <c r="J598" s="409">
        <v>12.1</v>
      </c>
      <c r="K598" s="238" t="s">
        <v>204</v>
      </c>
      <c r="L598" s="149" t="s">
        <v>304</v>
      </c>
      <c r="M598" s="177">
        <v>449</v>
      </c>
      <c r="N598" s="417"/>
      <c r="O598" s="417">
        <v>9.9</v>
      </c>
      <c r="P598" s="417">
        <v>2.2000000000000002</v>
      </c>
      <c r="Q598" s="185"/>
      <c r="R598" s="185"/>
      <c r="S598" s="185"/>
      <c r="T598" s="185"/>
      <c r="U598" s="185"/>
      <c r="V598" s="185"/>
      <c r="W598" s="185"/>
      <c r="X598" s="185"/>
      <c r="Y598" s="185"/>
      <c r="Z598" s="185"/>
      <c r="AA598" s="185"/>
      <c r="AB598" s="185"/>
      <c r="AC598" s="185"/>
      <c r="AD598" s="185"/>
      <c r="AE598" s="185"/>
      <c r="AF598" s="185"/>
      <c r="AG598" s="185"/>
      <c r="AH598" s="185"/>
      <c r="AI598" s="185"/>
      <c r="AJ598" s="185"/>
      <c r="AK598" s="185"/>
      <c r="AL598" s="185"/>
      <c r="AM598" s="185"/>
      <c r="AN598" s="185"/>
      <c r="AO598" s="185"/>
      <c r="AP598" s="186"/>
      <c r="AQ598" s="415"/>
    </row>
    <row r="599" spans="1:45" s="117" customFormat="1" x14ac:dyDescent="0.25">
      <c r="A599" s="172">
        <v>234</v>
      </c>
      <c r="B599" s="199" t="s">
        <v>665</v>
      </c>
      <c r="C599" s="158" t="s">
        <v>94</v>
      </c>
      <c r="D599" s="201">
        <v>0.3</v>
      </c>
      <c r="E599" s="207"/>
      <c r="F599" s="209">
        <v>0.3</v>
      </c>
      <c r="G599" s="409"/>
      <c r="H599" s="409"/>
      <c r="I599" s="209"/>
      <c r="J599" s="409">
        <v>0.3</v>
      </c>
      <c r="K599" s="238" t="s">
        <v>204</v>
      </c>
      <c r="L599" s="178" t="s">
        <v>309</v>
      </c>
      <c r="M599" s="177">
        <v>450</v>
      </c>
      <c r="N599" s="417"/>
      <c r="O599" s="417"/>
      <c r="P599" s="417">
        <v>0.3</v>
      </c>
      <c r="Q599" s="185"/>
      <c r="R599" s="185"/>
      <c r="S599" s="185"/>
      <c r="T599" s="185"/>
      <c r="U599" s="185"/>
      <c r="V599" s="185"/>
      <c r="W599" s="185"/>
      <c r="X599" s="185"/>
      <c r="Y599" s="185"/>
      <c r="Z599" s="185"/>
      <c r="AA599" s="185"/>
      <c r="AB599" s="185"/>
      <c r="AC599" s="185"/>
      <c r="AD599" s="185"/>
      <c r="AE599" s="185"/>
      <c r="AF599" s="185"/>
      <c r="AG599" s="185"/>
      <c r="AH599" s="185"/>
      <c r="AI599" s="185"/>
      <c r="AJ599" s="185"/>
      <c r="AK599" s="185"/>
      <c r="AL599" s="185"/>
      <c r="AM599" s="185"/>
      <c r="AN599" s="185"/>
      <c r="AO599" s="185"/>
      <c r="AP599" s="186"/>
      <c r="AQ599" s="415"/>
    </row>
    <row r="600" spans="1:45" s="117" customFormat="1" x14ac:dyDescent="0.25">
      <c r="A600" s="172">
        <v>235</v>
      </c>
      <c r="B600" s="199" t="s">
        <v>666</v>
      </c>
      <c r="C600" s="158" t="s">
        <v>94</v>
      </c>
      <c r="D600" s="201">
        <v>10.199999999999999</v>
      </c>
      <c r="E600" s="207"/>
      <c r="F600" s="209">
        <v>10.199999999999999</v>
      </c>
      <c r="G600" s="409"/>
      <c r="H600" s="409"/>
      <c r="I600" s="209"/>
      <c r="J600" s="409">
        <v>10.199999999999999</v>
      </c>
      <c r="K600" s="238" t="s">
        <v>204</v>
      </c>
      <c r="L600" s="149" t="s">
        <v>304</v>
      </c>
      <c r="M600" s="177">
        <v>451</v>
      </c>
      <c r="N600" s="417"/>
      <c r="O600" s="417">
        <v>10.199999999999999</v>
      </c>
      <c r="P600" s="417"/>
      <c r="Q600" s="185"/>
      <c r="R600" s="185"/>
      <c r="S600" s="185"/>
      <c r="T600" s="185"/>
      <c r="U600" s="185"/>
      <c r="V600" s="185"/>
      <c r="W600" s="185"/>
      <c r="X600" s="185"/>
      <c r="Y600" s="185"/>
      <c r="Z600" s="185"/>
      <c r="AA600" s="185"/>
      <c r="AB600" s="185"/>
      <c r="AC600" s="185"/>
      <c r="AD600" s="185"/>
      <c r="AE600" s="185"/>
      <c r="AF600" s="185"/>
      <c r="AG600" s="185"/>
      <c r="AH600" s="185"/>
      <c r="AI600" s="185"/>
      <c r="AJ600" s="185"/>
      <c r="AK600" s="185"/>
      <c r="AL600" s="185"/>
      <c r="AM600" s="185"/>
      <c r="AN600" s="185"/>
      <c r="AO600" s="185"/>
      <c r="AP600" s="186"/>
      <c r="AQ600" s="415"/>
    </row>
    <row r="601" spans="1:45" s="117" customFormat="1" x14ac:dyDescent="0.25">
      <c r="A601" s="172">
        <v>236</v>
      </c>
      <c r="B601" s="199" t="s">
        <v>667</v>
      </c>
      <c r="C601" s="158" t="s">
        <v>94</v>
      </c>
      <c r="D601" s="201">
        <v>1</v>
      </c>
      <c r="E601" s="207"/>
      <c r="F601" s="209">
        <v>1</v>
      </c>
      <c r="G601" s="409"/>
      <c r="H601" s="409"/>
      <c r="I601" s="209"/>
      <c r="J601" s="409">
        <v>1</v>
      </c>
      <c r="K601" s="238" t="s">
        <v>204</v>
      </c>
      <c r="L601" s="149" t="s">
        <v>304</v>
      </c>
      <c r="M601" s="177">
        <v>452</v>
      </c>
      <c r="N601" s="279"/>
      <c r="O601" s="279"/>
      <c r="P601" s="279"/>
      <c r="Q601" s="185"/>
      <c r="R601" s="185"/>
      <c r="S601" s="185"/>
      <c r="T601" s="185"/>
      <c r="U601" s="185"/>
      <c r="V601" s="185"/>
      <c r="W601" s="185"/>
      <c r="X601" s="185"/>
      <c r="Y601" s="185"/>
      <c r="Z601" s="185"/>
      <c r="AA601" s="185"/>
      <c r="AB601" s="185"/>
      <c r="AC601" s="185"/>
      <c r="AD601" s="185"/>
      <c r="AE601" s="185"/>
      <c r="AF601" s="185"/>
      <c r="AG601" s="185"/>
      <c r="AH601" s="185"/>
      <c r="AI601" s="185"/>
      <c r="AJ601" s="185">
        <v>1</v>
      </c>
      <c r="AK601" s="185"/>
      <c r="AL601" s="185"/>
      <c r="AM601" s="185"/>
      <c r="AN601" s="185"/>
      <c r="AO601" s="185"/>
      <c r="AP601" s="186"/>
      <c r="AQ601" s="415"/>
    </row>
    <row r="602" spans="1:45" s="146" customFormat="1" x14ac:dyDescent="0.25">
      <c r="A602" s="140" t="s">
        <v>19</v>
      </c>
      <c r="B602" s="157" t="s">
        <v>91</v>
      </c>
      <c r="C602" s="169"/>
      <c r="D602" s="159">
        <f>SUM(D603:D646)</f>
        <v>290.77000000000004</v>
      </c>
      <c r="E602" s="159">
        <f t="shared" ref="E602:J602" si="35">SUM(E603:E646)</f>
        <v>0</v>
      </c>
      <c r="F602" s="159">
        <f t="shared" si="35"/>
        <v>290.77000000000004</v>
      </c>
      <c r="G602" s="159">
        <f t="shared" si="35"/>
        <v>90.59</v>
      </c>
      <c r="H602" s="159">
        <f t="shared" si="35"/>
        <v>0</v>
      </c>
      <c r="I602" s="159">
        <f t="shared" si="35"/>
        <v>0</v>
      </c>
      <c r="J602" s="159">
        <f t="shared" si="35"/>
        <v>200.18000000000006</v>
      </c>
      <c r="K602" s="228"/>
      <c r="L602" s="178"/>
      <c r="M602" s="177"/>
      <c r="N602" s="222"/>
      <c r="O602" s="164"/>
      <c r="P602" s="222"/>
      <c r="Q602" s="164"/>
      <c r="R602" s="164"/>
      <c r="S602" s="164"/>
      <c r="T602" s="164"/>
      <c r="U602" s="164"/>
      <c r="V602" s="164"/>
      <c r="W602" s="164"/>
      <c r="X602" s="164"/>
      <c r="Y602" s="164"/>
      <c r="Z602" s="164"/>
      <c r="AA602" s="164"/>
      <c r="AB602" s="164"/>
      <c r="AC602" s="164"/>
      <c r="AD602" s="164"/>
      <c r="AE602" s="164"/>
      <c r="AF602" s="164"/>
      <c r="AG602" s="164"/>
      <c r="AH602" s="164"/>
      <c r="AI602" s="164"/>
      <c r="AJ602" s="164"/>
      <c r="AK602" s="164"/>
      <c r="AL602" s="164"/>
      <c r="AM602" s="164"/>
      <c r="AN602" s="164"/>
      <c r="AO602" s="164"/>
      <c r="AP602" s="164"/>
    </row>
    <row r="603" spans="1:45" s="490" customFormat="1" ht="27.6" x14ac:dyDescent="0.25">
      <c r="A603" s="131">
        <v>1</v>
      </c>
      <c r="B603" s="168" t="s">
        <v>668</v>
      </c>
      <c r="C603" s="252" t="s">
        <v>95</v>
      </c>
      <c r="D603" s="183">
        <v>1.64</v>
      </c>
      <c r="E603" s="355"/>
      <c r="F603" s="183">
        <v>1.64</v>
      </c>
      <c r="G603" s="486"/>
      <c r="H603" s="486"/>
      <c r="I603" s="221"/>
      <c r="J603" s="273">
        <v>1.64</v>
      </c>
      <c r="K603" s="598" t="s">
        <v>193</v>
      </c>
      <c r="L603" s="178" t="s">
        <v>309</v>
      </c>
      <c r="M603" s="177"/>
      <c r="N603" s="487"/>
      <c r="O603" s="487">
        <v>1.64</v>
      </c>
      <c r="P603" s="487"/>
      <c r="Q603" s="411"/>
      <c r="R603" s="383"/>
      <c r="S603" s="383"/>
      <c r="T603" s="383"/>
      <c r="U603" s="411"/>
      <c r="V603" s="411"/>
      <c r="W603" s="383"/>
      <c r="X603" s="383"/>
      <c r="Y603" s="411"/>
      <c r="Z603" s="383"/>
      <c r="AA603" s="383"/>
      <c r="AB603" s="411"/>
      <c r="AC603" s="411"/>
      <c r="AD603" s="411"/>
      <c r="AE603" s="411"/>
      <c r="AF603" s="383"/>
      <c r="AG603" s="383"/>
      <c r="AH603" s="383"/>
      <c r="AI603" s="411"/>
      <c r="AJ603" s="383"/>
      <c r="AK603" s="383"/>
      <c r="AL603" s="411"/>
      <c r="AM603" s="411"/>
      <c r="AN603" s="411"/>
      <c r="AO603" s="411"/>
      <c r="AP603" s="488"/>
      <c r="AQ603" s="489"/>
      <c r="AR603" s="355"/>
    </row>
    <row r="604" spans="1:45" s="193" customFormat="1" ht="27.6" x14ac:dyDescent="0.25">
      <c r="A604" s="131">
        <v>2</v>
      </c>
      <c r="B604" s="198" t="s">
        <v>669</v>
      </c>
      <c r="C604" s="252" t="s">
        <v>95</v>
      </c>
      <c r="D604" s="203">
        <v>2.09</v>
      </c>
      <c r="E604" s="203"/>
      <c r="F604" s="203">
        <v>2.09</v>
      </c>
      <c r="G604" s="274"/>
      <c r="H604" s="274"/>
      <c r="I604" s="170"/>
      <c r="J604" s="491">
        <v>2.09</v>
      </c>
      <c r="K604" s="598" t="s">
        <v>193</v>
      </c>
      <c r="L604" s="178" t="s">
        <v>309</v>
      </c>
      <c r="M604" s="177"/>
      <c r="N604" s="487"/>
      <c r="O604" s="487">
        <v>2.09</v>
      </c>
      <c r="P604" s="487"/>
      <c r="Q604" s="411"/>
      <c r="R604" s="383"/>
      <c r="S604" s="383"/>
      <c r="T604" s="383"/>
      <c r="U604" s="411"/>
      <c r="V604" s="411"/>
      <c r="W604" s="383"/>
      <c r="X604" s="383"/>
      <c r="Y604" s="411"/>
      <c r="Z604" s="383"/>
      <c r="AA604" s="383"/>
      <c r="AB604" s="411"/>
      <c r="AC604" s="411"/>
      <c r="AD604" s="411"/>
      <c r="AE604" s="411"/>
      <c r="AF604" s="383"/>
      <c r="AG604" s="383"/>
      <c r="AH604" s="383"/>
      <c r="AI604" s="411"/>
      <c r="AJ604" s="383"/>
      <c r="AK604" s="383"/>
      <c r="AL604" s="411"/>
      <c r="AM604" s="411"/>
      <c r="AN604" s="411"/>
      <c r="AO604" s="411"/>
      <c r="AP604" s="488"/>
      <c r="AQ604" s="116"/>
      <c r="AR604" s="117"/>
    </row>
    <row r="605" spans="1:45" s="193" customFormat="1" x14ac:dyDescent="0.25">
      <c r="A605" s="131">
        <v>3</v>
      </c>
      <c r="B605" s="198" t="s">
        <v>670</v>
      </c>
      <c r="C605" s="252" t="s">
        <v>95</v>
      </c>
      <c r="D605" s="203">
        <v>2.77</v>
      </c>
      <c r="E605" s="203"/>
      <c r="F605" s="203">
        <v>2.77</v>
      </c>
      <c r="G605" s="274"/>
      <c r="H605" s="274"/>
      <c r="I605" s="170"/>
      <c r="J605" s="491">
        <v>2.77</v>
      </c>
      <c r="K605" s="598" t="s">
        <v>193</v>
      </c>
      <c r="L605" s="178" t="s">
        <v>309</v>
      </c>
      <c r="M605" s="177"/>
      <c r="N605" s="487"/>
      <c r="O605" s="487"/>
      <c r="P605" s="487"/>
      <c r="Q605" s="411"/>
      <c r="R605" s="383"/>
      <c r="S605" s="383"/>
      <c r="T605" s="383"/>
      <c r="U605" s="411"/>
      <c r="V605" s="411"/>
      <c r="W605" s="383"/>
      <c r="X605" s="383"/>
      <c r="Y605" s="411"/>
      <c r="Z605" s="383"/>
      <c r="AA605" s="383"/>
      <c r="AB605" s="411"/>
      <c r="AC605" s="411"/>
      <c r="AD605" s="411">
        <v>2.77</v>
      </c>
      <c r="AE605" s="411"/>
      <c r="AF605" s="383"/>
      <c r="AG605" s="383"/>
      <c r="AH605" s="383"/>
      <c r="AI605" s="411"/>
      <c r="AJ605" s="383"/>
      <c r="AK605" s="383"/>
      <c r="AL605" s="411"/>
      <c r="AM605" s="411"/>
      <c r="AN605" s="411"/>
      <c r="AO605" s="411"/>
      <c r="AP605" s="488"/>
      <c r="AQ605" s="116"/>
      <c r="AR605" s="117"/>
    </row>
    <row r="606" spans="1:45" s="485" customFormat="1" ht="41.4" x14ac:dyDescent="0.25">
      <c r="A606" s="492">
        <v>4</v>
      </c>
      <c r="B606" s="493" t="s">
        <v>671</v>
      </c>
      <c r="C606" s="494" t="s">
        <v>95</v>
      </c>
      <c r="D606" s="464">
        <f>E606+F606</f>
        <v>68.400000000000006</v>
      </c>
      <c r="E606" s="464"/>
      <c r="F606" s="464">
        <v>68.400000000000006</v>
      </c>
      <c r="G606" s="495"/>
      <c r="H606" s="495"/>
      <c r="I606" s="197"/>
      <c r="J606" s="495">
        <v>68.400000000000006</v>
      </c>
      <c r="K606" s="610" t="s">
        <v>193</v>
      </c>
      <c r="L606" s="480" t="s">
        <v>304</v>
      </c>
      <c r="M606" s="432"/>
      <c r="N606" s="496"/>
      <c r="O606" s="469">
        <v>30</v>
      </c>
      <c r="P606" s="469">
        <v>7.7</v>
      </c>
      <c r="Q606" s="471"/>
      <c r="R606" s="483"/>
      <c r="S606" s="483"/>
      <c r="T606" s="483"/>
      <c r="U606" s="471"/>
      <c r="V606" s="471">
        <v>11.9</v>
      </c>
      <c r="W606" s="483"/>
      <c r="X606" s="483"/>
      <c r="Y606" s="471">
        <v>5</v>
      </c>
      <c r="Z606" s="483"/>
      <c r="AA606" s="483"/>
      <c r="AB606" s="471">
        <v>13</v>
      </c>
      <c r="AC606" s="471"/>
      <c r="AD606" s="471"/>
      <c r="AE606" s="483"/>
      <c r="AF606" s="483"/>
      <c r="AG606" s="483"/>
      <c r="AH606" s="471"/>
      <c r="AI606" s="483"/>
      <c r="AJ606" s="483"/>
      <c r="AK606" s="497">
        <v>0.8</v>
      </c>
      <c r="AL606" s="497"/>
      <c r="AM606" s="497"/>
      <c r="AN606" s="497"/>
      <c r="AO606" s="435"/>
      <c r="AP606" s="498"/>
      <c r="AQ606" s="499"/>
      <c r="AR606" s="435"/>
    </row>
    <row r="607" spans="1:45" s="193" customFormat="1" x14ac:dyDescent="0.25">
      <c r="A607" s="131">
        <v>5</v>
      </c>
      <c r="B607" s="500" t="s">
        <v>672</v>
      </c>
      <c r="C607" s="252" t="s">
        <v>95</v>
      </c>
      <c r="D607" s="357">
        <v>0.08</v>
      </c>
      <c r="E607" s="203"/>
      <c r="F607" s="357">
        <v>0.08</v>
      </c>
      <c r="G607" s="274"/>
      <c r="H607" s="274"/>
      <c r="I607" s="170"/>
      <c r="J607" s="501">
        <v>0.08</v>
      </c>
      <c r="K607" s="598" t="s">
        <v>193</v>
      </c>
      <c r="L607" s="149" t="s">
        <v>304</v>
      </c>
      <c r="M607" s="177"/>
      <c r="N607" s="487"/>
      <c r="O607" s="487"/>
      <c r="P607" s="487">
        <v>0.08</v>
      </c>
      <c r="Q607" s="411"/>
      <c r="R607" s="383"/>
      <c r="S607" s="383"/>
      <c r="T607" s="383"/>
      <c r="U607" s="411"/>
      <c r="V607" s="411"/>
      <c r="W607" s="383"/>
      <c r="X607" s="383"/>
      <c r="Y607" s="411"/>
      <c r="Z607" s="383"/>
      <c r="AA607" s="383"/>
      <c r="AB607" s="411"/>
      <c r="AC607" s="411"/>
      <c r="AD607" s="411"/>
      <c r="AE607" s="411"/>
      <c r="AF607" s="383"/>
      <c r="AG607" s="383"/>
      <c r="AH607" s="383"/>
      <c r="AI607" s="411"/>
      <c r="AJ607" s="383"/>
      <c r="AK607" s="383"/>
      <c r="AL607" s="411"/>
      <c r="AM607" s="411"/>
      <c r="AN607" s="411"/>
      <c r="AO607" s="411"/>
      <c r="AP607" s="488"/>
      <c r="AQ607" s="116"/>
      <c r="AR607" s="117"/>
    </row>
    <row r="608" spans="1:45" s="193" customFormat="1" x14ac:dyDescent="0.25">
      <c r="A608" s="131">
        <v>6</v>
      </c>
      <c r="B608" s="500" t="s">
        <v>673</v>
      </c>
      <c r="C608" s="252" t="s">
        <v>95</v>
      </c>
      <c r="D608" s="357">
        <v>0.03</v>
      </c>
      <c r="E608" s="203"/>
      <c r="F608" s="357">
        <v>0.03</v>
      </c>
      <c r="G608" s="274"/>
      <c r="H608" s="274"/>
      <c r="I608" s="170"/>
      <c r="J608" s="501">
        <v>0.03</v>
      </c>
      <c r="K608" s="598" t="s">
        <v>193</v>
      </c>
      <c r="L608" s="149" t="s">
        <v>304</v>
      </c>
      <c r="M608" s="177"/>
      <c r="N608" s="487"/>
      <c r="O608" s="487"/>
      <c r="P608" s="487">
        <v>0.03</v>
      </c>
      <c r="Q608" s="411"/>
      <c r="R608" s="383"/>
      <c r="S608" s="383"/>
      <c r="T608" s="383"/>
      <c r="U608" s="411"/>
      <c r="V608" s="411"/>
      <c r="W608" s="383"/>
      <c r="X608" s="383"/>
      <c r="Y608" s="411"/>
      <c r="Z608" s="383"/>
      <c r="AA608" s="383"/>
      <c r="AB608" s="411"/>
      <c r="AC608" s="411"/>
      <c r="AD608" s="411"/>
      <c r="AE608" s="411"/>
      <c r="AF608" s="383"/>
      <c r="AG608" s="383"/>
      <c r="AH608" s="383"/>
      <c r="AI608" s="411"/>
      <c r="AJ608" s="383"/>
      <c r="AK608" s="383"/>
      <c r="AL608" s="411"/>
      <c r="AM608" s="411"/>
      <c r="AN608" s="411"/>
      <c r="AO608" s="411"/>
      <c r="AP608" s="488"/>
      <c r="AQ608" s="116"/>
      <c r="AR608" s="117"/>
    </row>
    <row r="609" spans="1:119" s="193" customFormat="1" x14ac:dyDescent="0.25">
      <c r="A609" s="131">
        <v>7</v>
      </c>
      <c r="B609" s="500" t="s">
        <v>674</v>
      </c>
      <c r="C609" s="252" t="s">
        <v>95</v>
      </c>
      <c r="D609" s="357">
        <v>0.01</v>
      </c>
      <c r="E609" s="203"/>
      <c r="F609" s="357">
        <v>0.01</v>
      </c>
      <c r="G609" s="274"/>
      <c r="H609" s="274"/>
      <c r="I609" s="170"/>
      <c r="J609" s="501">
        <v>0.01</v>
      </c>
      <c r="K609" s="598" t="s">
        <v>193</v>
      </c>
      <c r="L609" s="149" t="s">
        <v>304</v>
      </c>
      <c r="M609" s="177"/>
      <c r="N609" s="487"/>
      <c r="O609" s="487"/>
      <c r="P609" s="487">
        <v>0.01</v>
      </c>
      <c r="Q609" s="411"/>
      <c r="R609" s="383"/>
      <c r="S609" s="383"/>
      <c r="T609" s="383"/>
      <c r="U609" s="411"/>
      <c r="V609" s="411"/>
      <c r="W609" s="383"/>
      <c r="X609" s="383"/>
      <c r="Y609" s="411"/>
      <c r="Z609" s="383"/>
      <c r="AA609" s="383"/>
      <c r="AB609" s="411"/>
      <c r="AC609" s="411"/>
      <c r="AD609" s="411"/>
      <c r="AE609" s="411"/>
      <c r="AF609" s="383"/>
      <c r="AG609" s="383"/>
      <c r="AH609" s="383"/>
      <c r="AI609" s="411"/>
      <c r="AJ609" s="383"/>
      <c r="AK609" s="383"/>
      <c r="AL609" s="411"/>
      <c r="AM609" s="411"/>
      <c r="AN609" s="411"/>
      <c r="AO609" s="411"/>
      <c r="AP609" s="488"/>
      <c r="AQ609" s="116"/>
      <c r="AR609" s="117"/>
    </row>
    <row r="610" spans="1:119" s="193" customFormat="1" x14ac:dyDescent="0.25">
      <c r="A610" s="131">
        <v>8</v>
      </c>
      <c r="B610" s="500" t="s">
        <v>675</v>
      </c>
      <c r="C610" s="252" t="s">
        <v>95</v>
      </c>
      <c r="D610" s="357">
        <v>0.26</v>
      </c>
      <c r="E610" s="203"/>
      <c r="F610" s="357">
        <v>0.26</v>
      </c>
      <c r="G610" s="274"/>
      <c r="H610" s="274"/>
      <c r="I610" s="170"/>
      <c r="J610" s="501">
        <v>0.26</v>
      </c>
      <c r="K610" s="598" t="s">
        <v>193</v>
      </c>
      <c r="L610" s="149" t="s">
        <v>304</v>
      </c>
      <c r="M610" s="177"/>
      <c r="N610" s="487"/>
      <c r="O610" s="487"/>
      <c r="P610" s="487">
        <v>0.26</v>
      </c>
      <c r="Q610" s="411"/>
      <c r="R610" s="383"/>
      <c r="S610" s="383"/>
      <c r="T610" s="383"/>
      <c r="U610" s="411"/>
      <c r="V610" s="411"/>
      <c r="W610" s="383"/>
      <c r="X610" s="383"/>
      <c r="Y610" s="411"/>
      <c r="Z610" s="383"/>
      <c r="AA610" s="383"/>
      <c r="AB610" s="411"/>
      <c r="AC610" s="411"/>
      <c r="AD610" s="411"/>
      <c r="AE610" s="411"/>
      <c r="AF610" s="383"/>
      <c r="AG610" s="383"/>
      <c r="AH610" s="383"/>
      <c r="AI610" s="411"/>
      <c r="AJ610" s="383"/>
      <c r="AK610" s="383"/>
      <c r="AL610" s="411"/>
      <c r="AM610" s="411"/>
      <c r="AN610" s="411"/>
      <c r="AO610" s="411"/>
      <c r="AP610" s="488"/>
      <c r="AQ610" s="116"/>
      <c r="AR610" s="117"/>
    </row>
    <row r="611" spans="1:119" s="193" customFormat="1" x14ac:dyDescent="0.25">
      <c r="A611" s="131">
        <v>9</v>
      </c>
      <c r="B611" s="500" t="s">
        <v>676</v>
      </c>
      <c r="C611" s="252" t="s">
        <v>95</v>
      </c>
      <c r="D611" s="357">
        <v>0.01</v>
      </c>
      <c r="E611" s="203"/>
      <c r="F611" s="357">
        <v>0.01</v>
      </c>
      <c r="G611" s="274"/>
      <c r="H611" s="274"/>
      <c r="I611" s="170"/>
      <c r="J611" s="501">
        <v>0.01</v>
      </c>
      <c r="K611" s="598" t="s">
        <v>193</v>
      </c>
      <c r="L611" s="149" t="s">
        <v>304</v>
      </c>
      <c r="M611" s="177"/>
      <c r="N611" s="487"/>
      <c r="O611" s="487"/>
      <c r="P611" s="487">
        <v>0.01</v>
      </c>
      <c r="Q611" s="411"/>
      <c r="R611" s="383"/>
      <c r="S611" s="383"/>
      <c r="T611" s="383"/>
      <c r="U611" s="411"/>
      <c r="V611" s="411"/>
      <c r="W611" s="383"/>
      <c r="X611" s="383"/>
      <c r="Y611" s="411"/>
      <c r="Z611" s="383"/>
      <c r="AA611" s="383"/>
      <c r="AB611" s="411"/>
      <c r="AC611" s="411"/>
      <c r="AD611" s="411"/>
      <c r="AE611" s="411"/>
      <c r="AF611" s="383"/>
      <c r="AG611" s="383"/>
      <c r="AH611" s="383"/>
      <c r="AI611" s="411"/>
      <c r="AJ611" s="383"/>
      <c r="AK611" s="383"/>
      <c r="AL611" s="411"/>
      <c r="AM611" s="411"/>
      <c r="AN611" s="411"/>
      <c r="AO611" s="411"/>
      <c r="AP611" s="488"/>
      <c r="AQ611" s="116"/>
      <c r="AR611" s="117"/>
    </row>
    <row r="612" spans="1:119" s="193" customFormat="1" ht="27.6" x14ac:dyDescent="0.25">
      <c r="A612" s="131">
        <v>10</v>
      </c>
      <c r="B612" s="500" t="s">
        <v>677</v>
      </c>
      <c r="C612" s="252" t="s">
        <v>95</v>
      </c>
      <c r="D612" s="357">
        <v>0.06</v>
      </c>
      <c r="E612" s="203"/>
      <c r="F612" s="357">
        <v>0.06</v>
      </c>
      <c r="G612" s="274"/>
      <c r="H612" s="274"/>
      <c r="I612" s="170"/>
      <c r="J612" s="501">
        <v>0.06</v>
      </c>
      <c r="K612" s="598" t="s">
        <v>193</v>
      </c>
      <c r="L612" s="149" t="s">
        <v>304</v>
      </c>
      <c r="M612" s="177"/>
      <c r="N612" s="487"/>
      <c r="O612" s="487"/>
      <c r="P612" s="487">
        <v>0.06</v>
      </c>
      <c r="Q612" s="411"/>
      <c r="R612" s="383"/>
      <c r="S612" s="383"/>
      <c r="T612" s="383"/>
      <c r="U612" s="411"/>
      <c r="V612" s="411"/>
      <c r="W612" s="383"/>
      <c r="X612" s="383"/>
      <c r="Y612" s="411"/>
      <c r="Z612" s="383"/>
      <c r="AA612" s="383"/>
      <c r="AB612" s="411"/>
      <c r="AC612" s="411"/>
      <c r="AD612" s="411"/>
      <c r="AE612" s="411"/>
      <c r="AF612" s="383"/>
      <c r="AG612" s="383"/>
      <c r="AH612" s="383"/>
      <c r="AI612" s="411"/>
      <c r="AJ612" s="383"/>
      <c r="AK612" s="383"/>
      <c r="AL612" s="411"/>
      <c r="AM612" s="411"/>
      <c r="AN612" s="411"/>
      <c r="AO612" s="411"/>
      <c r="AP612" s="488"/>
      <c r="AQ612" s="116"/>
      <c r="AR612" s="117"/>
    </row>
    <row r="613" spans="1:119" s="193" customFormat="1" x14ac:dyDescent="0.25">
      <c r="A613" s="131">
        <v>11</v>
      </c>
      <c r="B613" s="500" t="s">
        <v>678</v>
      </c>
      <c r="C613" s="252" t="s">
        <v>95</v>
      </c>
      <c r="D613" s="357">
        <v>0.33</v>
      </c>
      <c r="E613" s="203"/>
      <c r="F613" s="357">
        <v>0.33</v>
      </c>
      <c r="G613" s="274"/>
      <c r="H613" s="274"/>
      <c r="I613" s="170"/>
      <c r="J613" s="501">
        <v>0.33</v>
      </c>
      <c r="K613" s="598" t="s">
        <v>193</v>
      </c>
      <c r="L613" s="149" t="s">
        <v>304</v>
      </c>
      <c r="M613" s="177"/>
      <c r="N613" s="487"/>
      <c r="O613" s="487">
        <v>0.33</v>
      </c>
      <c r="P613" s="487"/>
      <c r="Q613" s="411"/>
      <c r="R613" s="383"/>
      <c r="S613" s="383"/>
      <c r="T613" s="383"/>
      <c r="U613" s="411"/>
      <c r="V613" s="411"/>
      <c r="W613" s="383"/>
      <c r="X613" s="383"/>
      <c r="Y613" s="411"/>
      <c r="Z613" s="383"/>
      <c r="AA613" s="383"/>
      <c r="AB613" s="411"/>
      <c r="AC613" s="411"/>
      <c r="AD613" s="411"/>
      <c r="AE613" s="411"/>
      <c r="AF613" s="383"/>
      <c r="AG613" s="383"/>
      <c r="AH613" s="383"/>
      <c r="AI613" s="411"/>
      <c r="AJ613" s="383"/>
      <c r="AK613" s="383"/>
      <c r="AL613" s="411"/>
      <c r="AM613" s="411"/>
      <c r="AN613" s="411"/>
      <c r="AO613" s="411"/>
      <c r="AP613" s="488"/>
      <c r="AQ613" s="116"/>
      <c r="AR613" s="117"/>
    </row>
    <row r="614" spans="1:119" s="193" customFormat="1" x14ac:dyDescent="0.25">
      <c r="A614" s="131">
        <v>12</v>
      </c>
      <c r="B614" s="500" t="s">
        <v>679</v>
      </c>
      <c r="C614" s="252" t="s">
        <v>95</v>
      </c>
      <c r="D614" s="357">
        <v>4</v>
      </c>
      <c r="E614" s="203"/>
      <c r="F614" s="357">
        <v>4</v>
      </c>
      <c r="G614" s="274"/>
      <c r="H614" s="274"/>
      <c r="I614" s="170"/>
      <c r="J614" s="501">
        <v>4</v>
      </c>
      <c r="K614" s="598" t="s">
        <v>193</v>
      </c>
      <c r="L614" s="149" t="s">
        <v>304</v>
      </c>
      <c r="M614" s="177"/>
      <c r="N614" s="487"/>
      <c r="O614" s="487">
        <v>4</v>
      </c>
      <c r="P614" s="487"/>
      <c r="Q614" s="411"/>
      <c r="R614" s="383"/>
      <c r="S614" s="383"/>
      <c r="T614" s="383"/>
      <c r="U614" s="411"/>
      <c r="V614" s="411"/>
      <c r="W614" s="383"/>
      <c r="X614" s="383"/>
      <c r="Y614" s="411"/>
      <c r="Z614" s="383"/>
      <c r="AA614" s="383"/>
      <c r="AB614" s="411"/>
      <c r="AC614" s="411"/>
      <c r="AD614" s="411"/>
      <c r="AE614" s="411"/>
      <c r="AF614" s="383"/>
      <c r="AG614" s="383"/>
      <c r="AH614" s="383"/>
      <c r="AI614" s="411"/>
      <c r="AJ614" s="383"/>
      <c r="AK614" s="383"/>
      <c r="AL614" s="411"/>
      <c r="AM614" s="411"/>
      <c r="AN614" s="411"/>
      <c r="AO614" s="411"/>
      <c r="AP614" s="488"/>
      <c r="AQ614" s="116"/>
      <c r="AR614" s="117"/>
    </row>
    <row r="615" spans="1:119" s="193" customFormat="1" x14ac:dyDescent="0.25">
      <c r="A615" s="131">
        <v>13</v>
      </c>
      <c r="B615" s="500" t="s">
        <v>680</v>
      </c>
      <c r="C615" s="252" t="s">
        <v>95</v>
      </c>
      <c r="D615" s="357">
        <v>0.15</v>
      </c>
      <c r="E615" s="203"/>
      <c r="F615" s="357">
        <v>0.15</v>
      </c>
      <c r="G615" s="274"/>
      <c r="H615" s="274"/>
      <c r="I615" s="170"/>
      <c r="J615" s="501">
        <v>0.15</v>
      </c>
      <c r="K615" s="598" t="s">
        <v>193</v>
      </c>
      <c r="L615" s="149" t="s">
        <v>304</v>
      </c>
      <c r="M615" s="177"/>
      <c r="N615" s="487"/>
      <c r="O615" s="487">
        <v>0.15</v>
      </c>
      <c r="P615" s="487"/>
      <c r="Q615" s="411"/>
      <c r="R615" s="383"/>
      <c r="S615" s="383"/>
      <c r="T615" s="383"/>
      <c r="U615" s="411"/>
      <c r="V615" s="411"/>
      <c r="W615" s="383"/>
      <c r="X615" s="383"/>
      <c r="Y615" s="411"/>
      <c r="Z615" s="383"/>
      <c r="AA615" s="383"/>
      <c r="AB615" s="411"/>
      <c r="AC615" s="411"/>
      <c r="AD615" s="411"/>
      <c r="AE615" s="411"/>
      <c r="AF615" s="383"/>
      <c r="AG615" s="383"/>
      <c r="AH615" s="383"/>
      <c r="AI615" s="411"/>
      <c r="AJ615" s="383"/>
      <c r="AK615" s="383"/>
      <c r="AL615" s="411"/>
      <c r="AM615" s="411"/>
      <c r="AN615" s="411"/>
      <c r="AO615" s="411"/>
      <c r="AP615" s="488"/>
      <c r="AQ615" s="116"/>
      <c r="AR615" s="117"/>
    </row>
    <row r="616" spans="1:119" s="193" customFormat="1" x14ac:dyDescent="0.25">
      <c r="A616" s="131">
        <v>14</v>
      </c>
      <c r="B616" s="500" t="s">
        <v>681</v>
      </c>
      <c r="C616" s="252" t="s">
        <v>95</v>
      </c>
      <c r="D616" s="357">
        <v>3.94</v>
      </c>
      <c r="E616" s="203"/>
      <c r="F616" s="357">
        <v>3.94</v>
      </c>
      <c r="G616" s="274"/>
      <c r="H616" s="274"/>
      <c r="I616" s="170"/>
      <c r="J616" s="501">
        <v>3.94</v>
      </c>
      <c r="K616" s="598" t="s">
        <v>193</v>
      </c>
      <c r="L616" s="149" t="s">
        <v>304</v>
      </c>
      <c r="M616" s="177"/>
      <c r="N616" s="487"/>
      <c r="O616" s="487">
        <v>3.94</v>
      </c>
      <c r="P616" s="487"/>
      <c r="Q616" s="411"/>
      <c r="R616" s="383"/>
      <c r="S616" s="383"/>
      <c r="T616" s="383"/>
      <c r="U616" s="411"/>
      <c r="V616" s="411"/>
      <c r="W616" s="383"/>
      <c r="X616" s="383"/>
      <c r="Y616" s="411"/>
      <c r="Z616" s="383"/>
      <c r="AA616" s="383"/>
      <c r="AB616" s="411"/>
      <c r="AC616" s="411"/>
      <c r="AD616" s="411"/>
      <c r="AE616" s="411"/>
      <c r="AF616" s="383"/>
      <c r="AG616" s="383"/>
      <c r="AH616" s="383"/>
      <c r="AI616" s="411"/>
      <c r="AJ616" s="383"/>
      <c r="AK616" s="383"/>
      <c r="AL616" s="411"/>
      <c r="AM616" s="411"/>
      <c r="AN616" s="411"/>
      <c r="AO616" s="411"/>
      <c r="AP616" s="488"/>
      <c r="AQ616" s="116"/>
      <c r="AR616" s="117"/>
    </row>
    <row r="617" spans="1:119" s="193" customFormat="1" x14ac:dyDescent="0.25">
      <c r="A617" s="131">
        <v>15</v>
      </c>
      <c r="B617" s="500" t="s">
        <v>682</v>
      </c>
      <c r="C617" s="252" t="s">
        <v>95</v>
      </c>
      <c r="D617" s="357">
        <v>3.32</v>
      </c>
      <c r="E617" s="203"/>
      <c r="F617" s="357">
        <v>3.32</v>
      </c>
      <c r="G617" s="274"/>
      <c r="H617" s="274"/>
      <c r="I617" s="170"/>
      <c r="J617" s="501">
        <v>3.32</v>
      </c>
      <c r="K617" s="598" t="s">
        <v>193</v>
      </c>
      <c r="L617" s="149" t="s">
        <v>304</v>
      </c>
      <c r="M617" s="177"/>
      <c r="N617" s="487"/>
      <c r="O617" s="487">
        <v>3.32</v>
      </c>
      <c r="P617" s="487"/>
      <c r="Q617" s="411"/>
      <c r="R617" s="383"/>
      <c r="S617" s="383"/>
      <c r="T617" s="383"/>
      <c r="U617" s="411"/>
      <c r="V617" s="411"/>
      <c r="W617" s="383"/>
      <c r="X617" s="383"/>
      <c r="Y617" s="411"/>
      <c r="Z617" s="383"/>
      <c r="AA617" s="383"/>
      <c r="AB617" s="411"/>
      <c r="AC617" s="411"/>
      <c r="AD617" s="411"/>
      <c r="AE617" s="411"/>
      <c r="AF617" s="383"/>
      <c r="AG617" s="383"/>
      <c r="AH617" s="383"/>
      <c r="AI617" s="411"/>
      <c r="AJ617" s="383"/>
      <c r="AK617" s="383"/>
      <c r="AL617" s="411"/>
      <c r="AM617" s="411"/>
      <c r="AN617" s="411"/>
      <c r="AO617" s="411"/>
      <c r="AP617" s="488"/>
      <c r="AQ617" s="116"/>
      <c r="AR617" s="117"/>
    </row>
    <row r="618" spans="1:119" s="193" customFormat="1" x14ac:dyDescent="0.25">
      <c r="A618" s="131">
        <v>16</v>
      </c>
      <c r="B618" s="500" t="s">
        <v>683</v>
      </c>
      <c r="C618" s="252" t="s">
        <v>95</v>
      </c>
      <c r="D618" s="357">
        <v>92</v>
      </c>
      <c r="E618" s="203"/>
      <c r="F618" s="357">
        <v>92</v>
      </c>
      <c r="G618" s="274">
        <v>40</v>
      </c>
      <c r="H618" s="274"/>
      <c r="I618" s="170"/>
      <c r="J618" s="501">
        <v>52</v>
      </c>
      <c r="K618" s="598" t="s">
        <v>193</v>
      </c>
      <c r="L618" s="149" t="s">
        <v>304</v>
      </c>
      <c r="M618" s="177"/>
      <c r="N618" s="487">
        <v>40</v>
      </c>
      <c r="O618" s="502">
        <v>52</v>
      </c>
      <c r="P618" s="502"/>
      <c r="Q618" s="225"/>
      <c r="R618" s="205"/>
      <c r="S618" s="205"/>
      <c r="T618" s="205"/>
      <c r="U618" s="225"/>
      <c r="V618" s="225"/>
      <c r="W618" s="205"/>
      <c r="X618" s="205"/>
      <c r="Y618" s="225"/>
      <c r="Z618" s="205"/>
      <c r="AA618" s="205"/>
      <c r="AB618" s="225"/>
      <c r="AC618" s="225"/>
      <c r="AD618" s="225"/>
      <c r="AE618" s="205"/>
      <c r="AF618" s="205"/>
      <c r="AG618" s="205"/>
      <c r="AH618" s="225"/>
      <c r="AI618" s="205"/>
      <c r="AJ618" s="205"/>
      <c r="AK618" s="225"/>
      <c r="AL618" s="225"/>
      <c r="AM618" s="225"/>
      <c r="AN618" s="225"/>
      <c r="AO618" s="117"/>
      <c r="AP618" s="488"/>
      <c r="AQ618" s="116"/>
      <c r="AR618" s="117"/>
    </row>
    <row r="619" spans="1:119" s="193" customFormat="1" x14ac:dyDescent="0.25">
      <c r="A619" s="131">
        <v>17</v>
      </c>
      <c r="B619" s="203" t="s">
        <v>684</v>
      </c>
      <c r="C619" s="252" t="s">
        <v>95</v>
      </c>
      <c r="D619" s="357">
        <v>26.77</v>
      </c>
      <c r="E619" s="203"/>
      <c r="F619" s="357">
        <v>26.77</v>
      </c>
      <c r="G619" s="274">
        <v>12.87</v>
      </c>
      <c r="H619" s="274"/>
      <c r="I619" s="170"/>
      <c r="J619" s="501">
        <v>13.9</v>
      </c>
      <c r="K619" s="598" t="s">
        <v>193</v>
      </c>
      <c r="L619" s="149" t="s">
        <v>304</v>
      </c>
      <c r="M619" s="177"/>
      <c r="N619" s="487">
        <v>12.87</v>
      </c>
      <c r="O619" s="487">
        <v>13.9</v>
      </c>
      <c r="P619" s="487"/>
      <c r="Q619" s="411"/>
      <c r="R619" s="383"/>
      <c r="S619" s="383"/>
      <c r="T619" s="383"/>
      <c r="U619" s="411"/>
      <c r="V619" s="411"/>
      <c r="W619" s="383"/>
      <c r="X619" s="383"/>
      <c r="Y619" s="411"/>
      <c r="Z619" s="383"/>
      <c r="AA619" s="383"/>
      <c r="AB619" s="411"/>
      <c r="AC619" s="411"/>
      <c r="AD619" s="411"/>
      <c r="AE619" s="411"/>
      <c r="AF619" s="383"/>
      <c r="AG619" s="383"/>
      <c r="AH619" s="383"/>
      <c r="AI619" s="411"/>
      <c r="AJ619" s="383"/>
      <c r="AK619" s="383"/>
      <c r="AL619" s="411"/>
      <c r="AM619" s="411"/>
      <c r="AN619" s="411"/>
      <c r="AO619" s="411"/>
      <c r="AP619" s="488"/>
      <c r="AQ619" s="116"/>
      <c r="AR619" s="117"/>
    </row>
    <row r="620" spans="1:119" s="193" customFormat="1" x14ac:dyDescent="0.25">
      <c r="A620" s="131">
        <v>18</v>
      </c>
      <c r="B620" s="203" t="s">
        <v>685</v>
      </c>
      <c r="C620" s="252" t="s">
        <v>95</v>
      </c>
      <c r="D620" s="357">
        <v>0.43</v>
      </c>
      <c r="E620" s="203"/>
      <c r="F620" s="357">
        <v>0.43</v>
      </c>
      <c r="G620" s="274"/>
      <c r="H620" s="274"/>
      <c r="I620" s="170"/>
      <c r="J620" s="501">
        <v>0.43</v>
      </c>
      <c r="K620" s="598" t="s">
        <v>193</v>
      </c>
      <c r="L620" s="178" t="s">
        <v>309</v>
      </c>
      <c r="M620" s="177"/>
      <c r="N620" s="487"/>
      <c r="O620" s="487"/>
      <c r="P620" s="487"/>
      <c r="Q620" s="411"/>
      <c r="R620" s="383"/>
      <c r="S620" s="383"/>
      <c r="T620" s="383"/>
      <c r="U620" s="411"/>
      <c r="V620" s="411"/>
      <c r="W620" s="383"/>
      <c r="X620" s="383"/>
      <c r="Y620" s="411"/>
      <c r="Z620" s="383">
        <v>0.43</v>
      </c>
      <c r="AA620" s="383"/>
      <c r="AB620" s="411"/>
      <c r="AC620" s="411"/>
      <c r="AD620" s="411"/>
      <c r="AE620" s="411"/>
      <c r="AF620" s="383"/>
      <c r="AG620" s="383"/>
      <c r="AH620" s="383"/>
      <c r="AI620" s="411"/>
      <c r="AJ620" s="383"/>
      <c r="AK620" s="383"/>
      <c r="AL620" s="411"/>
      <c r="AM620" s="411"/>
      <c r="AN620" s="411"/>
      <c r="AO620" s="411"/>
      <c r="AP620" s="488"/>
      <c r="AQ620" s="116"/>
      <c r="AR620" s="117"/>
      <c r="DO620" s="193" t="s">
        <v>911</v>
      </c>
    </row>
    <row r="621" spans="1:119" s="193" customFormat="1" x14ac:dyDescent="0.25">
      <c r="A621" s="131">
        <v>19</v>
      </c>
      <c r="B621" s="203" t="s">
        <v>685</v>
      </c>
      <c r="C621" s="252" t="s">
        <v>95</v>
      </c>
      <c r="D621" s="357">
        <v>1.36</v>
      </c>
      <c r="E621" s="203"/>
      <c r="F621" s="357">
        <v>1.36</v>
      </c>
      <c r="G621" s="274"/>
      <c r="H621" s="274"/>
      <c r="I621" s="170"/>
      <c r="J621" s="501">
        <v>1.36</v>
      </c>
      <c r="K621" s="598" t="s">
        <v>193</v>
      </c>
      <c r="L621" s="178" t="s">
        <v>309</v>
      </c>
      <c r="M621" s="177"/>
      <c r="N621" s="487"/>
      <c r="O621" s="487"/>
      <c r="P621" s="487"/>
      <c r="Q621" s="411"/>
      <c r="R621" s="383"/>
      <c r="S621" s="383"/>
      <c r="T621" s="383"/>
      <c r="U621" s="411"/>
      <c r="V621" s="411"/>
      <c r="W621" s="383"/>
      <c r="X621" s="383"/>
      <c r="Y621" s="411"/>
      <c r="Z621" s="383"/>
      <c r="AA621" s="383"/>
      <c r="AB621" s="411"/>
      <c r="AC621" s="411"/>
      <c r="AD621" s="411">
        <v>1.36</v>
      </c>
      <c r="AE621" s="411"/>
      <c r="AF621" s="383"/>
      <c r="AG621" s="383"/>
      <c r="AH621" s="383"/>
      <c r="AI621" s="411"/>
      <c r="AJ621" s="383"/>
      <c r="AK621" s="383"/>
      <c r="AL621" s="411"/>
      <c r="AM621" s="411"/>
      <c r="AN621" s="411"/>
      <c r="AO621" s="411"/>
      <c r="AP621" s="488"/>
      <c r="AQ621" s="116"/>
      <c r="AR621" s="117"/>
      <c r="DO621" s="193" t="s">
        <v>911</v>
      </c>
    </row>
    <row r="622" spans="1:119" s="193" customFormat="1" x14ac:dyDescent="0.25">
      <c r="A622" s="131">
        <v>20</v>
      </c>
      <c r="B622" s="500" t="s">
        <v>686</v>
      </c>
      <c r="C622" s="252" t="s">
        <v>95</v>
      </c>
      <c r="D622" s="357">
        <v>3.24</v>
      </c>
      <c r="E622" s="203"/>
      <c r="F622" s="357">
        <v>3.24</v>
      </c>
      <c r="G622" s="501">
        <v>3.24</v>
      </c>
      <c r="H622" s="274"/>
      <c r="I622" s="170"/>
      <c r="J622" s="501"/>
      <c r="K622" s="598" t="s">
        <v>193</v>
      </c>
      <c r="L622" s="178" t="s">
        <v>309</v>
      </c>
      <c r="M622" s="177"/>
      <c r="N622" s="487">
        <v>3.24</v>
      </c>
      <c r="O622" s="487"/>
      <c r="P622" s="487"/>
      <c r="Q622" s="411"/>
      <c r="R622" s="383"/>
      <c r="S622" s="383"/>
      <c r="T622" s="383"/>
      <c r="U622" s="411"/>
      <c r="V622" s="411"/>
      <c r="W622" s="383"/>
      <c r="X622" s="383"/>
      <c r="Y622" s="411"/>
      <c r="Z622" s="383"/>
      <c r="AA622" s="383"/>
      <c r="AB622" s="411"/>
      <c r="AC622" s="411"/>
      <c r="AD622" s="411"/>
      <c r="AE622" s="411"/>
      <c r="AF622" s="383"/>
      <c r="AG622" s="383"/>
      <c r="AH622" s="383"/>
      <c r="AI622" s="411"/>
      <c r="AJ622" s="383"/>
      <c r="AK622" s="383"/>
      <c r="AL622" s="411"/>
      <c r="AM622" s="411"/>
      <c r="AN622" s="411"/>
      <c r="AO622" s="411"/>
      <c r="AP622" s="488"/>
      <c r="AQ622" s="116"/>
      <c r="AR622" s="117"/>
    </row>
    <row r="623" spans="1:119" s="193" customFormat="1" x14ac:dyDescent="0.25">
      <c r="A623" s="131">
        <v>21</v>
      </c>
      <c r="B623" s="500" t="s">
        <v>687</v>
      </c>
      <c r="C623" s="252" t="s">
        <v>95</v>
      </c>
      <c r="D623" s="357">
        <v>0.1</v>
      </c>
      <c r="E623" s="503"/>
      <c r="F623" s="504">
        <v>0.1</v>
      </c>
      <c r="G623" s="505">
        <v>0.1</v>
      </c>
      <c r="H623" s="506"/>
      <c r="I623" s="207"/>
      <c r="J623" s="501"/>
      <c r="K623" s="598" t="s">
        <v>193</v>
      </c>
      <c r="L623" s="178" t="s">
        <v>309</v>
      </c>
      <c r="M623" s="177"/>
      <c r="N623" s="487">
        <v>0.1</v>
      </c>
      <c r="O623" s="487"/>
      <c r="P623" s="487"/>
      <c r="Q623" s="411"/>
      <c r="R623" s="383"/>
      <c r="S623" s="383"/>
      <c r="T623" s="383"/>
      <c r="U623" s="411"/>
      <c r="V623" s="411"/>
      <c r="W623" s="383"/>
      <c r="X623" s="383"/>
      <c r="Y623" s="411"/>
      <c r="Z623" s="383"/>
      <c r="AA623" s="383"/>
      <c r="AB623" s="411"/>
      <c r="AC623" s="411"/>
      <c r="AD623" s="411"/>
      <c r="AE623" s="411"/>
      <c r="AF623" s="383"/>
      <c r="AG623" s="383"/>
      <c r="AH623" s="383"/>
      <c r="AI623" s="411"/>
      <c r="AJ623" s="383"/>
      <c r="AK623" s="383"/>
      <c r="AL623" s="411"/>
      <c r="AM623" s="411"/>
      <c r="AN623" s="411"/>
      <c r="AO623" s="411"/>
      <c r="AP623" s="488"/>
      <c r="AQ623" s="116"/>
      <c r="AR623" s="117"/>
    </row>
    <row r="624" spans="1:119" s="193" customFormat="1" x14ac:dyDescent="0.25">
      <c r="A624" s="131">
        <v>22</v>
      </c>
      <c r="B624" s="500" t="s">
        <v>688</v>
      </c>
      <c r="C624" s="252" t="s">
        <v>95</v>
      </c>
      <c r="D624" s="357">
        <v>8</v>
      </c>
      <c r="E624" s="503"/>
      <c r="F624" s="504">
        <v>8</v>
      </c>
      <c r="G624" s="505">
        <v>8</v>
      </c>
      <c r="H624" s="506"/>
      <c r="I624" s="207"/>
      <c r="J624" s="501"/>
      <c r="K624" s="598" t="s">
        <v>193</v>
      </c>
      <c r="L624" s="178" t="s">
        <v>309</v>
      </c>
      <c r="M624" s="177"/>
      <c r="N624" s="487">
        <v>8</v>
      </c>
      <c r="O624" s="487"/>
      <c r="P624" s="487"/>
      <c r="Q624" s="411"/>
      <c r="R624" s="383"/>
      <c r="S624" s="383"/>
      <c r="T624" s="383"/>
      <c r="U624" s="411"/>
      <c r="V624" s="411"/>
      <c r="W624" s="383"/>
      <c r="X624" s="383"/>
      <c r="Y624" s="411"/>
      <c r="Z624" s="383"/>
      <c r="AA624" s="383"/>
      <c r="AB624" s="411"/>
      <c r="AC624" s="411"/>
      <c r="AD624" s="411"/>
      <c r="AE624" s="411"/>
      <c r="AF624" s="383"/>
      <c r="AG624" s="383"/>
      <c r="AH624" s="383"/>
      <c r="AI624" s="411"/>
      <c r="AJ624" s="383"/>
      <c r="AK624" s="383"/>
      <c r="AL624" s="411"/>
      <c r="AM624" s="411"/>
      <c r="AN624" s="411"/>
      <c r="AO624" s="411"/>
      <c r="AP624" s="488"/>
      <c r="AQ624" s="116"/>
      <c r="AR624" s="117"/>
    </row>
    <row r="625" spans="1:227" s="193" customFormat="1" x14ac:dyDescent="0.25">
      <c r="A625" s="131">
        <v>23</v>
      </c>
      <c r="B625" s="199" t="s">
        <v>689</v>
      </c>
      <c r="C625" s="252" t="s">
        <v>95</v>
      </c>
      <c r="D625" s="170">
        <v>12</v>
      </c>
      <c r="E625" s="207"/>
      <c r="F625" s="207">
        <v>12</v>
      </c>
      <c r="G625" s="507"/>
      <c r="H625" s="507"/>
      <c r="I625" s="208"/>
      <c r="J625" s="416">
        <v>12</v>
      </c>
      <c r="K625" s="598" t="s">
        <v>193</v>
      </c>
      <c r="L625" s="149" t="s">
        <v>304</v>
      </c>
      <c r="M625" s="177"/>
      <c r="N625" s="487"/>
      <c r="O625" s="487">
        <v>2</v>
      </c>
      <c r="P625" s="487">
        <v>2</v>
      </c>
      <c r="Q625" s="411"/>
      <c r="R625" s="383"/>
      <c r="S625" s="383">
        <v>3</v>
      </c>
      <c r="T625" s="383"/>
      <c r="U625" s="411"/>
      <c r="V625" s="411"/>
      <c r="W625" s="383"/>
      <c r="X625" s="383"/>
      <c r="Y625" s="411"/>
      <c r="Z625" s="383"/>
      <c r="AA625" s="383"/>
      <c r="AB625" s="411"/>
      <c r="AC625" s="411"/>
      <c r="AD625" s="411">
        <v>5</v>
      </c>
      <c r="AE625" s="411"/>
      <c r="AF625" s="383"/>
      <c r="AG625" s="383"/>
      <c r="AH625" s="383"/>
      <c r="AI625" s="411"/>
      <c r="AJ625" s="383"/>
      <c r="AK625" s="383"/>
      <c r="AL625" s="411"/>
      <c r="AM625" s="411"/>
      <c r="AN625" s="411"/>
      <c r="AO625" s="411"/>
      <c r="AP625" s="488"/>
      <c r="AQ625" s="116"/>
      <c r="AR625" s="117"/>
    </row>
    <row r="626" spans="1:227" s="117" customFormat="1" x14ac:dyDescent="0.25">
      <c r="A626" s="131">
        <v>24</v>
      </c>
      <c r="B626" s="199" t="s">
        <v>690</v>
      </c>
      <c r="C626" s="508" t="s">
        <v>95</v>
      </c>
      <c r="D626" s="170">
        <v>0.76</v>
      </c>
      <c r="E626" s="207"/>
      <c r="F626" s="207">
        <v>0.76</v>
      </c>
      <c r="G626" s="406"/>
      <c r="H626" s="406"/>
      <c r="I626" s="208"/>
      <c r="J626" s="409">
        <v>0.76</v>
      </c>
      <c r="K626" s="598" t="s">
        <v>691</v>
      </c>
      <c r="L626" s="178" t="s">
        <v>309</v>
      </c>
      <c r="M626" s="177"/>
      <c r="N626" s="410"/>
      <c r="O626" s="410"/>
      <c r="P626" s="410">
        <v>0.76</v>
      </c>
      <c r="Q626" s="411"/>
      <c r="R626" s="383"/>
      <c r="S626" s="383"/>
      <c r="T626" s="383"/>
      <c r="U626" s="411"/>
      <c r="V626" s="411"/>
      <c r="W626" s="383"/>
      <c r="X626" s="383"/>
      <c r="Y626" s="411"/>
      <c r="Z626" s="383"/>
      <c r="AA626" s="383"/>
      <c r="AB626" s="411"/>
      <c r="AC626" s="411"/>
      <c r="AD626" s="411"/>
      <c r="AE626" s="411"/>
      <c r="AF626" s="383"/>
      <c r="AG626" s="383"/>
      <c r="AH626" s="383"/>
      <c r="AI626" s="411"/>
      <c r="AJ626" s="383"/>
      <c r="AK626" s="383"/>
      <c r="AL626" s="411"/>
      <c r="AM626" s="411"/>
      <c r="AN626" s="411"/>
      <c r="AO626" s="411"/>
      <c r="AP626" s="488"/>
      <c r="AQ626" s="116"/>
      <c r="AS626" s="193"/>
      <c r="AT626" s="193"/>
      <c r="AU626" s="193"/>
      <c r="AV626" s="193"/>
      <c r="AW626" s="193"/>
      <c r="AX626" s="193"/>
      <c r="AY626" s="193"/>
      <c r="AZ626" s="193"/>
      <c r="BA626" s="193"/>
      <c r="BB626" s="193"/>
      <c r="BC626" s="193"/>
      <c r="BD626" s="193"/>
      <c r="BE626" s="193"/>
      <c r="BF626" s="193"/>
      <c r="BG626" s="193"/>
      <c r="BH626" s="193"/>
      <c r="BI626" s="193"/>
      <c r="BJ626" s="193"/>
      <c r="BK626" s="193"/>
      <c r="BL626" s="193"/>
      <c r="BM626" s="193"/>
      <c r="BN626" s="193"/>
      <c r="BO626" s="193"/>
      <c r="BP626" s="193"/>
      <c r="BQ626" s="193"/>
      <c r="BR626" s="193"/>
      <c r="BS626" s="193"/>
      <c r="BT626" s="193"/>
      <c r="BU626" s="193"/>
      <c r="BV626" s="193"/>
      <c r="BW626" s="193"/>
      <c r="BX626" s="193"/>
      <c r="BY626" s="193"/>
      <c r="BZ626" s="193"/>
      <c r="CA626" s="193"/>
      <c r="CB626" s="193"/>
      <c r="CC626" s="193"/>
      <c r="CD626" s="193"/>
      <c r="CE626" s="193"/>
      <c r="CF626" s="193"/>
      <c r="CG626" s="193"/>
      <c r="CH626" s="193"/>
      <c r="CI626" s="193"/>
      <c r="CJ626" s="193"/>
      <c r="CK626" s="193"/>
      <c r="CL626" s="193"/>
      <c r="CM626" s="193"/>
      <c r="CN626" s="193"/>
      <c r="CO626" s="193"/>
      <c r="CP626" s="193"/>
      <c r="CQ626" s="193"/>
      <c r="CR626" s="193"/>
      <c r="CS626" s="193"/>
      <c r="CT626" s="193"/>
      <c r="CU626" s="193"/>
      <c r="CV626" s="193"/>
      <c r="CW626" s="193"/>
      <c r="CX626" s="193"/>
      <c r="CY626" s="193"/>
      <c r="CZ626" s="193"/>
      <c r="DA626" s="193"/>
      <c r="DB626" s="193"/>
      <c r="DC626" s="193"/>
      <c r="DD626" s="193"/>
      <c r="DE626" s="193"/>
      <c r="DF626" s="193"/>
      <c r="DG626" s="193"/>
      <c r="DH626" s="193"/>
      <c r="DI626" s="193"/>
      <c r="DJ626" s="193"/>
      <c r="DK626" s="193"/>
      <c r="DL626" s="193"/>
      <c r="DM626" s="193"/>
      <c r="DN626" s="193"/>
      <c r="DO626" s="193"/>
      <c r="DP626" s="193"/>
      <c r="DQ626" s="193"/>
      <c r="DR626" s="193"/>
      <c r="DS626" s="193"/>
      <c r="DT626" s="193"/>
      <c r="DU626" s="193"/>
      <c r="DV626" s="193"/>
      <c r="DW626" s="193"/>
      <c r="DX626" s="193"/>
      <c r="DY626" s="193"/>
      <c r="DZ626" s="193"/>
      <c r="EA626" s="193"/>
      <c r="EB626" s="193"/>
      <c r="EC626" s="193"/>
      <c r="ED626" s="193"/>
      <c r="EE626" s="193"/>
      <c r="EF626" s="193"/>
      <c r="EG626" s="193"/>
      <c r="EH626" s="193"/>
      <c r="EI626" s="193"/>
      <c r="EJ626" s="193"/>
      <c r="EK626" s="193"/>
      <c r="EL626" s="193"/>
      <c r="EM626" s="193"/>
      <c r="EN626" s="193"/>
      <c r="EO626" s="193"/>
      <c r="EP626" s="193"/>
      <c r="EQ626" s="193"/>
      <c r="ER626" s="193"/>
      <c r="ES626" s="193"/>
      <c r="ET626" s="193"/>
      <c r="EU626" s="193"/>
      <c r="EV626" s="193"/>
      <c r="EW626" s="193"/>
      <c r="EX626" s="193"/>
      <c r="EY626" s="193"/>
      <c r="EZ626" s="193"/>
      <c r="FA626" s="193"/>
      <c r="FB626" s="193"/>
      <c r="FC626" s="193"/>
      <c r="FD626" s="193"/>
      <c r="FE626" s="193"/>
      <c r="FF626" s="193"/>
      <c r="FG626" s="193"/>
      <c r="FH626" s="193"/>
      <c r="FI626" s="193"/>
      <c r="FJ626" s="193"/>
      <c r="FK626" s="193"/>
      <c r="FL626" s="193"/>
      <c r="FM626" s="193"/>
      <c r="FN626" s="193"/>
      <c r="FO626" s="193"/>
      <c r="FP626" s="193"/>
      <c r="FQ626" s="193"/>
      <c r="FR626" s="193"/>
      <c r="FS626" s="193"/>
      <c r="FT626" s="193"/>
      <c r="FU626" s="193"/>
      <c r="FV626" s="193"/>
      <c r="FW626" s="193"/>
      <c r="FX626" s="193"/>
      <c r="FY626" s="193"/>
      <c r="FZ626" s="193"/>
      <c r="GA626" s="193"/>
      <c r="GB626" s="193"/>
      <c r="GC626" s="193"/>
      <c r="GD626" s="193"/>
      <c r="GE626" s="193"/>
      <c r="GF626" s="193"/>
      <c r="GG626" s="193"/>
      <c r="GH626" s="193"/>
      <c r="GI626" s="193"/>
      <c r="GJ626" s="193"/>
      <c r="GK626" s="193"/>
      <c r="GL626" s="193"/>
      <c r="GM626" s="193"/>
      <c r="GN626" s="193"/>
      <c r="GO626" s="193"/>
      <c r="GP626" s="193"/>
      <c r="GQ626" s="193"/>
      <c r="GR626" s="193"/>
      <c r="GS626" s="193"/>
      <c r="GT626" s="193"/>
      <c r="GU626" s="193"/>
      <c r="GV626" s="193"/>
      <c r="GW626" s="193"/>
      <c r="GX626" s="193"/>
      <c r="GY626" s="193"/>
      <c r="GZ626" s="193"/>
      <c r="HA626" s="193"/>
      <c r="HB626" s="193"/>
      <c r="HC626" s="193"/>
      <c r="HD626" s="193"/>
      <c r="HE626" s="193"/>
      <c r="HF626" s="193"/>
      <c r="HG626" s="193"/>
      <c r="HH626" s="193"/>
      <c r="HI626" s="193"/>
      <c r="HJ626" s="193"/>
      <c r="HK626" s="193"/>
      <c r="HL626" s="193"/>
      <c r="HM626" s="193"/>
      <c r="HN626" s="193"/>
      <c r="HO626" s="193"/>
      <c r="HP626" s="193"/>
      <c r="HQ626" s="193"/>
      <c r="HR626" s="193"/>
      <c r="HS626" s="193"/>
    </row>
    <row r="627" spans="1:227" s="117" customFormat="1" x14ac:dyDescent="0.25">
      <c r="A627" s="131">
        <v>25</v>
      </c>
      <c r="B627" s="199" t="s">
        <v>690</v>
      </c>
      <c r="C627" s="508" t="s">
        <v>95</v>
      </c>
      <c r="D627" s="170">
        <v>2.5</v>
      </c>
      <c r="E627" s="207"/>
      <c r="F627" s="207">
        <v>2.5</v>
      </c>
      <c r="G627" s="406">
        <v>2.5</v>
      </c>
      <c r="H627" s="406"/>
      <c r="I627" s="208"/>
      <c r="J627" s="409"/>
      <c r="K627" s="598" t="s">
        <v>691</v>
      </c>
      <c r="L627" s="178" t="s">
        <v>309</v>
      </c>
      <c r="M627" s="177"/>
      <c r="N627" s="410">
        <v>2.5</v>
      </c>
      <c r="O627" s="410"/>
      <c r="P627" s="410"/>
      <c r="Q627" s="411"/>
      <c r="R627" s="383"/>
      <c r="S627" s="383"/>
      <c r="T627" s="383"/>
      <c r="U627" s="411"/>
      <c r="V627" s="411"/>
      <c r="W627" s="383"/>
      <c r="X627" s="383"/>
      <c r="Y627" s="411"/>
      <c r="Z627" s="383"/>
      <c r="AA627" s="383"/>
      <c r="AB627" s="411"/>
      <c r="AC627" s="411"/>
      <c r="AD627" s="411"/>
      <c r="AE627" s="411"/>
      <c r="AF627" s="383"/>
      <c r="AG627" s="383"/>
      <c r="AH627" s="383"/>
      <c r="AI627" s="411"/>
      <c r="AJ627" s="383"/>
      <c r="AK627" s="383"/>
      <c r="AL627" s="411"/>
      <c r="AM627" s="411"/>
      <c r="AN627" s="411"/>
      <c r="AO627" s="411"/>
      <c r="AP627" s="488"/>
      <c r="AQ627" s="116"/>
      <c r="AS627" s="193"/>
      <c r="AT627" s="193"/>
      <c r="AU627" s="193"/>
      <c r="AV627" s="193"/>
      <c r="AW627" s="193"/>
      <c r="AX627" s="193"/>
      <c r="AY627" s="193"/>
      <c r="AZ627" s="193"/>
      <c r="BA627" s="193"/>
      <c r="BB627" s="193"/>
      <c r="BC627" s="193"/>
      <c r="BD627" s="193"/>
      <c r="BE627" s="193"/>
      <c r="BF627" s="193"/>
      <c r="BG627" s="193"/>
      <c r="BH627" s="193"/>
      <c r="BI627" s="193"/>
      <c r="BJ627" s="193"/>
      <c r="BK627" s="193"/>
      <c r="BL627" s="193"/>
      <c r="BM627" s="193"/>
      <c r="BN627" s="193"/>
      <c r="BO627" s="193"/>
      <c r="BP627" s="193"/>
      <c r="BQ627" s="193"/>
      <c r="BR627" s="193"/>
      <c r="BS627" s="193"/>
      <c r="BT627" s="193"/>
      <c r="BU627" s="193"/>
      <c r="BV627" s="193"/>
      <c r="BW627" s="193"/>
      <c r="BX627" s="193"/>
      <c r="BY627" s="193"/>
      <c r="BZ627" s="193"/>
      <c r="CA627" s="193"/>
      <c r="CB627" s="193"/>
      <c r="CC627" s="193"/>
      <c r="CD627" s="193"/>
      <c r="CE627" s="193"/>
      <c r="CF627" s="193"/>
      <c r="CG627" s="193"/>
      <c r="CH627" s="193"/>
      <c r="CI627" s="193"/>
      <c r="CJ627" s="193"/>
      <c r="CK627" s="193"/>
      <c r="CL627" s="193"/>
      <c r="CM627" s="193"/>
      <c r="CN627" s="193"/>
      <c r="CO627" s="193"/>
      <c r="CP627" s="193"/>
      <c r="CQ627" s="193"/>
      <c r="CR627" s="193"/>
      <c r="CS627" s="193"/>
      <c r="CT627" s="193"/>
      <c r="CU627" s="193"/>
      <c r="CV627" s="193"/>
      <c r="CW627" s="193"/>
      <c r="CX627" s="193"/>
      <c r="CY627" s="193"/>
      <c r="CZ627" s="193"/>
      <c r="DA627" s="193"/>
      <c r="DB627" s="193"/>
      <c r="DC627" s="193"/>
      <c r="DD627" s="193"/>
      <c r="DE627" s="193"/>
      <c r="DF627" s="193"/>
      <c r="DG627" s="193"/>
      <c r="DH627" s="193"/>
      <c r="DI627" s="193"/>
      <c r="DJ627" s="193"/>
      <c r="DK627" s="193"/>
      <c r="DL627" s="193"/>
      <c r="DM627" s="193"/>
      <c r="DN627" s="193"/>
      <c r="DO627" s="193"/>
      <c r="DP627" s="193"/>
      <c r="DQ627" s="193"/>
      <c r="DR627" s="193"/>
      <c r="DS627" s="193"/>
      <c r="DT627" s="193"/>
      <c r="DU627" s="193"/>
      <c r="DV627" s="193"/>
      <c r="DW627" s="193"/>
      <c r="DX627" s="193"/>
      <c r="DY627" s="193"/>
      <c r="DZ627" s="193"/>
      <c r="EA627" s="193"/>
      <c r="EB627" s="193"/>
      <c r="EC627" s="193"/>
      <c r="ED627" s="193"/>
      <c r="EE627" s="193"/>
      <c r="EF627" s="193"/>
      <c r="EG627" s="193"/>
      <c r="EH627" s="193"/>
      <c r="EI627" s="193"/>
      <c r="EJ627" s="193"/>
      <c r="EK627" s="193"/>
      <c r="EL627" s="193"/>
      <c r="EM627" s="193"/>
      <c r="EN627" s="193"/>
      <c r="EO627" s="193"/>
      <c r="EP627" s="193"/>
      <c r="EQ627" s="193"/>
      <c r="ER627" s="193"/>
      <c r="ES627" s="193"/>
      <c r="ET627" s="193"/>
      <c r="EU627" s="193"/>
      <c r="EV627" s="193"/>
      <c r="EW627" s="193"/>
      <c r="EX627" s="193"/>
      <c r="EY627" s="193"/>
      <c r="EZ627" s="193"/>
      <c r="FA627" s="193"/>
      <c r="FB627" s="193"/>
      <c r="FC627" s="193"/>
      <c r="FD627" s="193"/>
      <c r="FE627" s="193"/>
      <c r="FF627" s="193"/>
      <c r="FG627" s="193"/>
      <c r="FH627" s="193"/>
      <c r="FI627" s="193"/>
      <c r="FJ627" s="193"/>
      <c r="FK627" s="193"/>
      <c r="FL627" s="193"/>
      <c r="FM627" s="193"/>
      <c r="FN627" s="193"/>
      <c r="FO627" s="193"/>
      <c r="FP627" s="193"/>
      <c r="FQ627" s="193"/>
      <c r="FR627" s="193"/>
      <c r="FS627" s="193"/>
      <c r="FT627" s="193"/>
      <c r="FU627" s="193"/>
      <c r="FV627" s="193"/>
      <c r="FW627" s="193"/>
      <c r="FX627" s="193"/>
      <c r="FY627" s="193"/>
      <c r="FZ627" s="193"/>
      <c r="GA627" s="193"/>
      <c r="GB627" s="193"/>
      <c r="GC627" s="193"/>
      <c r="GD627" s="193"/>
      <c r="GE627" s="193"/>
      <c r="GF627" s="193"/>
      <c r="GG627" s="193"/>
      <c r="GH627" s="193"/>
      <c r="GI627" s="193"/>
      <c r="GJ627" s="193"/>
      <c r="GK627" s="193"/>
      <c r="GL627" s="193"/>
      <c r="GM627" s="193"/>
      <c r="GN627" s="193"/>
      <c r="GO627" s="193"/>
      <c r="GP627" s="193"/>
      <c r="GQ627" s="193"/>
      <c r="GR627" s="193"/>
      <c r="GS627" s="193"/>
      <c r="GT627" s="193"/>
      <c r="GU627" s="193"/>
      <c r="GV627" s="193"/>
      <c r="GW627" s="193"/>
      <c r="GX627" s="193"/>
      <c r="GY627" s="193"/>
      <c r="GZ627" s="193"/>
      <c r="HA627" s="193"/>
      <c r="HB627" s="193"/>
      <c r="HC627" s="193"/>
      <c r="HD627" s="193"/>
      <c r="HE627" s="193"/>
      <c r="HF627" s="193"/>
      <c r="HG627" s="193"/>
      <c r="HH627" s="193"/>
      <c r="HI627" s="193"/>
      <c r="HJ627" s="193"/>
      <c r="HK627" s="193"/>
      <c r="HL627" s="193"/>
      <c r="HM627" s="193"/>
      <c r="HN627" s="193"/>
      <c r="HO627" s="193"/>
      <c r="HP627" s="193"/>
      <c r="HQ627" s="193"/>
      <c r="HR627" s="193"/>
      <c r="HS627" s="193"/>
    </row>
    <row r="628" spans="1:227" s="117" customFormat="1" x14ac:dyDescent="0.25">
      <c r="A628" s="131">
        <v>26</v>
      </c>
      <c r="B628" s="199" t="s">
        <v>692</v>
      </c>
      <c r="C628" s="508" t="s">
        <v>95</v>
      </c>
      <c r="D628" s="170">
        <v>6.68</v>
      </c>
      <c r="E628" s="207"/>
      <c r="F628" s="207">
        <v>6.68</v>
      </c>
      <c r="G628" s="406">
        <v>5</v>
      </c>
      <c r="H628" s="406"/>
      <c r="I628" s="208"/>
      <c r="J628" s="409">
        <v>1.68</v>
      </c>
      <c r="K628" s="598" t="s">
        <v>691</v>
      </c>
      <c r="L628" s="178" t="s">
        <v>309</v>
      </c>
      <c r="M628" s="177"/>
      <c r="N628" s="410">
        <v>5</v>
      </c>
      <c r="O628" s="410"/>
      <c r="P628" s="410"/>
      <c r="Q628" s="411"/>
      <c r="R628" s="383"/>
      <c r="S628" s="383"/>
      <c r="T628" s="383"/>
      <c r="U628" s="411"/>
      <c r="V628" s="411"/>
      <c r="W628" s="383"/>
      <c r="X628" s="383"/>
      <c r="Y628" s="411"/>
      <c r="Z628" s="383"/>
      <c r="AA628" s="383"/>
      <c r="AB628" s="411"/>
      <c r="AC628" s="411"/>
      <c r="AD628" s="411">
        <v>1.68</v>
      </c>
      <c r="AE628" s="411"/>
      <c r="AF628" s="383"/>
      <c r="AG628" s="383"/>
      <c r="AH628" s="383"/>
      <c r="AI628" s="411"/>
      <c r="AJ628" s="383"/>
      <c r="AK628" s="383"/>
      <c r="AL628" s="411"/>
      <c r="AM628" s="411"/>
      <c r="AN628" s="411"/>
      <c r="AO628" s="411"/>
      <c r="AP628" s="488"/>
      <c r="AQ628" s="116"/>
      <c r="AS628" s="193"/>
      <c r="AT628" s="193"/>
      <c r="AU628" s="193"/>
      <c r="AV628" s="193"/>
      <c r="AW628" s="193"/>
      <c r="AX628" s="193"/>
      <c r="AY628" s="193"/>
      <c r="AZ628" s="193"/>
      <c r="BA628" s="193"/>
      <c r="BB628" s="193"/>
      <c r="BC628" s="193"/>
      <c r="BD628" s="193"/>
      <c r="BE628" s="193"/>
      <c r="BF628" s="193"/>
      <c r="BG628" s="193"/>
      <c r="BH628" s="193"/>
      <c r="BI628" s="193"/>
      <c r="BJ628" s="193"/>
      <c r="BK628" s="193"/>
      <c r="BL628" s="193"/>
      <c r="BM628" s="193"/>
      <c r="BN628" s="193"/>
      <c r="BO628" s="193"/>
      <c r="BP628" s="193"/>
      <c r="BQ628" s="193"/>
      <c r="BR628" s="193"/>
      <c r="BS628" s="193"/>
      <c r="BT628" s="193"/>
      <c r="BU628" s="193"/>
      <c r="BV628" s="193"/>
      <c r="BW628" s="193"/>
      <c r="BX628" s="193"/>
      <c r="BY628" s="193"/>
      <c r="BZ628" s="193"/>
      <c r="CA628" s="193"/>
      <c r="CB628" s="193"/>
      <c r="CC628" s="193"/>
      <c r="CD628" s="193"/>
      <c r="CE628" s="193"/>
      <c r="CF628" s="193"/>
      <c r="CG628" s="193"/>
      <c r="CH628" s="193"/>
      <c r="CI628" s="193"/>
      <c r="CJ628" s="193"/>
      <c r="CK628" s="193"/>
      <c r="CL628" s="193"/>
      <c r="CM628" s="193"/>
      <c r="CN628" s="193"/>
      <c r="CO628" s="193"/>
      <c r="CP628" s="193"/>
      <c r="CQ628" s="193"/>
      <c r="CR628" s="193"/>
      <c r="CS628" s="193"/>
      <c r="CT628" s="193"/>
      <c r="CU628" s="193"/>
      <c r="CV628" s="193"/>
      <c r="CW628" s="193"/>
      <c r="CX628" s="193"/>
      <c r="CY628" s="193"/>
      <c r="CZ628" s="193"/>
      <c r="DA628" s="193"/>
      <c r="DB628" s="193"/>
      <c r="DC628" s="193"/>
      <c r="DD628" s="193"/>
      <c r="DE628" s="193"/>
      <c r="DF628" s="193"/>
      <c r="DG628" s="193"/>
      <c r="DH628" s="193"/>
      <c r="DI628" s="193"/>
      <c r="DJ628" s="193"/>
      <c r="DK628" s="193"/>
      <c r="DL628" s="193"/>
      <c r="DM628" s="193"/>
      <c r="DN628" s="193"/>
      <c r="DO628" s="193"/>
      <c r="DP628" s="193"/>
      <c r="DQ628" s="193"/>
      <c r="DR628" s="193"/>
      <c r="DS628" s="193"/>
      <c r="DT628" s="193"/>
      <c r="DU628" s="193"/>
      <c r="DV628" s="193"/>
      <c r="DW628" s="193"/>
      <c r="DX628" s="193"/>
      <c r="DY628" s="193"/>
      <c r="DZ628" s="193"/>
      <c r="EA628" s="193"/>
      <c r="EB628" s="193"/>
      <c r="EC628" s="193"/>
      <c r="ED628" s="193"/>
      <c r="EE628" s="193"/>
      <c r="EF628" s="193"/>
      <c r="EG628" s="193"/>
      <c r="EH628" s="193"/>
      <c r="EI628" s="193"/>
      <c r="EJ628" s="193"/>
      <c r="EK628" s="193"/>
      <c r="EL628" s="193"/>
      <c r="EM628" s="193"/>
      <c r="EN628" s="193"/>
      <c r="EO628" s="193"/>
      <c r="EP628" s="193"/>
      <c r="EQ628" s="193"/>
      <c r="ER628" s="193"/>
      <c r="ES628" s="193"/>
      <c r="ET628" s="193"/>
      <c r="EU628" s="193"/>
      <c r="EV628" s="193"/>
      <c r="EW628" s="193"/>
      <c r="EX628" s="193"/>
      <c r="EY628" s="193"/>
      <c r="EZ628" s="193"/>
      <c r="FA628" s="193"/>
      <c r="FB628" s="193"/>
      <c r="FC628" s="193"/>
      <c r="FD628" s="193"/>
      <c r="FE628" s="193"/>
      <c r="FF628" s="193"/>
      <c r="FG628" s="193"/>
      <c r="FH628" s="193"/>
      <c r="FI628" s="193"/>
      <c r="FJ628" s="193"/>
      <c r="FK628" s="193"/>
      <c r="FL628" s="193"/>
      <c r="FM628" s="193"/>
      <c r="FN628" s="193"/>
      <c r="FO628" s="193"/>
      <c r="FP628" s="193"/>
      <c r="FQ628" s="193"/>
      <c r="FR628" s="193"/>
      <c r="FS628" s="193"/>
      <c r="FT628" s="193"/>
      <c r="FU628" s="193"/>
      <c r="FV628" s="193"/>
      <c r="FW628" s="193"/>
      <c r="FX628" s="193"/>
      <c r="FY628" s="193"/>
      <c r="FZ628" s="193"/>
      <c r="GA628" s="193"/>
      <c r="GB628" s="193"/>
      <c r="GC628" s="193"/>
      <c r="GD628" s="193"/>
      <c r="GE628" s="193"/>
      <c r="GF628" s="193"/>
      <c r="GG628" s="193"/>
      <c r="GH628" s="193"/>
      <c r="GI628" s="193"/>
      <c r="GJ628" s="193"/>
      <c r="GK628" s="193"/>
      <c r="GL628" s="193"/>
      <c r="GM628" s="193"/>
      <c r="GN628" s="193"/>
      <c r="GO628" s="193"/>
      <c r="GP628" s="193"/>
      <c r="GQ628" s="193"/>
      <c r="GR628" s="193"/>
      <c r="GS628" s="193"/>
      <c r="GT628" s="193"/>
      <c r="GU628" s="193"/>
      <c r="GV628" s="193"/>
      <c r="GW628" s="193"/>
      <c r="GX628" s="193"/>
      <c r="GY628" s="193"/>
      <c r="GZ628" s="193"/>
      <c r="HA628" s="193"/>
      <c r="HB628" s="193"/>
      <c r="HC628" s="193"/>
      <c r="HD628" s="193"/>
      <c r="HE628" s="193"/>
      <c r="HF628" s="193"/>
      <c r="HG628" s="193"/>
      <c r="HH628" s="193"/>
      <c r="HI628" s="193"/>
      <c r="HJ628" s="193"/>
      <c r="HK628" s="193"/>
      <c r="HL628" s="193"/>
      <c r="HM628" s="193"/>
      <c r="HN628" s="193"/>
      <c r="HO628" s="193"/>
      <c r="HP628" s="193"/>
      <c r="HQ628" s="193"/>
      <c r="HR628" s="193"/>
      <c r="HS628" s="193"/>
    </row>
    <row r="629" spans="1:227" s="117" customFormat="1" x14ac:dyDescent="0.25">
      <c r="A629" s="131">
        <v>27</v>
      </c>
      <c r="B629" s="199" t="s">
        <v>692</v>
      </c>
      <c r="C629" s="508" t="s">
        <v>95</v>
      </c>
      <c r="D629" s="170">
        <v>1.5</v>
      </c>
      <c r="E629" s="207"/>
      <c r="F629" s="207">
        <v>1.5</v>
      </c>
      <c r="G629" s="406"/>
      <c r="H629" s="406"/>
      <c r="I629" s="208"/>
      <c r="J629" s="409">
        <v>1.5</v>
      </c>
      <c r="K629" s="598" t="s">
        <v>691</v>
      </c>
      <c r="L629" s="178" t="s">
        <v>309</v>
      </c>
      <c r="M629" s="177"/>
      <c r="N629" s="410"/>
      <c r="O629" s="410">
        <v>1.5</v>
      </c>
      <c r="P629" s="410"/>
      <c r="Q629" s="411"/>
      <c r="R629" s="383"/>
      <c r="S629" s="383"/>
      <c r="T629" s="383"/>
      <c r="U629" s="411"/>
      <c r="V629" s="411"/>
      <c r="W629" s="383"/>
      <c r="X629" s="383"/>
      <c r="Y629" s="411"/>
      <c r="Z629" s="383"/>
      <c r="AA629" s="383"/>
      <c r="AB629" s="411"/>
      <c r="AC629" s="411"/>
      <c r="AD629" s="411"/>
      <c r="AE629" s="411"/>
      <c r="AF629" s="383"/>
      <c r="AG629" s="383"/>
      <c r="AH629" s="383"/>
      <c r="AI629" s="411"/>
      <c r="AJ629" s="383"/>
      <c r="AK629" s="383"/>
      <c r="AL629" s="411"/>
      <c r="AM629" s="411"/>
      <c r="AN629" s="411"/>
      <c r="AO629" s="411"/>
      <c r="AP629" s="488"/>
      <c r="AQ629" s="116"/>
      <c r="AS629" s="193"/>
      <c r="AT629" s="193"/>
      <c r="AU629" s="193"/>
      <c r="AV629" s="193"/>
      <c r="AW629" s="193"/>
      <c r="AX629" s="193"/>
      <c r="AY629" s="193"/>
      <c r="AZ629" s="193"/>
      <c r="BA629" s="193"/>
      <c r="BB629" s="193"/>
      <c r="BC629" s="193"/>
      <c r="BD629" s="193"/>
      <c r="BE629" s="193"/>
      <c r="BF629" s="193"/>
      <c r="BG629" s="193"/>
      <c r="BH629" s="193"/>
      <c r="BI629" s="193"/>
      <c r="BJ629" s="193"/>
      <c r="BK629" s="193"/>
      <c r="BL629" s="193"/>
      <c r="BM629" s="193"/>
      <c r="BN629" s="193"/>
      <c r="BO629" s="193"/>
      <c r="BP629" s="193"/>
      <c r="BQ629" s="193"/>
      <c r="BR629" s="193"/>
      <c r="BS629" s="193"/>
      <c r="BT629" s="193"/>
      <c r="BU629" s="193"/>
      <c r="BV629" s="193"/>
      <c r="BW629" s="193"/>
      <c r="BX629" s="193"/>
      <c r="BY629" s="193"/>
      <c r="BZ629" s="193"/>
      <c r="CA629" s="193"/>
      <c r="CB629" s="193"/>
      <c r="CC629" s="193"/>
      <c r="CD629" s="193"/>
      <c r="CE629" s="193"/>
      <c r="CF629" s="193"/>
      <c r="CG629" s="193"/>
      <c r="CH629" s="193"/>
      <c r="CI629" s="193"/>
      <c r="CJ629" s="193"/>
      <c r="CK629" s="193"/>
      <c r="CL629" s="193"/>
      <c r="CM629" s="193"/>
      <c r="CN629" s="193"/>
      <c r="CO629" s="193"/>
      <c r="CP629" s="193"/>
      <c r="CQ629" s="193"/>
      <c r="CR629" s="193"/>
      <c r="CS629" s="193"/>
      <c r="CT629" s="193"/>
      <c r="CU629" s="193"/>
      <c r="CV629" s="193"/>
      <c r="CW629" s="193"/>
      <c r="CX629" s="193"/>
      <c r="CY629" s="193"/>
      <c r="CZ629" s="193"/>
      <c r="DA629" s="193"/>
      <c r="DB629" s="193"/>
      <c r="DC629" s="193"/>
      <c r="DD629" s="193"/>
      <c r="DE629" s="193"/>
      <c r="DF629" s="193"/>
      <c r="DG629" s="193"/>
      <c r="DH629" s="193"/>
      <c r="DI629" s="193"/>
      <c r="DJ629" s="193"/>
      <c r="DK629" s="193"/>
      <c r="DL629" s="193"/>
      <c r="DM629" s="193"/>
      <c r="DN629" s="193"/>
      <c r="DO629" s="193"/>
      <c r="DP629" s="193"/>
      <c r="DQ629" s="193"/>
      <c r="DR629" s="193"/>
      <c r="DS629" s="193"/>
      <c r="DT629" s="193"/>
      <c r="DU629" s="193"/>
      <c r="DV629" s="193"/>
      <c r="DW629" s="193"/>
      <c r="DX629" s="193"/>
      <c r="DY629" s="193"/>
      <c r="DZ629" s="193"/>
      <c r="EA629" s="193"/>
      <c r="EB629" s="193"/>
      <c r="EC629" s="193"/>
      <c r="ED629" s="193"/>
      <c r="EE629" s="193"/>
      <c r="EF629" s="193"/>
      <c r="EG629" s="193"/>
      <c r="EH629" s="193"/>
      <c r="EI629" s="193"/>
      <c r="EJ629" s="193"/>
      <c r="EK629" s="193"/>
      <c r="EL629" s="193"/>
      <c r="EM629" s="193"/>
      <c r="EN629" s="193"/>
      <c r="EO629" s="193"/>
      <c r="EP629" s="193"/>
      <c r="EQ629" s="193"/>
      <c r="ER629" s="193"/>
      <c r="ES629" s="193"/>
      <c r="ET629" s="193"/>
      <c r="EU629" s="193"/>
      <c r="EV629" s="193"/>
      <c r="EW629" s="193"/>
      <c r="EX629" s="193"/>
      <c r="EY629" s="193"/>
      <c r="EZ629" s="193"/>
      <c r="FA629" s="193"/>
      <c r="FB629" s="193"/>
      <c r="FC629" s="193"/>
      <c r="FD629" s="193"/>
      <c r="FE629" s="193"/>
      <c r="FF629" s="193"/>
      <c r="FG629" s="193"/>
      <c r="FH629" s="193"/>
      <c r="FI629" s="193"/>
      <c r="FJ629" s="193"/>
      <c r="FK629" s="193"/>
      <c r="FL629" s="193"/>
      <c r="FM629" s="193"/>
      <c r="FN629" s="193"/>
      <c r="FO629" s="193"/>
      <c r="FP629" s="193"/>
      <c r="FQ629" s="193"/>
      <c r="FR629" s="193"/>
      <c r="FS629" s="193"/>
      <c r="FT629" s="193"/>
      <c r="FU629" s="193"/>
      <c r="FV629" s="193"/>
      <c r="FW629" s="193"/>
      <c r="FX629" s="193"/>
      <c r="FY629" s="193"/>
      <c r="FZ629" s="193"/>
      <c r="GA629" s="193"/>
      <c r="GB629" s="193"/>
      <c r="GC629" s="193"/>
      <c r="GD629" s="193"/>
      <c r="GE629" s="193"/>
      <c r="GF629" s="193"/>
      <c r="GG629" s="193"/>
      <c r="GH629" s="193"/>
      <c r="GI629" s="193"/>
      <c r="GJ629" s="193"/>
      <c r="GK629" s="193"/>
      <c r="GL629" s="193"/>
      <c r="GM629" s="193"/>
      <c r="GN629" s="193"/>
      <c r="GO629" s="193"/>
      <c r="GP629" s="193"/>
      <c r="GQ629" s="193"/>
      <c r="GR629" s="193"/>
      <c r="GS629" s="193"/>
      <c r="GT629" s="193"/>
      <c r="GU629" s="193"/>
      <c r="GV629" s="193"/>
      <c r="GW629" s="193"/>
      <c r="GX629" s="193"/>
      <c r="GY629" s="193"/>
      <c r="GZ629" s="193"/>
      <c r="HA629" s="193"/>
      <c r="HB629" s="193"/>
      <c r="HC629" s="193"/>
      <c r="HD629" s="193"/>
      <c r="HE629" s="193"/>
      <c r="HF629" s="193"/>
      <c r="HG629" s="193"/>
      <c r="HH629" s="193"/>
      <c r="HI629" s="193"/>
      <c r="HJ629" s="193"/>
      <c r="HK629" s="193"/>
      <c r="HL629" s="193"/>
      <c r="HM629" s="193"/>
      <c r="HN629" s="193"/>
      <c r="HO629" s="193"/>
      <c r="HP629" s="193"/>
      <c r="HQ629" s="193"/>
      <c r="HR629" s="193"/>
      <c r="HS629" s="193"/>
    </row>
    <row r="630" spans="1:227" s="117" customFormat="1" x14ac:dyDescent="0.25">
      <c r="A630" s="131">
        <v>28</v>
      </c>
      <c r="B630" s="199" t="s">
        <v>692</v>
      </c>
      <c r="C630" s="508" t="s">
        <v>95</v>
      </c>
      <c r="D630" s="170">
        <v>1</v>
      </c>
      <c r="E630" s="207"/>
      <c r="F630" s="207">
        <v>1</v>
      </c>
      <c r="G630" s="406"/>
      <c r="H630" s="406"/>
      <c r="I630" s="208"/>
      <c r="J630" s="409">
        <v>1</v>
      </c>
      <c r="K630" s="598" t="s">
        <v>691</v>
      </c>
      <c r="L630" s="178" t="s">
        <v>309</v>
      </c>
      <c r="M630" s="177"/>
      <c r="N630" s="410"/>
      <c r="O630" s="410">
        <v>1</v>
      </c>
      <c r="P630" s="410"/>
      <c r="Q630" s="411"/>
      <c r="R630" s="383"/>
      <c r="S630" s="383"/>
      <c r="T630" s="383"/>
      <c r="U630" s="411"/>
      <c r="V630" s="411"/>
      <c r="W630" s="383"/>
      <c r="X630" s="383"/>
      <c r="Y630" s="411"/>
      <c r="Z630" s="383"/>
      <c r="AA630" s="383"/>
      <c r="AB630" s="411"/>
      <c r="AC630" s="411"/>
      <c r="AD630" s="411"/>
      <c r="AE630" s="411"/>
      <c r="AF630" s="383"/>
      <c r="AG630" s="383"/>
      <c r="AH630" s="383"/>
      <c r="AI630" s="411"/>
      <c r="AJ630" s="383"/>
      <c r="AK630" s="383"/>
      <c r="AL630" s="411"/>
      <c r="AM630" s="411"/>
      <c r="AN630" s="411"/>
      <c r="AO630" s="411"/>
      <c r="AP630" s="488"/>
      <c r="AQ630" s="116"/>
      <c r="AS630" s="193"/>
      <c r="AT630" s="193"/>
      <c r="AU630" s="193"/>
      <c r="AV630" s="193"/>
      <c r="AW630" s="193"/>
      <c r="AX630" s="193"/>
      <c r="AY630" s="193"/>
      <c r="AZ630" s="193"/>
      <c r="BA630" s="193"/>
      <c r="BB630" s="193"/>
      <c r="BC630" s="193"/>
      <c r="BD630" s="193"/>
      <c r="BE630" s="193"/>
      <c r="BF630" s="193"/>
      <c r="BG630" s="193"/>
      <c r="BH630" s="193"/>
      <c r="BI630" s="193"/>
      <c r="BJ630" s="193"/>
      <c r="BK630" s="193"/>
      <c r="BL630" s="193"/>
      <c r="BM630" s="193"/>
      <c r="BN630" s="193"/>
      <c r="BO630" s="193"/>
      <c r="BP630" s="193"/>
      <c r="BQ630" s="193"/>
      <c r="BR630" s="193"/>
      <c r="BS630" s="193"/>
      <c r="BT630" s="193"/>
      <c r="BU630" s="193"/>
      <c r="BV630" s="193"/>
      <c r="BW630" s="193"/>
      <c r="BX630" s="193"/>
      <c r="BY630" s="193"/>
      <c r="BZ630" s="193"/>
      <c r="CA630" s="193"/>
      <c r="CB630" s="193"/>
      <c r="CC630" s="193"/>
      <c r="CD630" s="193"/>
      <c r="CE630" s="193"/>
      <c r="CF630" s="193"/>
      <c r="CG630" s="193"/>
      <c r="CH630" s="193"/>
      <c r="CI630" s="193"/>
      <c r="CJ630" s="193"/>
      <c r="CK630" s="193"/>
      <c r="CL630" s="193"/>
      <c r="CM630" s="193"/>
      <c r="CN630" s="193"/>
      <c r="CO630" s="193"/>
      <c r="CP630" s="193"/>
      <c r="CQ630" s="193"/>
      <c r="CR630" s="193"/>
      <c r="CS630" s="193"/>
      <c r="CT630" s="193"/>
      <c r="CU630" s="193"/>
      <c r="CV630" s="193"/>
      <c r="CW630" s="193"/>
      <c r="CX630" s="193"/>
      <c r="CY630" s="193"/>
      <c r="CZ630" s="193"/>
      <c r="DA630" s="193"/>
      <c r="DB630" s="193"/>
      <c r="DC630" s="193"/>
      <c r="DD630" s="193"/>
      <c r="DE630" s="193"/>
      <c r="DF630" s="193"/>
      <c r="DG630" s="193"/>
      <c r="DH630" s="193"/>
      <c r="DI630" s="193"/>
      <c r="DJ630" s="193"/>
      <c r="DK630" s="193"/>
      <c r="DL630" s="193"/>
      <c r="DM630" s="193"/>
      <c r="DN630" s="193"/>
      <c r="DO630" s="193"/>
      <c r="DP630" s="193"/>
      <c r="DQ630" s="193"/>
      <c r="DR630" s="193"/>
      <c r="DS630" s="193"/>
      <c r="DT630" s="193"/>
      <c r="DU630" s="193"/>
      <c r="DV630" s="193"/>
      <c r="DW630" s="193"/>
      <c r="DX630" s="193"/>
      <c r="DY630" s="193"/>
      <c r="DZ630" s="193"/>
      <c r="EA630" s="193"/>
      <c r="EB630" s="193"/>
      <c r="EC630" s="193"/>
      <c r="ED630" s="193"/>
      <c r="EE630" s="193"/>
      <c r="EF630" s="193"/>
      <c r="EG630" s="193"/>
      <c r="EH630" s="193"/>
      <c r="EI630" s="193"/>
      <c r="EJ630" s="193"/>
      <c r="EK630" s="193"/>
      <c r="EL630" s="193"/>
      <c r="EM630" s="193"/>
      <c r="EN630" s="193"/>
      <c r="EO630" s="193"/>
      <c r="EP630" s="193"/>
      <c r="EQ630" s="193"/>
      <c r="ER630" s="193"/>
      <c r="ES630" s="193"/>
      <c r="ET630" s="193"/>
      <c r="EU630" s="193"/>
      <c r="EV630" s="193"/>
      <c r="EW630" s="193"/>
      <c r="EX630" s="193"/>
      <c r="EY630" s="193"/>
      <c r="EZ630" s="193"/>
      <c r="FA630" s="193"/>
      <c r="FB630" s="193"/>
      <c r="FC630" s="193"/>
      <c r="FD630" s="193"/>
      <c r="FE630" s="193"/>
      <c r="FF630" s="193"/>
      <c r="FG630" s="193"/>
      <c r="FH630" s="193"/>
      <c r="FI630" s="193"/>
      <c r="FJ630" s="193"/>
      <c r="FK630" s="193"/>
      <c r="FL630" s="193"/>
      <c r="FM630" s="193"/>
      <c r="FN630" s="193"/>
      <c r="FO630" s="193"/>
      <c r="FP630" s="193"/>
      <c r="FQ630" s="193"/>
      <c r="FR630" s="193"/>
      <c r="FS630" s="193"/>
      <c r="FT630" s="193"/>
      <c r="FU630" s="193"/>
      <c r="FV630" s="193"/>
      <c r="FW630" s="193"/>
      <c r="FX630" s="193"/>
      <c r="FY630" s="193"/>
      <c r="FZ630" s="193"/>
      <c r="GA630" s="193"/>
      <c r="GB630" s="193"/>
      <c r="GC630" s="193"/>
      <c r="GD630" s="193"/>
      <c r="GE630" s="193"/>
      <c r="GF630" s="193"/>
      <c r="GG630" s="193"/>
      <c r="GH630" s="193"/>
      <c r="GI630" s="193"/>
      <c r="GJ630" s="193"/>
      <c r="GK630" s="193"/>
      <c r="GL630" s="193"/>
      <c r="GM630" s="193"/>
      <c r="GN630" s="193"/>
      <c r="GO630" s="193"/>
      <c r="GP630" s="193"/>
      <c r="GQ630" s="193"/>
      <c r="GR630" s="193"/>
      <c r="GS630" s="193"/>
      <c r="GT630" s="193"/>
      <c r="GU630" s="193"/>
      <c r="GV630" s="193"/>
      <c r="GW630" s="193"/>
      <c r="GX630" s="193"/>
      <c r="GY630" s="193"/>
      <c r="GZ630" s="193"/>
      <c r="HA630" s="193"/>
      <c r="HB630" s="193"/>
      <c r="HC630" s="193"/>
      <c r="HD630" s="193"/>
      <c r="HE630" s="193"/>
      <c r="HF630" s="193"/>
      <c r="HG630" s="193"/>
      <c r="HH630" s="193"/>
      <c r="HI630" s="193"/>
      <c r="HJ630" s="193"/>
      <c r="HK630" s="193"/>
      <c r="HL630" s="193"/>
      <c r="HM630" s="193"/>
      <c r="HN630" s="193"/>
      <c r="HO630" s="193"/>
      <c r="HP630" s="193"/>
      <c r="HQ630" s="193"/>
      <c r="HR630" s="193"/>
      <c r="HS630" s="193"/>
    </row>
    <row r="631" spans="1:227" s="117" customFormat="1" x14ac:dyDescent="0.25">
      <c r="A631" s="131">
        <v>29</v>
      </c>
      <c r="B631" s="199" t="s">
        <v>693</v>
      </c>
      <c r="C631" s="508" t="s">
        <v>95</v>
      </c>
      <c r="D631" s="170">
        <v>1</v>
      </c>
      <c r="E631" s="207"/>
      <c r="F631" s="207">
        <v>1</v>
      </c>
      <c r="G631" s="406">
        <v>1</v>
      </c>
      <c r="H631" s="406"/>
      <c r="I631" s="208"/>
      <c r="J631" s="409"/>
      <c r="K631" s="598" t="s">
        <v>691</v>
      </c>
      <c r="L631" s="178" t="s">
        <v>309</v>
      </c>
      <c r="M631" s="177"/>
      <c r="N631" s="410">
        <v>1</v>
      </c>
      <c r="O631" s="410"/>
      <c r="P631" s="410"/>
      <c r="Q631" s="411"/>
      <c r="R631" s="383"/>
      <c r="S631" s="383"/>
      <c r="T631" s="383"/>
      <c r="U631" s="411"/>
      <c r="V631" s="411"/>
      <c r="W631" s="383"/>
      <c r="X631" s="383"/>
      <c r="Y631" s="411"/>
      <c r="Z631" s="383"/>
      <c r="AA631" s="383"/>
      <c r="AB631" s="411"/>
      <c r="AC631" s="411"/>
      <c r="AD631" s="411"/>
      <c r="AE631" s="411"/>
      <c r="AF631" s="383"/>
      <c r="AG631" s="383"/>
      <c r="AH631" s="383"/>
      <c r="AI631" s="411"/>
      <c r="AJ631" s="383"/>
      <c r="AK631" s="383"/>
      <c r="AL631" s="411"/>
      <c r="AM631" s="411"/>
      <c r="AN631" s="411"/>
      <c r="AO631" s="411"/>
      <c r="AP631" s="488"/>
      <c r="AQ631" s="116"/>
      <c r="AS631" s="193"/>
      <c r="AT631" s="193"/>
      <c r="AU631" s="193"/>
      <c r="AV631" s="193"/>
      <c r="AW631" s="193"/>
      <c r="AX631" s="193"/>
      <c r="AY631" s="193"/>
      <c r="AZ631" s="193"/>
      <c r="BA631" s="193"/>
      <c r="BB631" s="193"/>
      <c r="BC631" s="193"/>
      <c r="BD631" s="193"/>
      <c r="BE631" s="193"/>
      <c r="BF631" s="193"/>
      <c r="BG631" s="193"/>
      <c r="BH631" s="193"/>
      <c r="BI631" s="193"/>
      <c r="BJ631" s="193"/>
      <c r="BK631" s="193"/>
      <c r="BL631" s="193"/>
      <c r="BM631" s="193"/>
      <c r="BN631" s="193"/>
      <c r="BO631" s="193"/>
      <c r="BP631" s="193"/>
      <c r="BQ631" s="193"/>
      <c r="BR631" s="193"/>
      <c r="BS631" s="193"/>
      <c r="BT631" s="193"/>
      <c r="BU631" s="193"/>
      <c r="BV631" s="193"/>
      <c r="BW631" s="193"/>
      <c r="BX631" s="193"/>
      <c r="BY631" s="193"/>
      <c r="BZ631" s="193"/>
      <c r="CA631" s="193"/>
      <c r="CB631" s="193"/>
      <c r="CC631" s="193"/>
      <c r="CD631" s="193"/>
      <c r="CE631" s="193"/>
      <c r="CF631" s="193"/>
      <c r="CG631" s="193"/>
      <c r="CH631" s="193"/>
      <c r="CI631" s="193"/>
      <c r="CJ631" s="193"/>
      <c r="CK631" s="193"/>
      <c r="CL631" s="193"/>
      <c r="CM631" s="193"/>
      <c r="CN631" s="193"/>
      <c r="CO631" s="193"/>
      <c r="CP631" s="193"/>
      <c r="CQ631" s="193"/>
      <c r="CR631" s="193"/>
      <c r="CS631" s="193"/>
      <c r="CT631" s="193"/>
      <c r="CU631" s="193"/>
      <c r="CV631" s="193"/>
      <c r="CW631" s="193"/>
      <c r="CX631" s="193"/>
      <c r="CY631" s="193"/>
      <c r="CZ631" s="193"/>
      <c r="DA631" s="193"/>
      <c r="DB631" s="193"/>
      <c r="DC631" s="193"/>
      <c r="DD631" s="193"/>
      <c r="DE631" s="193"/>
      <c r="DF631" s="193"/>
      <c r="DG631" s="193"/>
      <c r="DH631" s="193"/>
      <c r="DI631" s="193"/>
      <c r="DJ631" s="193"/>
      <c r="DK631" s="193"/>
      <c r="DL631" s="193"/>
      <c r="DM631" s="193"/>
      <c r="DN631" s="193"/>
      <c r="DO631" s="193"/>
      <c r="DP631" s="193"/>
      <c r="DQ631" s="193"/>
      <c r="DR631" s="193"/>
      <c r="DS631" s="193"/>
      <c r="DT631" s="193"/>
      <c r="DU631" s="193"/>
      <c r="DV631" s="193"/>
      <c r="DW631" s="193"/>
      <c r="DX631" s="193"/>
      <c r="DY631" s="193"/>
      <c r="DZ631" s="193"/>
      <c r="EA631" s="193"/>
      <c r="EB631" s="193"/>
      <c r="EC631" s="193"/>
      <c r="ED631" s="193"/>
      <c r="EE631" s="193"/>
      <c r="EF631" s="193"/>
      <c r="EG631" s="193"/>
      <c r="EH631" s="193"/>
      <c r="EI631" s="193"/>
      <c r="EJ631" s="193"/>
      <c r="EK631" s="193"/>
      <c r="EL631" s="193"/>
      <c r="EM631" s="193"/>
      <c r="EN631" s="193"/>
      <c r="EO631" s="193"/>
      <c r="EP631" s="193"/>
      <c r="EQ631" s="193"/>
      <c r="ER631" s="193"/>
      <c r="ES631" s="193"/>
      <c r="ET631" s="193"/>
      <c r="EU631" s="193"/>
      <c r="EV631" s="193"/>
      <c r="EW631" s="193"/>
      <c r="EX631" s="193"/>
      <c r="EY631" s="193"/>
      <c r="EZ631" s="193"/>
      <c r="FA631" s="193"/>
      <c r="FB631" s="193"/>
      <c r="FC631" s="193"/>
      <c r="FD631" s="193"/>
      <c r="FE631" s="193"/>
      <c r="FF631" s="193"/>
      <c r="FG631" s="193"/>
      <c r="FH631" s="193"/>
      <c r="FI631" s="193"/>
      <c r="FJ631" s="193"/>
      <c r="FK631" s="193"/>
      <c r="FL631" s="193"/>
      <c r="FM631" s="193"/>
      <c r="FN631" s="193"/>
      <c r="FO631" s="193"/>
      <c r="FP631" s="193"/>
      <c r="FQ631" s="193"/>
      <c r="FR631" s="193"/>
      <c r="FS631" s="193"/>
      <c r="FT631" s="193"/>
      <c r="FU631" s="193"/>
      <c r="FV631" s="193"/>
      <c r="FW631" s="193"/>
      <c r="FX631" s="193"/>
      <c r="FY631" s="193"/>
      <c r="FZ631" s="193"/>
      <c r="GA631" s="193"/>
      <c r="GB631" s="193"/>
      <c r="GC631" s="193"/>
      <c r="GD631" s="193"/>
      <c r="GE631" s="193"/>
      <c r="GF631" s="193"/>
      <c r="GG631" s="193"/>
      <c r="GH631" s="193"/>
      <c r="GI631" s="193"/>
      <c r="GJ631" s="193"/>
      <c r="GK631" s="193"/>
      <c r="GL631" s="193"/>
      <c r="GM631" s="193"/>
      <c r="GN631" s="193"/>
      <c r="GO631" s="193"/>
      <c r="GP631" s="193"/>
      <c r="GQ631" s="193"/>
      <c r="GR631" s="193"/>
      <c r="GS631" s="193"/>
      <c r="GT631" s="193"/>
      <c r="GU631" s="193"/>
      <c r="GV631" s="193"/>
      <c r="GW631" s="193"/>
      <c r="GX631" s="193"/>
      <c r="GY631" s="193"/>
      <c r="GZ631" s="193"/>
      <c r="HA631" s="193"/>
      <c r="HB631" s="193"/>
      <c r="HC631" s="193"/>
      <c r="HD631" s="193"/>
      <c r="HE631" s="193"/>
      <c r="HF631" s="193"/>
      <c r="HG631" s="193"/>
      <c r="HH631" s="193"/>
      <c r="HI631" s="193"/>
      <c r="HJ631" s="193"/>
      <c r="HK631" s="193"/>
      <c r="HL631" s="193"/>
      <c r="HM631" s="193"/>
      <c r="HN631" s="193"/>
      <c r="HO631" s="193"/>
      <c r="HP631" s="193"/>
      <c r="HQ631" s="193"/>
      <c r="HR631" s="193"/>
      <c r="HS631" s="193"/>
    </row>
    <row r="632" spans="1:227" s="117" customFormat="1" x14ac:dyDescent="0.25">
      <c r="A632" s="131">
        <v>30</v>
      </c>
      <c r="B632" s="199" t="s">
        <v>693</v>
      </c>
      <c r="C632" s="508" t="s">
        <v>95</v>
      </c>
      <c r="D632" s="170">
        <v>3.5</v>
      </c>
      <c r="E632" s="207"/>
      <c r="F632" s="207">
        <v>3.5</v>
      </c>
      <c r="G632" s="406">
        <v>1.5</v>
      </c>
      <c r="H632" s="406"/>
      <c r="I632" s="208"/>
      <c r="J632" s="409">
        <v>2</v>
      </c>
      <c r="K632" s="598" t="s">
        <v>691</v>
      </c>
      <c r="L632" s="178" t="s">
        <v>309</v>
      </c>
      <c r="M632" s="177"/>
      <c r="N632" s="410">
        <v>1.5</v>
      </c>
      <c r="O632" s="410">
        <v>2</v>
      </c>
      <c r="P632" s="410"/>
      <c r="Q632" s="411"/>
      <c r="R632" s="383"/>
      <c r="S632" s="383"/>
      <c r="T632" s="383"/>
      <c r="U632" s="411"/>
      <c r="V632" s="411"/>
      <c r="W632" s="383"/>
      <c r="X632" s="383"/>
      <c r="Y632" s="411"/>
      <c r="Z632" s="383"/>
      <c r="AA632" s="383"/>
      <c r="AB632" s="411"/>
      <c r="AC632" s="411"/>
      <c r="AD632" s="411"/>
      <c r="AE632" s="411"/>
      <c r="AF632" s="383"/>
      <c r="AG632" s="383"/>
      <c r="AH632" s="383"/>
      <c r="AI632" s="411"/>
      <c r="AJ632" s="383"/>
      <c r="AK632" s="383"/>
      <c r="AL632" s="411"/>
      <c r="AM632" s="411"/>
      <c r="AN632" s="411"/>
      <c r="AO632" s="411"/>
      <c r="AP632" s="488"/>
      <c r="AQ632" s="116"/>
      <c r="AS632" s="193"/>
      <c r="AT632" s="193"/>
      <c r="AU632" s="193"/>
      <c r="AV632" s="193"/>
      <c r="AW632" s="193"/>
      <c r="AX632" s="193"/>
      <c r="AY632" s="193"/>
      <c r="AZ632" s="193"/>
      <c r="BA632" s="193"/>
      <c r="BB632" s="193"/>
      <c r="BC632" s="193"/>
      <c r="BD632" s="193"/>
      <c r="BE632" s="193"/>
      <c r="BF632" s="193"/>
      <c r="BG632" s="193"/>
      <c r="BH632" s="193"/>
      <c r="BI632" s="193"/>
      <c r="BJ632" s="193"/>
      <c r="BK632" s="193"/>
      <c r="BL632" s="193"/>
      <c r="BM632" s="193"/>
      <c r="BN632" s="193"/>
      <c r="BO632" s="193"/>
      <c r="BP632" s="193"/>
      <c r="BQ632" s="193"/>
      <c r="BR632" s="193"/>
      <c r="BS632" s="193"/>
      <c r="BT632" s="193"/>
      <c r="BU632" s="193"/>
      <c r="BV632" s="193"/>
      <c r="BW632" s="193"/>
      <c r="BX632" s="193"/>
      <c r="BY632" s="193"/>
      <c r="BZ632" s="193"/>
      <c r="CA632" s="193"/>
      <c r="CB632" s="193"/>
      <c r="CC632" s="193"/>
      <c r="CD632" s="193"/>
      <c r="CE632" s="193"/>
      <c r="CF632" s="193"/>
      <c r="CG632" s="193"/>
      <c r="CH632" s="193"/>
      <c r="CI632" s="193"/>
      <c r="CJ632" s="193"/>
      <c r="CK632" s="193"/>
      <c r="CL632" s="193"/>
      <c r="CM632" s="193"/>
      <c r="CN632" s="193"/>
      <c r="CO632" s="193"/>
      <c r="CP632" s="193"/>
      <c r="CQ632" s="193"/>
      <c r="CR632" s="193"/>
      <c r="CS632" s="193"/>
      <c r="CT632" s="193"/>
      <c r="CU632" s="193"/>
      <c r="CV632" s="193"/>
      <c r="CW632" s="193"/>
      <c r="CX632" s="193"/>
      <c r="CY632" s="193"/>
      <c r="CZ632" s="193"/>
      <c r="DA632" s="193"/>
      <c r="DB632" s="193"/>
      <c r="DC632" s="193"/>
      <c r="DD632" s="193"/>
      <c r="DE632" s="193"/>
      <c r="DF632" s="193"/>
      <c r="DG632" s="193"/>
      <c r="DH632" s="193"/>
      <c r="DI632" s="193"/>
      <c r="DJ632" s="193"/>
      <c r="DK632" s="193"/>
      <c r="DL632" s="193"/>
      <c r="DM632" s="193"/>
      <c r="DN632" s="193"/>
      <c r="DO632" s="193"/>
      <c r="DP632" s="193"/>
      <c r="DQ632" s="193"/>
      <c r="DR632" s="193"/>
      <c r="DS632" s="193"/>
      <c r="DT632" s="193"/>
      <c r="DU632" s="193"/>
      <c r="DV632" s="193"/>
      <c r="DW632" s="193"/>
      <c r="DX632" s="193"/>
      <c r="DY632" s="193"/>
      <c r="DZ632" s="193"/>
      <c r="EA632" s="193"/>
      <c r="EB632" s="193"/>
      <c r="EC632" s="193"/>
      <c r="ED632" s="193"/>
      <c r="EE632" s="193"/>
      <c r="EF632" s="193"/>
      <c r="EG632" s="193"/>
      <c r="EH632" s="193"/>
      <c r="EI632" s="193"/>
      <c r="EJ632" s="193"/>
      <c r="EK632" s="193"/>
      <c r="EL632" s="193"/>
      <c r="EM632" s="193"/>
      <c r="EN632" s="193"/>
      <c r="EO632" s="193"/>
      <c r="EP632" s="193"/>
      <c r="EQ632" s="193"/>
      <c r="ER632" s="193"/>
      <c r="ES632" s="193"/>
      <c r="ET632" s="193"/>
      <c r="EU632" s="193"/>
      <c r="EV632" s="193"/>
      <c r="EW632" s="193"/>
      <c r="EX632" s="193"/>
      <c r="EY632" s="193"/>
      <c r="EZ632" s="193"/>
      <c r="FA632" s="193"/>
      <c r="FB632" s="193"/>
      <c r="FC632" s="193"/>
      <c r="FD632" s="193"/>
      <c r="FE632" s="193"/>
      <c r="FF632" s="193"/>
      <c r="FG632" s="193"/>
      <c r="FH632" s="193"/>
      <c r="FI632" s="193"/>
      <c r="FJ632" s="193"/>
      <c r="FK632" s="193"/>
      <c r="FL632" s="193"/>
      <c r="FM632" s="193"/>
      <c r="FN632" s="193"/>
      <c r="FO632" s="193"/>
      <c r="FP632" s="193"/>
      <c r="FQ632" s="193"/>
      <c r="FR632" s="193"/>
      <c r="FS632" s="193"/>
      <c r="FT632" s="193"/>
      <c r="FU632" s="193"/>
      <c r="FV632" s="193"/>
      <c r="FW632" s="193"/>
      <c r="FX632" s="193"/>
      <c r="FY632" s="193"/>
      <c r="FZ632" s="193"/>
      <c r="GA632" s="193"/>
      <c r="GB632" s="193"/>
      <c r="GC632" s="193"/>
      <c r="GD632" s="193"/>
      <c r="GE632" s="193"/>
      <c r="GF632" s="193"/>
      <c r="GG632" s="193"/>
      <c r="GH632" s="193"/>
      <c r="GI632" s="193"/>
      <c r="GJ632" s="193"/>
      <c r="GK632" s="193"/>
      <c r="GL632" s="193"/>
      <c r="GM632" s="193"/>
      <c r="GN632" s="193"/>
      <c r="GO632" s="193"/>
      <c r="GP632" s="193"/>
      <c r="GQ632" s="193"/>
      <c r="GR632" s="193"/>
      <c r="GS632" s="193"/>
      <c r="GT632" s="193"/>
      <c r="GU632" s="193"/>
      <c r="GV632" s="193"/>
      <c r="GW632" s="193"/>
      <c r="GX632" s="193"/>
      <c r="GY632" s="193"/>
      <c r="GZ632" s="193"/>
      <c r="HA632" s="193"/>
      <c r="HB632" s="193"/>
      <c r="HC632" s="193"/>
      <c r="HD632" s="193"/>
      <c r="HE632" s="193"/>
      <c r="HF632" s="193"/>
      <c r="HG632" s="193"/>
      <c r="HH632" s="193"/>
      <c r="HI632" s="193"/>
      <c r="HJ632" s="193"/>
      <c r="HK632" s="193"/>
      <c r="HL632" s="193"/>
      <c r="HM632" s="193"/>
      <c r="HN632" s="193"/>
      <c r="HO632" s="193"/>
      <c r="HP632" s="193"/>
      <c r="HQ632" s="193"/>
      <c r="HR632" s="193"/>
      <c r="HS632" s="193"/>
    </row>
    <row r="633" spans="1:227" s="117" customFormat="1" x14ac:dyDescent="0.25">
      <c r="A633" s="131">
        <v>31</v>
      </c>
      <c r="B633" s="199" t="s">
        <v>693</v>
      </c>
      <c r="C633" s="508" t="s">
        <v>95</v>
      </c>
      <c r="D633" s="170">
        <v>3</v>
      </c>
      <c r="E633" s="207"/>
      <c r="F633" s="207">
        <v>3</v>
      </c>
      <c r="G633" s="406">
        <v>2.1</v>
      </c>
      <c r="H633" s="406"/>
      <c r="I633" s="208"/>
      <c r="J633" s="409">
        <v>0.9</v>
      </c>
      <c r="K633" s="598" t="s">
        <v>691</v>
      </c>
      <c r="L633" s="178" t="s">
        <v>309</v>
      </c>
      <c r="M633" s="177"/>
      <c r="N633" s="410">
        <v>2.1</v>
      </c>
      <c r="O633" s="410">
        <v>0.9</v>
      </c>
      <c r="P633" s="410"/>
      <c r="Q633" s="411"/>
      <c r="R633" s="383"/>
      <c r="S633" s="383"/>
      <c r="T633" s="383"/>
      <c r="U633" s="411"/>
      <c r="V633" s="411"/>
      <c r="W633" s="383"/>
      <c r="X633" s="383"/>
      <c r="Y633" s="411"/>
      <c r="Z633" s="383"/>
      <c r="AA633" s="383"/>
      <c r="AB633" s="411"/>
      <c r="AC633" s="411"/>
      <c r="AD633" s="411"/>
      <c r="AE633" s="411"/>
      <c r="AF633" s="383"/>
      <c r="AG633" s="383"/>
      <c r="AH633" s="383"/>
      <c r="AI633" s="411"/>
      <c r="AJ633" s="383"/>
      <c r="AK633" s="383"/>
      <c r="AL633" s="411"/>
      <c r="AM633" s="411"/>
      <c r="AN633" s="411"/>
      <c r="AO633" s="411"/>
      <c r="AP633" s="488"/>
      <c r="AQ633" s="116"/>
      <c r="AS633" s="193"/>
      <c r="AT633" s="193"/>
      <c r="AU633" s="193"/>
      <c r="AV633" s="193"/>
      <c r="AW633" s="193"/>
      <c r="AX633" s="193"/>
      <c r="AY633" s="193"/>
      <c r="AZ633" s="193"/>
      <c r="BA633" s="193"/>
      <c r="BB633" s="193"/>
      <c r="BC633" s="193"/>
      <c r="BD633" s="193"/>
      <c r="BE633" s="193"/>
      <c r="BF633" s="193"/>
      <c r="BG633" s="193"/>
      <c r="BH633" s="193"/>
      <c r="BI633" s="193"/>
      <c r="BJ633" s="193"/>
      <c r="BK633" s="193"/>
      <c r="BL633" s="193"/>
      <c r="BM633" s="193"/>
      <c r="BN633" s="193"/>
      <c r="BO633" s="193"/>
      <c r="BP633" s="193"/>
      <c r="BQ633" s="193"/>
      <c r="BR633" s="193"/>
      <c r="BS633" s="193"/>
      <c r="BT633" s="193"/>
      <c r="BU633" s="193"/>
      <c r="BV633" s="193"/>
      <c r="BW633" s="193"/>
      <c r="BX633" s="193"/>
      <c r="BY633" s="193"/>
      <c r="BZ633" s="193"/>
      <c r="CA633" s="193"/>
      <c r="CB633" s="193"/>
      <c r="CC633" s="193"/>
      <c r="CD633" s="193"/>
      <c r="CE633" s="193"/>
      <c r="CF633" s="193"/>
      <c r="CG633" s="193"/>
      <c r="CH633" s="193"/>
      <c r="CI633" s="193"/>
      <c r="CJ633" s="193"/>
      <c r="CK633" s="193"/>
      <c r="CL633" s="193"/>
      <c r="CM633" s="193"/>
      <c r="CN633" s="193"/>
      <c r="CO633" s="193"/>
      <c r="CP633" s="193"/>
      <c r="CQ633" s="193"/>
      <c r="CR633" s="193"/>
      <c r="CS633" s="193"/>
      <c r="CT633" s="193"/>
      <c r="CU633" s="193"/>
      <c r="CV633" s="193"/>
      <c r="CW633" s="193"/>
      <c r="CX633" s="193"/>
      <c r="CY633" s="193"/>
      <c r="CZ633" s="193"/>
      <c r="DA633" s="193"/>
      <c r="DB633" s="193"/>
      <c r="DC633" s="193"/>
      <c r="DD633" s="193"/>
      <c r="DE633" s="193"/>
      <c r="DF633" s="193"/>
      <c r="DG633" s="193"/>
      <c r="DH633" s="193"/>
      <c r="DI633" s="193"/>
      <c r="DJ633" s="193"/>
      <c r="DK633" s="193"/>
      <c r="DL633" s="193"/>
      <c r="DM633" s="193"/>
      <c r="DN633" s="193"/>
      <c r="DO633" s="193"/>
      <c r="DP633" s="193"/>
      <c r="DQ633" s="193"/>
      <c r="DR633" s="193"/>
      <c r="DS633" s="193"/>
      <c r="DT633" s="193"/>
      <c r="DU633" s="193"/>
      <c r="DV633" s="193"/>
      <c r="DW633" s="193"/>
      <c r="DX633" s="193"/>
      <c r="DY633" s="193"/>
      <c r="DZ633" s="193"/>
      <c r="EA633" s="193"/>
      <c r="EB633" s="193"/>
      <c r="EC633" s="193"/>
      <c r="ED633" s="193"/>
      <c r="EE633" s="193"/>
      <c r="EF633" s="193"/>
      <c r="EG633" s="193"/>
      <c r="EH633" s="193"/>
      <c r="EI633" s="193"/>
      <c r="EJ633" s="193"/>
      <c r="EK633" s="193"/>
      <c r="EL633" s="193"/>
      <c r="EM633" s="193"/>
      <c r="EN633" s="193"/>
      <c r="EO633" s="193"/>
      <c r="EP633" s="193"/>
      <c r="EQ633" s="193"/>
      <c r="ER633" s="193"/>
      <c r="ES633" s="193"/>
      <c r="ET633" s="193"/>
      <c r="EU633" s="193"/>
      <c r="EV633" s="193"/>
      <c r="EW633" s="193"/>
      <c r="EX633" s="193"/>
      <c r="EY633" s="193"/>
      <c r="EZ633" s="193"/>
      <c r="FA633" s="193"/>
      <c r="FB633" s="193"/>
      <c r="FC633" s="193"/>
      <c r="FD633" s="193"/>
      <c r="FE633" s="193"/>
      <c r="FF633" s="193"/>
      <c r="FG633" s="193"/>
      <c r="FH633" s="193"/>
      <c r="FI633" s="193"/>
      <c r="FJ633" s="193"/>
      <c r="FK633" s="193"/>
      <c r="FL633" s="193"/>
      <c r="FM633" s="193"/>
      <c r="FN633" s="193"/>
      <c r="FO633" s="193"/>
      <c r="FP633" s="193"/>
      <c r="FQ633" s="193"/>
      <c r="FR633" s="193"/>
      <c r="FS633" s="193"/>
      <c r="FT633" s="193"/>
      <c r="FU633" s="193"/>
      <c r="FV633" s="193"/>
      <c r="FW633" s="193"/>
      <c r="FX633" s="193"/>
      <c r="FY633" s="193"/>
      <c r="FZ633" s="193"/>
      <c r="GA633" s="193"/>
      <c r="GB633" s="193"/>
      <c r="GC633" s="193"/>
      <c r="GD633" s="193"/>
      <c r="GE633" s="193"/>
      <c r="GF633" s="193"/>
      <c r="GG633" s="193"/>
      <c r="GH633" s="193"/>
      <c r="GI633" s="193"/>
      <c r="GJ633" s="193"/>
      <c r="GK633" s="193"/>
      <c r="GL633" s="193"/>
      <c r="GM633" s="193"/>
      <c r="GN633" s="193"/>
      <c r="GO633" s="193"/>
      <c r="GP633" s="193"/>
      <c r="GQ633" s="193"/>
      <c r="GR633" s="193"/>
      <c r="GS633" s="193"/>
      <c r="GT633" s="193"/>
      <c r="GU633" s="193"/>
      <c r="GV633" s="193"/>
      <c r="GW633" s="193"/>
      <c r="GX633" s="193"/>
      <c r="GY633" s="193"/>
      <c r="GZ633" s="193"/>
      <c r="HA633" s="193"/>
      <c r="HB633" s="193"/>
      <c r="HC633" s="193"/>
      <c r="HD633" s="193"/>
      <c r="HE633" s="193"/>
      <c r="HF633" s="193"/>
      <c r="HG633" s="193"/>
      <c r="HH633" s="193"/>
      <c r="HI633" s="193"/>
      <c r="HJ633" s="193"/>
      <c r="HK633" s="193"/>
      <c r="HL633" s="193"/>
      <c r="HM633" s="193"/>
      <c r="HN633" s="193"/>
      <c r="HO633" s="193"/>
      <c r="HP633" s="193"/>
      <c r="HQ633" s="193"/>
      <c r="HR633" s="193"/>
      <c r="HS633" s="193"/>
    </row>
    <row r="634" spans="1:227" s="117" customFormat="1" x14ac:dyDescent="0.25">
      <c r="A634" s="131">
        <v>32</v>
      </c>
      <c r="B634" s="199" t="s">
        <v>693</v>
      </c>
      <c r="C634" s="508" t="s">
        <v>95</v>
      </c>
      <c r="D634" s="170">
        <v>2.5</v>
      </c>
      <c r="E634" s="207"/>
      <c r="F634" s="207">
        <v>2.5</v>
      </c>
      <c r="G634" s="406">
        <v>1</v>
      </c>
      <c r="H634" s="406"/>
      <c r="I634" s="208"/>
      <c r="J634" s="409">
        <v>1.5</v>
      </c>
      <c r="K634" s="598" t="s">
        <v>691</v>
      </c>
      <c r="L634" s="178" t="s">
        <v>309</v>
      </c>
      <c r="M634" s="177"/>
      <c r="N634" s="410">
        <v>1</v>
      </c>
      <c r="O634" s="410">
        <v>1.5</v>
      </c>
      <c r="P634" s="410"/>
      <c r="Q634" s="411"/>
      <c r="R634" s="383"/>
      <c r="S634" s="383"/>
      <c r="T634" s="383"/>
      <c r="U634" s="411"/>
      <c r="V634" s="411"/>
      <c r="W634" s="383"/>
      <c r="X634" s="383"/>
      <c r="Y634" s="411"/>
      <c r="Z634" s="383"/>
      <c r="AA634" s="383"/>
      <c r="AB634" s="411"/>
      <c r="AC634" s="411"/>
      <c r="AD634" s="411"/>
      <c r="AE634" s="411"/>
      <c r="AF634" s="383"/>
      <c r="AG634" s="383"/>
      <c r="AH634" s="383"/>
      <c r="AI634" s="411"/>
      <c r="AJ634" s="383"/>
      <c r="AK634" s="383"/>
      <c r="AL634" s="411"/>
      <c r="AM634" s="411"/>
      <c r="AN634" s="411"/>
      <c r="AO634" s="411"/>
      <c r="AP634" s="488"/>
      <c r="AQ634" s="116"/>
      <c r="AS634" s="193"/>
      <c r="AT634" s="193"/>
      <c r="AU634" s="193"/>
      <c r="AV634" s="193"/>
      <c r="AW634" s="193"/>
      <c r="AX634" s="193"/>
      <c r="AY634" s="193"/>
      <c r="AZ634" s="193"/>
      <c r="BA634" s="193"/>
      <c r="BB634" s="193"/>
      <c r="BC634" s="193"/>
      <c r="BD634" s="193"/>
      <c r="BE634" s="193"/>
      <c r="BF634" s="193"/>
      <c r="BG634" s="193"/>
      <c r="BH634" s="193"/>
      <c r="BI634" s="193"/>
      <c r="BJ634" s="193"/>
      <c r="BK634" s="193"/>
      <c r="BL634" s="193"/>
      <c r="BM634" s="193"/>
      <c r="BN634" s="193"/>
      <c r="BO634" s="193"/>
      <c r="BP634" s="193"/>
      <c r="BQ634" s="193"/>
      <c r="BR634" s="193"/>
      <c r="BS634" s="193"/>
      <c r="BT634" s="193"/>
      <c r="BU634" s="193"/>
      <c r="BV634" s="193"/>
      <c r="BW634" s="193"/>
      <c r="BX634" s="193"/>
      <c r="BY634" s="193"/>
      <c r="BZ634" s="193"/>
      <c r="CA634" s="193"/>
      <c r="CB634" s="193"/>
      <c r="CC634" s="193"/>
      <c r="CD634" s="193"/>
      <c r="CE634" s="193"/>
      <c r="CF634" s="193"/>
      <c r="CG634" s="193"/>
      <c r="CH634" s="193"/>
      <c r="CI634" s="193"/>
      <c r="CJ634" s="193"/>
      <c r="CK634" s="193"/>
      <c r="CL634" s="193"/>
      <c r="CM634" s="193"/>
      <c r="CN634" s="193"/>
      <c r="CO634" s="193"/>
      <c r="CP634" s="193"/>
      <c r="CQ634" s="193"/>
      <c r="CR634" s="193"/>
      <c r="CS634" s="193"/>
      <c r="CT634" s="193"/>
      <c r="CU634" s="193"/>
      <c r="CV634" s="193"/>
      <c r="CW634" s="193"/>
      <c r="CX634" s="193"/>
      <c r="CY634" s="193"/>
      <c r="CZ634" s="193"/>
      <c r="DA634" s="193"/>
      <c r="DB634" s="193"/>
      <c r="DC634" s="193"/>
      <c r="DD634" s="193"/>
      <c r="DE634" s="193"/>
      <c r="DF634" s="193"/>
      <c r="DG634" s="193"/>
      <c r="DH634" s="193"/>
      <c r="DI634" s="193"/>
      <c r="DJ634" s="193"/>
      <c r="DK634" s="193"/>
      <c r="DL634" s="193"/>
      <c r="DM634" s="193"/>
      <c r="DN634" s="193"/>
      <c r="DO634" s="193"/>
      <c r="DP634" s="193"/>
      <c r="DQ634" s="193"/>
      <c r="DR634" s="193"/>
      <c r="DS634" s="193"/>
      <c r="DT634" s="193"/>
      <c r="DU634" s="193"/>
      <c r="DV634" s="193"/>
      <c r="DW634" s="193"/>
      <c r="DX634" s="193"/>
      <c r="DY634" s="193"/>
      <c r="DZ634" s="193"/>
      <c r="EA634" s="193"/>
      <c r="EB634" s="193"/>
      <c r="EC634" s="193"/>
      <c r="ED634" s="193"/>
      <c r="EE634" s="193"/>
      <c r="EF634" s="193"/>
      <c r="EG634" s="193"/>
      <c r="EH634" s="193"/>
      <c r="EI634" s="193"/>
      <c r="EJ634" s="193"/>
      <c r="EK634" s="193"/>
      <c r="EL634" s="193"/>
      <c r="EM634" s="193"/>
      <c r="EN634" s="193"/>
      <c r="EO634" s="193"/>
      <c r="EP634" s="193"/>
      <c r="EQ634" s="193"/>
      <c r="ER634" s="193"/>
      <c r="ES634" s="193"/>
      <c r="ET634" s="193"/>
      <c r="EU634" s="193"/>
      <c r="EV634" s="193"/>
      <c r="EW634" s="193"/>
      <c r="EX634" s="193"/>
      <c r="EY634" s="193"/>
      <c r="EZ634" s="193"/>
      <c r="FA634" s="193"/>
      <c r="FB634" s="193"/>
      <c r="FC634" s="193"/>
      <c r="FD634" s="193"/>
      <c r="FE634" s="193"/>
      <c r="FF634" s="193"/>
      <c r="FG634" s="193"/>
      <c r="FH634" s="193"/>
      <c r="FI634" s="193"/>
      <c r="FJ634" s="193"/>
      <c r="FK634" s="193"/>
      <c r="FL634" s="193"/>
      <c r="FM634" s="193"/>
      <c r="FN634" s="193"/>
      <c r="FO634" s="193"/>
      <c r="FP634" s="193"/>
      <c r="FQ634" s="193"/>
      <c r="FR634" s="193"/>
      <c r="FS634" s="193"/>
      <c r="FT634" s="193"/>
      <c r="FU634" s="193"/>
      <c r="FV634" s="193"/>
      <c r="FW634" s="193"/>
      <c r="FX634" s="193"/>
      <c r="FY634" s="193"/>
      <c r="FZ634" s="193"/>
      <c r="GA634" s="193"/>
      <c r="GB634" s="193"/>
      <c r="GC634" s="193"/>
      <c r="GD634" s="193"/>
      <c r="GE634" s="193"/>
      <c r="GF634" s="193"/>
      <c r="GG634" s="193"/>
      <c r="GH634" s="193"/>
      <c r="GI634" s="193"/>
      <c r="GJ634" s="193"/>
      <c r="GK634" s="193"/>
      <c r="GL634" s="193"/>
      <c r="GM634" s="193"/>
      <c r="GN634" s="193"/>
      <c r="GO634" s="193"/>
      <c r="GP634" s="193"/>
      <c r="GQ634" s="193"/>
      <c r="GR634" s="193"/>
      <c r="GS634" s="193"/>
      <c r="GT634" s="193"/>
      <c r="GU634" s="193"/>
      <c r="GV634" s="193"/>
      <c r="GW634" s="193"/>
      <c r="GX634" s="193"/>
      <c r="GY634" s="193"/>
      <c r="GZ634" s="193"/>
      <c r="HA634" s="193"/>
      <c r="HB634" s="193"/>
      <c r="HC634" s="193"/>
      <c r="HD634" s="193"/>
      <c r="HE634" s="193"/>
      <c r="HF634" s="193"/>
      <c r="HG634" s="193"/>
      <c r="HH634" s="193"/>
      <c r="HI634" s="193"/>
      <c r="HJ634" s="193"/>
      <c r="HK634" s="193"/>
      <c r="HL634" s="193"/>
      <c r="HM634" s="193"/>
      <c r="HN634" s="193"/>
      <c r="HO634" s="193"/>
      <c r="HP634" s="193"/>
      <c r="HQ634" s="193"/>
      <c r="HR634" s="193"/>
      <c r="HS634" s="193"/>
    </row>
    <row r="635" spans="1:227" s="117" customFormat="1" x14ac:dyDescent="0.25">
      <c r="A635" s="131"/>
      <c r="B635" s="199" t="s">
        <v>694</v>
      </c>
      <c r="C635" s="508" t="s">
        <v>95</v>
      </c>
      <c r="D635" s="170">
        <v>0.06</v>
      </c>
      <c r="E635" s="207"/>
      <c r="F635" s="207">
        <v>0.06</v>
      </c>
      <c r="G635" s="406"/>
      <c r="H635" s="406"/>
      <c r="I635" s="208"/>
      <c r="J635" s="409">
        <v>0.06</v>
      </c>
      <c r="K635" s="598" t="s">
        <v>691</v>
      </c>
      <c r="L635" s="178" t="s">
        <v>309</v>
      </c>
      <c r="M635" s="177"/>
      <c r="N635" s="410"/>
      <c r="O635" s="410"/>
      <c r="P635" s="410">
        <v>0.06</v>
      </c>
      <c r="Q635" s="411"/>
      <c r="R635" s="383"/>
      <c r="S635" s="383"/>
      <c r="T635" s="383"/>
      <c r="U635" s="411"/>
      <c r="V635" s="411"/>
      <c r="W635" s="383"/>
      <c r="X635" s="383"/>
      <c r="Y635" s="411"/>
      <c r="Z635" s="383"/>
      <c r="AA635" s="383"/>
      <c r="AB635" s="411"/>
      <c r="AC635" s="411"/>
      <c r="AD635" s="411"/>
      <c r="AE635" s="411"/>
      <c r="AF635" s="383"/>
      <c r="AG635" s="383"/>
      <c r="AH635" s="383"/>
      <c r="AI635" s="411"/>
      <c r="AJ635" s="383"/>
      <c r="AK635" s="383"/>
      <c r="AL635" s="411"/>
      <c r="AM635" s="411"/>
      <c r="AN635" s="411"/>
      <c r="AO635" s="411"/>
      <c r="AP635" s="488"/>
      <c r="AQ635" s="116"/>
      <c r="AS635" s="193"/>
      <c r="AT635" s="193"/>
      <c r="AU635" s="193"/>
      <c r="AV635" s="193"/>
      <c r="AW635" s="193"/>
      <c r="AX635" s="193"/>
      <c r="AY635" s="193"/>
      <c r="AZ635" s="193"/>
      <c r="BA635" s="193"/>
      <c r="BB635" s="193"/>
      <c r="BC635" s="193"/>
      <c r="BD635" s="193"/>
      <c r="BE635" s="193"/>
      <c r="BF635" s="193"/>
      <c r="BG635" s="193"/>
      <c r="BH635" s="193"/>
      <c r="BI635" s="193"/>
      <c r="BJ635" s="193"/>
      <c r="BK635" s="193"/>
      <c r="BL635" s="193"/>
      <c r="BM635" s="193"/>
      <c r="BN635" s="193"/>
      <c r="BO635" s="193"/>
      <c r="BP635" s="193"/>
      <c r="BQ635" s="193"/>
      <c r="BR635" s="193"/>
      <c r="BS635" s="193"/>
      <c r="BT635" s="193"/>
      <c r="BU635" s="193"/>
      <c r="BV635" s="193"/>
      <c r="BW635" s="193"/>
      <c r="BX635" s="193"/>
      <c r="BY635" s="193"/>
      <c r="BZ635" s="193"/>
      <c r="CA635" s="193"/>
      <c r="CB635" s="193"/>
      <c r="CC635" s="193"/>
      <c r="CD635" s="193"/>
      <c r="CE635" s="193"/>
      <c r="CF635" s="193"/>
      <c r="CG635" s="193"/>
      <c r="CH635" s="193"/>
      <c r="CI635" s="193"/>
      <c r="CJ635" s="193"/>
      <c r="CK635" s="193"/>
      <c r="CL635" s="193"/>
      <c r="CM635" s="193"/>
      <c r="CN635" s="193"/>
      <c r="CO635" s="193"/>
      <c r="CP635" s="193"/>
      <c r="CQ635" s="193"/>
      <c r="CR635" s="193"/>
      <c r="CS635" s="193"/>
      <c r="CT635" s="193"/>
      <c r="CU635" s="193"/>
      <c r="CV635" s="193"/>
      <c r="CW635" s="193"/>
      <c r="CX635" s="193"/>
      <c r="CY635" s="193"/>
      <c r="CZ635" s="193"/>
      <c r="DA635" s="193"/>
      <c r="DB635" s="193"/>
      <c r="DC635" s="193"/>
      <c r="DD635" s="193"/>
      <c r="DE635" s="193"/>
      <c r="DF635" s="193"/>
      <c r="DG635" s="193"/>
      <c r="DH635" s="193"/>
      <c r="DI635" s="193"/>
      <c r="DJ635" s="193"/>
      <c r="DK635" s="193"/>
      <c r="DL635" s="193"/>
      <c r="DM635" s="193"/>
      <c r="DN635" s="193"/>
      <c r="DO635" s="193"/>
      <c r="DP635" s="193"/>
      <c r="DQ635" s="193"/>
      <c r="DR635" s="193"/>
      <c r="DS635" s="193"/>
      <c r="DT635" s="193"/>
      <c r="DU635" s="193"/>
      <c r="DV635" s="193"/>
      <c r="DW635" s="193"/>
      <c r="DX635" s="193"/>
      <c r="DY635" s="193"/>
      <c r="DZ635" s="193"/>
      <c r="EA635" s="193"/>
      <c r="EB635" s="193"/>
      <c r="EC635" s="193"/>
      <c r="ED635" s="193"/>
      <c r="EE635" s="193"/>
      <c r="EF635" s="193"/>
      <c r="EG635" s="193"/>
      <c r="EH635" s="193"/>
      <c r="EI635" s="193"/>
      <c r="EJ635" s="193"/>
      <c r="EK635" s="193"/>
      <c r="EL635" s="193"/>
      <c r="EM635" s="193"/>
      <c r="EN635" s="193"/>
      <c r="EO635" s="193"/>
      <c r="EP635" s="193"/>
      <c r="EQ635" s="193"/>
      <c r="ER635" s="193"/>
      <c r="ES635" s="193"/>
      <c r="ET635" s="193"/>
      <c r="EU635" s="193"/>
      <c r="EV635" s="193"/>
      <c r="EW635" s="193"/>
      <c r="EX635" s="193"/>
      <c r="EY635" s="193"/>
      <c r="EZ635" s="193"/>
      <c r="FA635" s="193"/>
      <c r="FB635" s="193"/>
      <c r="FC635" s="193"/>
      <c r="FD635" s="193"/>
      <c r="FE635" s="193"/>
      <c r="FF635" s="193"/>
      <c r="FG635" s="193"/>
      <c r="FH635" s="193"/>
      <c r="FI635" s="193"/>
      <c r="FJ635" s="193"/>
      <c r="FK635" s="193"/>
      <c r="FL635" s="193"/>
      <c r="FM635" s="193"/>
      <c r="FN635" s="193"/>
      <c r="FO635" s="193"/>
      <c r="FP635" s="193"/>
      <c r="FQ635" s="193"/>
      <c r="FR635" s="193"/>
      <c r="FS635" s="193"/>
      <c r="FT635" s="193"/>
      <c r="FU635" s="193"/>
      <c r="FV635" s="193"/>
      <c r="FW635" s="193"/>
      <c r="FX635" s="193"/>
      <c r="FY635" s="193"/>
      <c r="FZ635" s="193"/>
      <c r="GA635" s="193"/>
      <c r="GB635" s="193"/>
      <c r="GC635" s="193"/>
      <c r="GD635" s="193"/>
      <c r="GE635" s="193"/>
      <c r="GF635" s="193"/>
      <c r="GG635" s="193"/>
      <c r="GH635" s="193"/>
      <c r="GI635" s="193"/>
      <c r="GJ635" s="193"/>
      <c r="GK635" s="193"/>
      <c r="GL635" s="193"/>
      <c r="GM635" s="193"/>
      <c r="GN635" s="193"/>
      <c r="GO635" s="193"/>
      <c r="GP635" s="193"/>
      <c r="GQ635" s="193"/>
      <c r="GR635" s="193"/>
      <c r="GS635" s="193"/>
      <c r="GT635" s="193"/>
      <c r="GU635" s="193"/>
      <c r="GV635" s="193"/>
      <c r="GW635" s="193"/>
      <c r="GX635" s="193"/>
      <c r="GY635" s="193"/>
      <c r="GZ635" s="193"/>
      <c r="HA635" s="193"/>
      <c r="HB635" s="193"/>
      <c r="HC635" s="193"/>
      <c r="HD635" s="193"/>
      <c r="HE635" s="193"/>
      <c r="HF635" s="193"/>
      <c r="HG635" s="193"/>
      <c r="HH635" s="193"/>
      <c r="HI635" s="193"/>
      <c r="HJ635" s="193"/>
      <c r="HK635" s="193"/>
      <c r="HL635" s="193"/>
      <c r="HM635" s="193"/>
      <c r="HN635" s="193"/>
      <c r="HO635" s="193"/>
      <c r="HP635" s="193"/>
      <c r="HQ635" s="193"/>
      <c r="HR635" s="193"/>
      <c r="HS635" s="193"/>
    </row>
    <row r="636" spans="1:227" s="117" customFormat="1" x14ac:dyDescent="0.25">
      <c r="A636" s="131"/>
      <c r="B636" s="199" t="s">
        <v>695</v>
      </c>
      <c r="C636" s="508" t="s">
        <v>95</v>
      </c>
      <c r="D636" s="170">
        <v>0.4</v>
      </c>
      <c r="E636" s="207"/>
      <c r="F636" s="207">
        <v>0.4</v>
      </c>
      <c r="G636" s="406"/>
      <c r="H636" s="406"/>
      <c r="I636" s="208"/>
      <c r="J636" s="409">
        <v>0.4</v>
      </c>
      <c r="K636" s="598" t="s">
        <v>691</v>
      </c>
      <c r="L636" s="178" t="s">
        <v>309</v>
      </c>
      <c r="M636" s="177"/>
      <c r="N636" s="410"/>
      <c r="O636" s="410"/>
      <c r="P636" s="410">
        <v>0.4</v>
      </c>
      <c r="Q636" s="411"/>
      <c r="R636" s="383"/>
      <c r="S636" s="383"/>
      <c r="T636" s="383"/>
      <c r="U636" s="411"/>
      <c r="V636" s="411"/>
      <c r="W636" s="383"/>
      <c r="X636" s="383"/>
      <c r="Y636" s="411"/>
      <c r="Z636" s="383"/>
      <c r="AA636" s="383"/>
      <c r="AB636" s="411"/>
      <c r="AC636" s="411"/>
      <c r="AD636" s="411"/>
      <c r="AE636" s="411"/>
      <c r="AF636" s="383"/>
      <c r="AG636" s="383"/>
      <c r="AH636" s="383"/>
      <c r="AI636" s="411"/>
      <c r="AJ636" s="383"/>
      <c r="AK636" s="383"/>
      <c r="AL636" s="411"/>
      <c r="AM636" s="411"/>
      <c r="AN636" s="411"/>
      <c r="AO636" s="411"/>
      <c r="AP636" s="488"/>
      <c r="AQ636" s="116"/>
      <c r="AS636" s="193"/>
      <c r="AT636" s="193"/>
      <c r="AU636" s="193"/>
      <c r="AV636" s="193"/>
      <c r="AW636" s="193"/>
      <c r="AX636" s="193"/>
      <c r="AY636" s="193"/>
      <c r="AZ636" s="193"/>
      <c r="BA636" s="193"/>
      <c r="BB636" s="193"/>
      <c r="BC636" s="193"/>
      <c r="BD636" s="193"/>
      <c r="BE636" s="193"/>
      <c r="BF636" s="193"/>
      <c r="BG636" s="193"/>
      <c r="BH636" s="193"/>
      <c r="BI636" s="193"/>
      <c r="BJ636" s="193"/>
      <c r="BK636" s="193"/>
      <c r="BL636" s="193"/>
      <c r="BM636" s="193"/>
      <c r="BN636" s="193"/>
      <c r="BO636" s="193"/>
      <c r="BP636" s="193"/>
      <c r="BQ636" s="193"/>
      <c r="BR636" s="193"/>
      <c r="BS636" s="193"/>
      <c r="BT636" s="193"/>
      <c r="BU636" s="193"/>
      <c r="BV636" s="193"/>
      <c r="BW636" s="193"/>
      <c r="BX636" s="193"/>
      <c r="BY636" s="193"/>
      <c r="BZ636" s="193"/>
      <c r="CA636" s="193"/>
      <c r="CB636" s="193"/>
      <c r="CC636" s="193"/>
      <c r="CD636" s="193"/>
      <c r="CE636" s="193"/>
      <c r="CF636" s="193"/>
      <c r="CG636" s="193"/>
      <c r="CH636" s="193"/>
      <c r="CI636" s="193"/>
      <c r="CJ636" s="193"/>
      <c r="CK636" s="193"/>
      <c r="CL636" s="193"/>
      <c r="CM636" s="193"/>
      <c r="CN636" s="193"/>
      <c r="CO636" s="193"/>
      <c r="CP636" s="193"/>
      <c r="CQ636" s="193"/>
      <c r="CR636" s="193"/>
      <c r="CS636" s="193"/>
      <c r="CT636" s="193"/>
      <c r="CU636" s="193"/>
      <c r="CV636" s="193"/>
      <c r="CW636" s="193"/>
      <c r="CX636" s="193"/>
      <c r="CY636" s="193"/>
      <c r="CZ636" s="193"/>
      <c r="DA636" s="193"/>
      <c r="DB636" s="193"/>
      <c r="DC636" s="193"/>
      <c r="DD636" s="193"/>
      <c r="DE636" s="193"/>
      <c r="DF636" s="193"/>
      <c r="DG636" s="193"/>
      <c r="DH636" s="193"/>
      <c r="DI636" s="193"/>
      <c r="DJ636" s="193"/>
      <c r="DK636" s="193"/>
      <c r="DL636" s="193"/>
      <c r="DM636" s="193"/>
      <c r="DN636" s="193"/>
      <c r="DO636" s="193"/>
      <c r="DP636" s="193"/>
      <c r="DQ636" s="193"/>
      <c r="DR636" s="193"/>
      <c r="DS636" s="193"/>
      <c r="DT636" s="193"/>
      <c r="DU636" s="193"/>
      <c r="DV636" s="193"/>
      <c r="DW636" s="193"/>
      <c r="DX636" s="193"/>
      <c r="DY636" s="193"/>
      <c r="DZ636" s="193"/>
      <c r="EA636" s="193"/>
      <c r="EB636" s="193"/>
      <c r="EC636" s="193"/>
      <c r="ED636" s="193"/>
      <c r="EE636" s="193"/>
      <c r="EF636" s="193"/>
      <c r="EG636" s="193"/>
      <c r="EH636" s="193"/>
      <c r="EI636" s="193"/>
      <c r="EJ636" s="193"/>
      <c r="EK636" s="193"/>
      <c r="EL636" s="193"/>
      <c r="EM636" s="193"/>
      <c r="EN636" s="193"/>
      <c r="EO636" s="193"/>
      <c r="EP636" s="193"/>
      <c r="EQ636" s="193"/>
      <c r="ER636" s="193"/>
      <c r="ES636" s="193"/>
      <c r="ET636" s="193"/>
      <c r="EU636" s="193"/>
      <c r="EV636" s="193"/>
      <c r="EW636" s="193"/>
      <c r="EX636" s="193"/>
      <c r="EY636" s="193"/>
      <c r="EZ636" s="193"/>
      <c r="FA636" s="193"/>
      <c r="FB636" s="193"/>
      <c r="FC636" s="193"/>
      <c r="FD636" s="193"/>
      <c r="FE636" s="193"/>
      <c r="FF636" s="193"/>
      <c r="FG636" s="193"/>
      <c r="FH636" s="193"/>
      <c r="FI636" s="193"/>
      <c r="FJ636" s="193"/>
      <c r="FK636" s="193"/>
      <c r="FL636" s="193"/>
      <c r="FM636" s="193"/>
      <c r="FN636" s="193"/>
      <c r="FO636" s="193"/>
      <c r="FP636" s="193"/>
      <c r="FQ636" s="193"/>
      <c r="FR636" s="193"/>
      <c r="FS636" s="193"/>
      <c r="FT636" s="193"/>
      <c r="FU636" s="193"/>
      <c r="FV636" s="193"/>
      <c r="FW636" s="193"/>
      <c r="FX636" s="193"/>
      <c r="FY636" s="193"/>
      <c r="FZ636" s="193"/>
      <c r="GA636" s="193"/>
      <c r="GB636" s="193"/>
      <c r="GC636" s="193"/>
      <c r="GD636" s="193"/>
      <c r="GE636" s="193"/>
      <c r="GF636" s="193"/>
      <c r="GG636" s="193"/>
      <c r="GH636" s="193"/>
      <c r="GI636" s="193"/>
      <c r="GJ636" s="193"/>
      <c r="GK636" s="193"/>
      <c r="GL636" s="193"/>
      <c r="GM636" s="193"/>
      <c r="GN636" s="193"/>
      <c r="GO636" s="193"/>
      <c r="GP636" s="193"/>
      <c r="GQ636" s="193"/>
      <c r="GR636" s="193"/>
      <c r="GS636" s="193"/>
      <c r="GT636" s="193"/>
      <c r="GU636" s="193"/>
      <c r="GV636" s="193"/>
      <c r="GW636" s="193"/>
      <c r="GX636" s="193"/>
      <c r="GY636" s="193"/>
      <c r="GZ636" s="193"/>
      <c r="HA636" s="193"/>
      <c r="HB636" s="193"/>
      <c r="HC636" s="193"/>
      <c r="HD636" s="193"/>
      <c r="HE636" s="193"/>
      <c r="HF636" s="193"/>
      <c r="HG636" s="193"/>
      <c r="HH636" s="193"/>
      <c r="HI636" s="193"/>
      <c r="HJ636" s="193"/>
      <c r="HK636" s="193"/>
      <c r="HL636" s="193"/>
      <c r="HM636" s="193"/>
      <c r="HN636" s="193"/>
      <c r="HO636" s="193"/>
      <c r="HP636" s="193"/>
      <c r="HQ636" s="193"/>
      <c r="HR636" s="193"/>
      <c r="HS636" s="193"/>
    </row>
    <row r="637" spans="1:227" s="117" customFormat="1" x14ac:dyDescent="0.25">
      <c r="A637" s="131"/>
      <c r="B637" s="199" t="s">
        <v>696</v>
      </c>
      <c r="C637" s="508" t="s">
        <v>95</v>
      </c>
      <c r="D637" s="170">
        <v>0.06</v>
      </c>
      <c r="E637" s="207"/>
      <c r="F637" s="207">
        <v>0.06</v>
      </c>
      <c r="G637" s="406"/>
      <c r="H637" s="406"/>
      <c r="I637" s="208"/>
      <c r="J637" s="409">
        <v>0.06</v>
      </c>
      <c r="K637" s="598" t="s">
        <v>691</v>
      </c>
      <c r="L637" s="178" t="s">
        <v>309</v>
      </c>
      <c r="M637" s="177"/>
      <c r="N637" s="410"/>
      <c r="O637" s="410"/>
      <c r="P637" s="410">
        <v>0.06</v>
      </c>
      <c r="Q637" s="411"/>
      <c r="R637" s="383"/>
      <c r="S637" s="383"/>
      <c r="T637" s="383"/>
      <c r="U637" s="411"/>
      <c r="V637" s="411"/>
      <c r="W637" s="383"/>
      <c r="X637" s="383"/>
      <c r="Y637" s="411"/>
      <c r="Z637" s="383"/>
      <c r="AA637" s="383"/>
      <c r="AB637" s="411"/>
      <c r="AC637" s="411"/>
      <c r="AD637" s="411"/>
      <c r="AE637" s="411"/>
      <c r="AF637" s="383"/>
      <c r="AG637" s="383"/>
      <c r="AH637" s="383"/>
      <c r="AI637" s="411"/>
      <c r="AJ637" s="383"/>
      <c r="AK637" s="383"/>
      <c r="AL637" s="411"/>
      <c r="AM637" s="411"/>
      <c r="AN637" s="411"/>
      <c r="AO637" s="411"/>
      <c r="AP637" s="488"/>
      <c r="AQ637" s="116"/>
      <c r="AS637" s="193"/>
      <c r="AT637" s="193"/>
      <c r="AU637" s="193"/>
      <c r="AV637" s="193"/>
      <c r="AW637" s="193"/>
      <c r="AX637" s="193"/>
      <c r="AY637" s="193"/>
      <c r="AZ637" s="193"/>
      <c r="BA637" s="193"/>
      <c r="BB637" s="193"/>
      <c r="BC637" s="193"/>
      <c r="BD637" s="193"/>
      <c r="BE637" s="193"/>
      <c r="BF637" s="193"/>
      <c r="BG637" s="193"/>
      <c r="BH637" s="193"/>
      <c r="BI637" s="193"/>
      <c r="BJ637" s="193"/>
      <c r="BK637" s="193"/>
      <c r="BL637" s="193"/>
      <c r="BM637" s="193"/>
      <c r="BN637" s="193"/>
      <c r="BO637" s="193"/>
      <c r="BP637" s="193"/>
      <c r="BQ637" s="193"/>
      <c r="BR637" s="193"/>
      <c r="BS637" s="193"/>
      <c r="BT637" s="193"/>
      <c r="BU637" s="193"/>
      <c r="BV637" s="193"/>
      <c r="BW637" s="193"/>
      <c r="BX637" s="193"/>
      <c r="BY637" s="193"/>
      <c r="BZ637" s="193"/>
      <c r="CA637" s="193"/>
      <c r="CB637" s="193"/>
      <c r="CC637" s="193"/>
      <c r="CD637" s="193"/>
      <c r="CE637" s="193"/>
      <c r="CF637" s="193"/>
      <c r="CG637" s="193"/>
      <c r="CH637" s="193"/>
      <c r="CI637" s="193"/>
      <c r="CJ637" s="193"/>
      <c r="CK637" s="193"/>
      <c r="CL637" s="193"/>
      <c r="CM637" s="193"/>
      <c r="CN637" s="193"/>
      <c r="CO637" s="193"/>
      <c r="CP637" s="193"/>
      <c r="CQ637" s="193"/>
      <c r="CR637" s="193"/>
      <c r="CS637" s="193"/>
      <c r="CT637" s="193"/>
      <c r="CU637" s="193"/>
      <c r="CV637" s="193"/>
      <c r="CW637" s="193"/>
      <c r="CX637" s="193"/>
      <c r="CY637" s="193"/>
      <c r="CZ637" s="193"/>
      <c r="DA637" s="193"/>
      <c r="DB637" s="193"/>
      <c r="DC637" s="193"/>
      <c r="DD637" s="193"/>
      <c r="DE637" s="193"/>
      <c r="DF637" s="193"/>
      <c r="DG637" s="193"/>
      <c r="DH637" s="193"/>
      <c r="DI637" s="193"/>
      <c r="DJ637" s="193"/>
      <c r="DK637" s="193"/>
      <c r="DL637" s="193"/>
      <c r="DM637" s="193"/>
      <c r="DN637" s="193"/>
      <c r="DO637" s="193"/>
      <c r="DP637" s="193"/>
      <c r="DQ637" s="193"/>
      <c r="DR637" s="193"/>
      <c r="DS637" s="193"/>
      <c r="DT637" s="193"/>
      <c r="DU637" s="193"/>
      <c r="DV637" s="193"/>
      <c r="DW637" s="193"/>
      <c r="DX637" s="193"/>
      <c r="DY637" s="193"/>
      <c r="DZ637" s="193"/>
      <c r="EA637" s="193"/>
      <c r="EB637" s="193"/>
      <c r="EC637" s="193"/>
      <c r="ED637" s="193"/>
      <c r="EE637" s="193"/>
      <c r="EF637" s="193"/>
      <c r="EG637" s="193"/>
      <c r="EH637" s="193"/>
      <c r="EI637" s="193"/>
      <c r="EJ637" s="193"/>
      <c r="EK637" s="193"/>
      <c r="EL637" s="193"/>
      <c r="EM637" s="193"/>
      <c r="EN637" s="193"/>
      <c r="EO637" s="193"/>
      <c r="EP637" s="193"/>
      <c r="EQ637" s="193"/>
      <c r="ER637" s="193"/>
      <c r="ES637" s="193"/>
      <c r="ET637" s="193"/>
      <c r="EU637" s="193"/>
      <c r="EV637" s="193"/>
      <c r="EW637" s="193"/>
      <c r="EX637" s="193"/>
      <c r="EY637" s="193"/>
      <c r="EZ637" s="193"/>
      <c r="FA637" s="193"/>
      <c r="FB637" s="193"/>
      <c r="FC637" s="193"/>
      <c r="FD637" s="193"/>
      <c r="FE637" s="193"/>
      <c r="FF637" s="193"/>
      <c r="FG637" s="193"/>
      <c r="FH637" s="193"/>
      <c r="FI637" s="193"/>
      <c r="FJ637" s="193"/>
      <c r="FK637" s="193"/>
      <c r="FL637" s="193"/>
      <c r="FM637" s="193"/>
      <c r="FN637" s="193"/>
      <c r="FO637" s="193"/>
      <c r="FP637" s="193"/>
      <c r="FQ637" s="193"/>
      <c r="FR637" s="193"/>
      <c r="FS637" s="193"/>
      <c r="FT637" s="193"/>
      <c r="FU637" s="193"/>
      <c r="FV637" s="193"/>
      <c r="FW637" s="193"/>
      <c r="FX637" s="193"/>
      <c r="FY637" s="193"/>
      <c r="FZ637" s="193"/>
      <c r="GA637" s="193"/>
      <c r="GB637" s="193"/>
      <c r="GC637" s="193"/>
      <c r="GD637" s="193"/>
      <c r="GE637" s="193"/>
      <c r="GF637" s="193"/>
      <c r="GG637" s="193"/>
      <c r="GH637" s="193"/>
      <c r="GI637" s="193"/>
      <c r="GJ637" s="193"/>
      <c r="GK637" s="193"/>
      <c r="GL637" s="193"/>
      <c r="GM637" s="193"/>
      <c r="GN637" s="193"/>
      <c r="GO637" s="193"/>
      <c r="GP637" s="193"/>
      <c r="GQ637" s="193"/>
      <c r="GR637" s="193"/>
      <c r="GS637" s="193"/>
      <c r="GT637" s="193"/>
      <c r="GU637" s="193"/>
      <c r="GV637" s="193"/>
      <c r="GW637" s="193"/>
      <c r="GX637" s="193"/>
      <c r="GY637" s="193"/>
      <c r="GZ637" s="193"/>
      <c r="HA637" s="193"/>
      <c r="HB637" s="193"/>
      <c r="HC637" s="193"/>
      <c r="HD637" s="193"/>
      <c r="HE637" s="193"/>
      <c r="HF637" s="193"/>
      <c r="HG637" s="193"/>
      <c r="HH637" s="193"/>
      <c r="HI637" s="193"/>
      <c r="HJ637" s="193"/>
      <c r="HK637" s="193"/>
      <c r="HL637" s="193"/>
      <c r="HM637" s="193"/>
      <c r="HN637" s="193"/>
      <c r="HO637" s="193"/>
      <c r="HP637" s="193"/>
      <c r="HQ637" s="193"/>
      <c r="HR637" s="193"/>
      <c r="HS637" s="193"/>
    </row>
    <row r="638" spans="1:227" s="117" customFormat="1" x14ac:dyDescent="0.25">
      <c r="A638" s="131">
        <v>33</v>
      </c>
      <c r="B638" s="199" t="s">
        <v>697</v>
      </c>
      <c r="C638" s="508" t="s">
        <v>95</v>
      </c>
      <c r="D638" s="170">
        <v>5.28</v>
      </c>
      <c r="E638" s="207"/>
      <c r="F638" s="207">
        <v>5.28</v>
      </c>
      <c r="G638" s="406">
        <v>5.28</v>
      </c>
      <c r="H638" s="406"/>
      <c r="I638" s="208"/>
      <c r="J638" s="409"/>
      <c r="K638" s="598" t="s">
        <v>691</v>
      </c>
      <c r="L638" s="178" t="s">
        <v>309</v>
      </c>
      <c r="M638" s="177"/>
      <c r="N638" s="410">
        <v>5.28</v>
      </c>
      <c r="O638" s="410"/>
      <c r="P638" s="410"/>
      <c r="Q638" s="411"/>
      <c r="R638" s="383"/>
      <c r="S638" s="383"/>
      <c r="T638" s="383"/>
      <c r="U638" s="411"/>
      <c r="V638" s="411"/>
      <c r="W638" s="383"/>
      <c r="X638" s="383"/>
      <c r="Y638" s="411"/>
      <c r="Z638" s="383"/>
      <c r="AA638" s="383"/>
      <c r="AB638" s="411"/>
      <c r="AC638" s="411"/>
      <c r="AD638" s="411"/>
      <c r="AE638" s="411"/>
      <c r="AF638" s="383"/>
      <c r="AG638" s="383"/>
      <c r="AH638" s="383"/>
      <c r="AI638" s="411"/>
      <c r="AJ638" s="383"/>
      <c r="AK638" s="383"/>
      <c r="AL638" s="411"/>
      <c r="AM638" s="411"/>
      <c r="AN638" s="411"/>
      <c r="AO638" s="411"/>
      <c r="AP638" s="488"/>
      <c r="AQ638" s="116"/>
      <c r="AS638" s="193"/>
      <c r="AT638" s="193"/>
      <c r="AU638" s="193"/>
      <c r="AV638" s="193"/>
      <c r="AW638" s="193"/>
      <c r="AX638" s="193"/>
      <c r="AY638" s="193"/>
      <c r="AZ638" s="193"/>
      <c r="BA638" s="193"/>
      <c r="BB638" s="193"/>
      <c r="BC638" s="193"/>
      <c r="BD638" s="193"/>
      <c r="BE638" s="193"/>
      <c r="BF638" s="193"/>
      <c r="BG638" s="193"/>
      <c r="BH638" s="193"/>
      <c r="BI638" s="193"/>
      <c r="BJ638" s="193"/>
      <c r="BK638" s="193"/>
      <c r="BL638" s="193"/>
      <c r="BM638" s="193"/>
      <c r="BN638" s="193"/>
      <c r="BO638" s="193"/>
      <c r="BP638" s="193"/>
      <c r="BQ638" s="193"/>
      <c r="BR638" s="193"/>
      <c r="BS638" s="193"/>
      <c r="BT638" s="193"/>
      <c r="BU638" s="193"/>
      <c r="BV638" s="193"/>
      <c r="BW638" s="193"/>
      <c r="BX638" s="193"/>
      <c r="BY638" s="193"/>
      <c r="BZ638" s="193"/>
      <c r="CA638" s="193"/>
      <c r="CB638" s="193"/>
      <c r="CC638" s="193"/>
      <c r="CD638" s="193"/>
      <c r="CE638" s="193"/>
      <c r="CF638" s="193"/>
      <c r="CG638" s="193"/>
      <c r="CH638" s="193"/>
      <c r="CI638" s="193"/>
      <c r="CJ638" s="193"/>
      <c r="CK638" s="193"/>
      <c r="CL638" s="193"/>
      <c r="CM638" s="193"/>
      <c r="CN638" s="193"/>
      <c r="CO638" s="193"/>
      <c r="CP638" s="193"/>
      <c r="CQ638" s="193"/>
      <c r="CR638" s="193"/>
      <c r="CS638" s="193"/>
      <c r="CT638" s="193"/>
      <c r="CU638" s="193"/>
      <c r="CV638" s="193"/>
      <c r="CW638" s="193"/>
      <c r="CX638" s="193"/>
      <c r="CY638" s="193"/>
      <c r="CZ638" s="193"/>
      <c r="DA638" s="193"/>
      <c r="DB638" s="193"/>
      <c r="DC638" s="193"/>
      <c r="DD638" s="193"/>
      <c r="DE638" s="193"/>
      <c r="DF638" s="193"/>
      <c r="DG638" s="193"/>
      <c r="DH638" s="193"/>
      <c r="DI638" s="193"/>
      <c r="DJ638" s="193"/>
      <c r="DK638" s="193"/>
      <c r="DL638" s="193"/>
      <c r="DM638" s="193"/>
      <c r="DN638" s="193"/>
      <c r="DO638" s="193"/>
      <c r="DP638" s="193"/>
      <c r="DQ638" s="193"/>
      <c r="DR638" s="193"/>
      <c r="DS638" s="193"/>
      <c r="DT638" s="193"/>
      <c r="DU638" s="193"/>
      <c r="DV638" s="193"/>
      <c r="DW638" s="193"/>
      <c r="DX638" s="193"/>
      <c r="DY638" s="193"/>
      <c r="DZ638" s="193"/>
      <c r="EA638" s="193"/>
      <c r="EB638" s="193"/>
      <c r="EC638" s="193"/>
      <c r="ED638" s="193"/>
      <c r="EE638" s="193"/>
      <c r="EF638" s="193"/>
      <c r="EG638" s="193"/>
      <c r="EH638" s="193"/>
      <c r="EI638" s="193"/>
      <c r="EJ638" s="193"/>
      <c r="EK638" s="193"/>
      <c r="EL638" s="193"/>
      <c r="EM638" s="193"/>
      <c r="EN638" s="193"/>
      <c r="EO638" s="193"/>
      <c r="EP638" s="193"/>
      <c r="EQ638" s="193"/>
      <c r="ER638" s="193"/>
      <c r="ES638" s="193"/>
      <c r="ET638" s="193"/>
      <c r="EU638" s="193"/>
      <c r="EV638" s="193"/>
      <c r="EW638" s="193"/>
      <c r="EX638" s="193"/>
      <c r="EY638" s="193"/>
      <c r="EZ638" s="193"/>
      <c r="FA638" s="193"/>
      <c r="FB638" s="193"/>
      <c r="FC638" s="193"/>
      <c r="FD638" s="193"/>
      <c r="FE638" s="193"/>
      <c r="FF638" s="193"/>
      <c r="FG638" s="193"/>
      <c r="FH638" s="193"/>
      <c r="FI638" s="193"/>
      <c r="FJ638" s="193"/>
      <c r="FK638" s="193"/>
      <c r="FL638" s="193"/>
      <c r="FM638" s="193"/>
      <c r="FN638" s="193"/>
      <c r="FO638" s="193"/>
      <c r="FP638" s="193"/>
      <c r="FQ638" s="193"/>
      <c r="FR638" s="193"/>
      <c r="FS638" s="193"/>
      <c r="FT638" s="193"/>
      <c r="FU638" s="193"/>
      <c r="FV638" s="193"/>
      <c r="FW638" s="193"/>
      <c r="FX638" s="193"/>
      <c r="FY638" s="193"/>
      <c r="FZ638" s="193"/>
      <c r="GA638" s="193"/>
      <c r="GB638" s="193"/>
      <c r="GC638" s="193"/>
      <c r="GD638" s="193"/>
      <c r="GE638" s="193"/>
      <c r="GF638" s="193"/>
      <c r="GG638" s="193"/>
      <c r="GH638" s="193"/>
      <c r="GI638" s="193"/>
      <c r="GJ638" s="193"/>
      <c r="GK638" s="193"/>
      <c r="GL638" s="193"/>
      <c r="GM638" s="193"/>
      <c r="GN638" s="193"/>
      <c r="GO638" s="193"/>
      <c r="GP638" s="193"/>
      <c r="GQ638" s="193"/>
      <c r="GR638" s="193"/>
      <c r="GS638" s="193"/>
      <c r="GT638" s="193"/>
      <c r="GU638" s="193"/>
      <c r="GV638" s="193"/>
      <c r="GW638" s="193"/>
      <c r="GX638" s="193"/>
      <c r="GY638" s="193"/>
      <c r="GZ638" s="193"/>
      <c r="HA638" s="193"/>
      <c r="HB638" s="193"/>
      <c r="HC638" s="193"/>
      <c r="HD638" s="193"/>
      <c r="HE638" s="193"/>
      <c r="HF638" s="193"/>
      <c r="HG638" s="193"/>
      <c r="HH638" s="193"/>
      <c r="HI638" s="193"/>
      <c r="HJ638" s="193"/>
      <c r="HK638" s="193"/>
      <c r="HL638" s="193"/>
      <c r="HM638" s="193"/>
      <c r="HN638" s="193"/>
      <c r="HO638" s="193"/>
      <c r="HP638" s="193"/>
      <c r="HQ638" s="193"/>
      <c r="HR638" s="193"/>
      <c r="HS638" s="193"/>
    </row>
    <row r="639" spans="1:227" s="117" customFormat="1" x14ac:dyDescent="0.25">
      <c r="A639" s="131">
        <v>34</v>
      </c>
      <c r="B639" s="199" t="s">
        <v>698</v>
      </c>
      <c r="C639" s="508" t="s">
        <v>95</v>
      </c>
      <c r="D639" s="170">
        <v>0.02</v>
      </c>
      <c r="E639" s="207"/>
      <c r="F639" s="207">
        <v>0.02</v>
      </c>
      <c r="G639" s="406"/>
      <c r="H639" s="406"/>
      <c r="I639" s="208"/>
      <c r="J639" s="409">
        <v>0.02</v>
      </c>
      <c r="K639" s="598" t="s">
        <v>691</v>
      </c>
      <c r="L639" s="149" t="s">
        <v>304</v>
      </c>
      <c r="M639" s="177"/>
      <c r="N639" s="410"/>
      <c r="O639" s="410"/>
      <c r="P639" s="410">
        <v>0.02</v>
      </c>
      <c r="Q639" s="411"/>
      <c r="R639" s="383"/>
      <c r="S639" s="383"/>
      <c r="T639" s="383"/>
      <c r="U639" s="411"/>
      <c r="V639" s="411"/>
      <c r="W639" s="383"/>
      <c r="X639" s="383"/>
      <c r="Y639" s="411"/>
      <c r="Z639" s="383"/>
      <c r="AA639" s="383"/>
      <c r="AB639" s="411"/>
      <c r="AC639" s="411"/>
      <c r="AD639" s="411"/>
      <c r="AE639" s="411"/>
      <c r="AF639" s="383"/>
      <c r="AG639" s="383"/>
      <c r="AH639" s="383"/>
      <c r="AI639" s="411"/>
      <c r="AJ639" s="383"/>
      <c r="AK639" s="383"/>
      <c r="AL639" s="411"/>
      <c r="AM639" s="411"/>
      <c r="AN639" s="411"/>
      <c r="AO639" s="411"/>
      <c r="AP639" s="488"/>
      <c r="AQ639" s="116"/>
      <c r="AS639" s="193"/>
      <c r="AT639" s="193"/>
      <c r="AU639" s="193"/>
      <c r="AV639" s="193"/>
      <c r="AW639" s="193"/>
      <c r="AX639" s="193"/>
      <c r="AY639" s="193"/>
      <c r="AZ639" s="193"/>
      <c r="BA639" s="193"/>
      <c r="BB639" s="193"/>
      <c r="BC639" s="193"/>
      <c r="BD639" s="193"/>
      <c r="BE639" s="193"/>
      <c r="BF639" s="193"/>
      <c r="BG639" s="193"/>
      <c r="BH639" s="193"/>
      <c r="BI639" s="193"/>
      <c r="BJ639" s="193"/>
      <c r="BK639" s="193"/>
      <c r="BL639" s="193"/>
      <c r="BM639" s="193"/>
      <c r="BN639" s="193"/>
      <c r="BO639" s="193"/>
      <c r="BP639" s="193"/>
      <c r="BQ639" s="193"/>
      <c r="BR639" s="193"/>
      <c r="BS639" s="193"/>
      <c r="BT639" s="193"/>
      <c r="BU639" s="193"/>
      <c r="BV639" s="193"/>
      <c r="BW639" s="193"/>
      <c r="BX639" s="193"/>
      <c r="BY639" s="193"/>
      <c r="BZ639" s="193"/>
      <c r="CA639" s="193"/>
      <c r="CB639" s="193"/>
      <c r="CC639" s="193"/>
      <c r="CD639" s="193"/>
      <c r="CE639" s="193"/>
      <c r="CF639" s="193"/>
      <c r="CG639" s="193"/>
      <c r="CH639" s="193"/>
      <c r="CI639" s="193"/>
      <c r="CJ639" s="193"/>
      <c r="CK639" s="193"/>
      <c r="CL639" s="193"/>
      <c r="CM639" s="193"/>
      <c r="CN639" s="193"/>
      <c r="CO639" s="193"/>
      <c r="CP639" s="193"/>
      <c r="CQ639" s="193"/>
      <c r="CR639" s="193"/>
      <c r="CS639" s="193"/>
      <c r="CT639" s="193"/>
      <c r="CU639" s="193"/>
      <c r="CV639" s="193"/>
      <c r="CW639" s="193"/>
      <c r="CX639" s="193"/>
      <c r="CY639" s="193"/>
      <c r="CZ639" s="193"/>
      <c r="DA639" s="193"/>
      <c r="DB639" s="193"/>
      <c r="DC639" s="193"/>
      <c r="DD639" s="193"/>
      <c r="DE639" s="193"/>
      <c r="DF639" s="193"/>
      <c r="DG639" s="193"/>
      <c r="DH639" s="193"/>
      <c r="DI639" s="193"/>
      <c r="DJ639" s="193"/>
      <c r="DK639" s="193"/>
      <c r="DL639" s="193"/>
      <c r="DM639" s="193"/>
      <c r="DN639" s="193"/>
      <c r="DO639" s="193"/>
      <c r="DP639" s="193"/>
      <c r="DQ639" s="193"/>
      <c r="DR639" s="193"/>
      <c r="DS639" s="193"/>
      <c r="DT639" s="193"/>
      <c r="DU639" s="193"/>
      <c r="DV639" s="193"/>
      <c r="DW639" s="193"/>
      <c r="DX639" s="193"/>
      <c r="DY639" s="193"/>
      <c r="DZ639" s="193"/>
      <c r="EA639" s="193"/>
      <c r="EB639" s="193"/>
      <c r="EC639" s="193"/>
      <c r="ED639" s="193"/>
      <c r="EE639" s="193"/>
      <c r="EF639" s="193"/>
      <c r="EG639" s="193"/>
      <c r="EH639" s="193"/>
      <c r="EI639" s="193"/>
      <c r="EJ639" s="193"/>
      <c r="EK639" s="193"/>
      <c r="EL639" s="193"/>
      <c r="EM639" s="193"/>
      <c r="EN639" s="193"/>
      <c r="EO639" s="193"/>
      <c r="EP639" s="193"/>
      <c r="EQ639" s="193"/>
      <c r="ER639" s="193"/>
      <c r="ES639" s="193"/>
      <c r="ET639" s="193"/>
      <c r="EU639" s="193"/>
      <c r="EV639" s="193"/>
      <c r="EW639" s="193"/>
      <c r="EX639" s="193"/>
      <c r="EY639" s="193"/>
      <c r="EZ639" s="193"/>
      <c r="FA639" s="193"/>
      <c r="FB639" s="193"/>
      <c r="FC639" s="193"/>
      <c r="FD639" s="193"/>
      <c r="FE639" s="193"/>
      <c r="FF639" s="193"/>
      <c r="FG639" s="193"/>
      <c r="FH639" s="193"/>
      <c r="FI639" s="193"/>
      <c r="FJ639" s="193"/>
      <c r="FK639" s="193"/>
      <c r="FL639" s="193"/>
      <c r="FM639" s="193"/>
      <c r="FN639" s="193"/>
      <c r="FO639" s="193"/>
      <c r="FP639" s="193"/>
      <c r="FQ639" s="193"/>
      <c r="FR639" s="193"/>
      <c r="FS639" s="193"/>
      <c r="FT639" s="193"/>
      <c r="FU639" s="193"/>
      <c r="FV639" s="193"/>
      <c r="FW639" s="193"/>
      <c r="FX639" s="193"/>
      <c r="FY639" s="193"/>
      <c r="FZ639" s="193"/>
      <c r="GA639" s="193"/>
      <c r="GB639" s="193"/>
      <c r="GC639" s="193"/>
      <c r="GD639" s="193"/>
      <c r="GE639" s="193"/>
      <c r="GF639" s="193"/>
      <c r="GG639" s="193"/>
      <c r="GH639" s="193"/>
      <c r="GI639" s="193"/>
      <c r="GJ639" s="193"/>
      <c r="GK639" s="193"/>
      <c r="GL639" s="193"/>
      <c r="GM639" s="193"/>
      <c r="GN639" s="193"/>
      <c r="GO639" s="193"/>
      <c r="GP639" s="193"/>
      <c r="GQ639" s="193"/>
      <c r="GR639" s="193"/>
      <c r="GS639" s="193"/>
      <c r="GT639" s="193"/>
      <c r="GU639" s="193"/>
      <c r="GV639" s="193"/>
      <c r="GW639" s="193"/>
      <c r="GX639" s="193"/>
      <c r="GY639" s="193"/>
      <c r="GZ639" s="193"/>
      <c r="HA639" s="193"/>
      <c r="HB639" s="193"/>
      <c r="HC639" s="193"/>
      <c r="HD639" s="193"/>
      <c r="HE639" s="193"/>
      <c r="HF639" s="193"/>
      <c r="HG639" s="193"/>
      <c r="HH639" s="193"/>
      <c r="HI639" s="193"/>
      <c r="HJ639" s="193"/>
      <c r="HK639" s="193"/>
      <c r="HL639" s="193"/>
      <c r="HM639" s="193"/>
      <c r="HN639" s="193"/>
      <c r="HO639" s="193"/>
      <c r="HP639" s="193"/>
      <c r="HQ639" s="193"/>
      <c r="HR639" s="193"/>
      <c r="HS639" s="193"/>
    </row>
    <row r="640" spans="1:227" s="117" customFormat="1" x14ac:dyDescent="0.25">
      <c r="A640" s="131">
        <v>35</v>
      </c>
      <c r="B640" s="199" t="s">
        <v>699</v>
      </c>
      <c r="C640" s="508" t="s">
        <v>95</v>
      </c>
      <c r="D640" s="170">
        <v>0.32</v>
      </c>
      <c r="E640" s="207"/>
      <c r="F640" s="207">
        <v>0.32</v>
      </c>
      <c r="G640" s="406"/>
      <c r="H640" s="406"/>
      <c r="I640" s="208"/>
      <c r="J640" s="409">
        <v>0.32</v>
      </c>
      <c r="K640" s="598" t="s">
        <v>691</v>
      </c>
      <c r="L640" s="149" t="s">
        <v>304</v>
      </c>
      <c r="M640" s="177"/>
      <c r="N640" s="410"/>
      <c r="O640" s="410"/>
      <c r="P640" s="410">
        <v>0.32</v>
      </c>
      <c r="Q640" s="411"/>
      <c r="R640" s="383"/>
      <c r="S640" s="383"/>
      <c r="T640" s="383"/>
      <c r="U640" s="411"/>
      <c r="V640" s="411"/>
      <c r="W640" s="383"/>
      <c r="X640" s="383"/>
      <c r="Y640" s="411"/>
      <c r="Z640" s="383"/>
      <c r="AA640" s="383"/>
      <c r="AB640" s="411"/>
      <c r="AC640" s="411"/>
      <c r="AD640" s="411"/>
      <c r="AE640" s="411"/>
      <c r="AF640" s="383"/>
      <c r="AG640" s="383"/>
      <c r="AH640" s="383"/>
      <c r="AI640" s="411"/>
      <c r="AJ640" s="383"/>
      <c r="AK640" s="383"/>
      <c r="AL640" s="411"/>
      <c r="AM640" s="411"/>
      <c r="AN640" s="411"/>
      <c r="AO640" s="411"/>
      <c r="AP640" s="488"/>
      <c r="AQ640" s="116"/>
      <c r="AS640" s="193"/>
      <c r="AT640" s="193"/>
      <c r="AU640" s="193"/>
      <c r="AV640" s="193"/>
      <c r="AW640" s="193"/>
      <c r="AX640" s="193"/>
      <c r="AY640" s="193"/>
      <c r="AZ640" s="193"/>
      <c r="BA640" s="193"/>
      <c r="BB640" s="193"/>
      <c r="BC640" s="193"/>
      <c r="BD640" s="193"/>
      <c r="BE640" s="193"/>
      <c r="BF640" s="193"/>
      <c r="BG640" s="193"/>
      <c r="BH640" s="193"/>
      <c r="BI640" s="193"/>
      <c r="BJ640" s="193"/>
      <c r="BK640" s="193"/>
      <c r="BL640" s="193"/>
      <c r="BM640" s="193"/>
      <c r="BN640" s="193"/>
      <c r="BO640" s="193"/>
      <c r="BP640" s="193"/>
      <c r="BQ640" s="193"/>
      <c r="BR640" s="193"/>
      <c r="BS640" s="193"/>
      <c r="BT640" s="193"/>
      <c r="BU640" s="193"/>
      <c r="BV640" s="193"/>
      <c r="BW640" s="193"/>
      <c r="BX640" s="193"/>
      <c r="BY640" s="193"/>
      <c r="BZ640" s="193"/>
      <c r="CA640" s="193"/>
      <c r="CB640" s="193"/>
      <c r="CC640" s="193"/>
      <c r="CD640" s="193"/>
      <c r="CE640" s="193"/>
      <c r="CF640" s="193"/>
      <c r="CG640" s="193"/>
      <c r="CH640" s="193"/>
      <c r="CI640" s="193"/>
      <c r="CJ640" s="193"/>
      <c r="CK640" s="193"/>
      <c r="CL640" s="193"/>
      <c r="CM640" s="193"/>
      <c r="CN640" s="193"/>
      <c r="CO640" s="193"/>
      <c r="CP640" s="193"/>
      <c r="CQ640" s="193"/>
      <c r="CR640" s="193"/>
      <c r="CS640" s="193"/>
      <c r="CT640" s="193"/>
      <c r="CU640" s="193"/>
      <c r="CV640" s="193"/>
      <c r="CW640" s="193"/>
      <c r="CX640" s="193"/>
      <c r="CY640" s="193"/>
      <c r="CZ640" s="193"/>
      <c r="DA640" s="193"/>
      <c r="DB640" s="193"/>
      <c r="DC640" s="193"/>
      <c r="DD640" s="193"/>
      <c r="DE640" s="193"/>
      <c r="DF640" s="193"/>
      <c r="DG640" s="193"/>
      <c r="DH640" s="193"/>
      <c r="DI640" s="193"/>
      <c r="DJ640" s="193"/>
      <c r="DK640" s="193"/>
      <c r="DL640" s="193"/>
      <c r="DM640" s="193"/>
      <c r="DN640" s="193"/>
      <c r="DO640" s="193"/>
      <c r="DP640" s="193"/>
      <c r="DQ640" s="193"/>
      <c r="DR640" s="193"/>
      <c r="DS640" s="193"/>
      <c r="DT640" s="193"/>
      <c r="DU640" s="193"/>
      <c r="DV640" s="193"/>
      <c r="DW640" s="193"/>
      <c r="DX640" s="193"/>
      <c r="DY640" s="193"/>
      <c r="DZ640" s="193"/>
      <c r="EA640" s="193"/>
      <c r="EB640" s="193"/>
      <c r="EC640" s="193"/>
      <c r="ED640" s="193"/>
      <c r="EE640" s="193"/>
      <c r="EF640" s="193"/>
      <c r="EG640" s="193"/>
      <c r="EH640" s="193"/>
      <c r="EI640" s="193"/>
      <c r="EJ640" s="193"/>
      <c r="EK640" s="193"/>
      <c r="EL640" s="193"/>
      <c r="EM640" s="193"/>
      <c r="EN640" s="193"/>
      <c r="EO640" s="193"/>
      <c r="EP640" s="193"/>
      <c r="EQ640" s="193"/>
      <c r="ER640" s="193"/>
      <c r="ES640" s="193"/>
      <c r="ET640" s="193"/>
      <c r="EU640" s="193"/>
      <c r="EV640" s="193"/>
      <c r="EW640" s="193"/>
      <c r="EX640" s="193"/>
      <c r="EY640" s="193"/>
      <c r="EZ640" s="193"/>
      <c r="FA640" s="193"/>
      <c r="FB640" s="193"/>
      <c r="FC640" s="193"/>
      <c r="FD640" s="193"/>
      <c r="FE640" s="193"/>
      <c r="FF640" s="193"/>
      <c r="FG640" s="193"/>
      <c r="FH640" s="193"/>
      <c r="FI640" s="193"/>
      <c r="FJ640" s="193"/>
      <c r="FK640" s="193"/>
      <c r="FL640" s="193"/>
      <c r="FM640" s="193"/>
      <c r="FN640" s="193"/>
      <c r="FO640" s="193"/>
      <c r="FP640" s="193"/>
      <c r="FQ640" s="193"/>
      <c r="FR640" s="193"/>
      <c r="FS640" s="193"/>
      <c r="FT640" s="193"/>
      <c r="FU640" s="193"/>
      <c r="FV640" s="193"/>
      <c r="FW640" s="193"/>
      <c r="FX640" s="193"/>
      <c r="FY640" s="193"/>
      <c r="FZ640" s="193"/>
      <c r="GA640" s="193"/>
      <c r="GB640" s="193"/>
      <c r="GC640" s="193"/>
      <c r="GD640" s="193"/>
      <c r="GE640" s="193"/>
      <c r="GF640" s="193"/>
      <c r="GG640" s="193"/>
      <c r="GH640" s="193"/>
      <c r="GI640" s="193"/>
      <c r="GJ640" s="193"/>
      <c r="GK640" s="193"/>
      <c r="GL640" s="193"/>
      <c r="GM640" s="193"/>
      <c r="GN640" s="193"/>
      <c r="GO640" s="193"/>
      <c r="GP640" s="193"/>
      <c r="GQ640" s="193"/>
      <c r="GR640" s="193"/>
      <c r="GS640" s="193"/>
      <c r="GT640" s="193"/>
      <c r="GU640" s="193"/>
      <c r="GV640" s="193"/>
      <c r="GW640" s="193"/>
      <c r="GX640" s="193"/>
      <c r="GY640" s="193"/>
      <c r="GZ640" s="193"/>
      <c r="HA640" s="193"/>
      <c r="HB640" s="193"/>
      <c r="HC640" s="193"/>
      <c r="HD640" s="193"/>
      <c r="HE640" s="193"/>
      <c r="HF640" s="193"/>
      <c r="HG640" s="193"/>
      <c r="HH640" s="193"/>
      <c r="HI640" s="193"/>
      <c r="HJ640" s="193"/>
      <c r="HK640" s="193"/>
      <c r="HL640" s="193"/>
      <c r="HM640" s="193"/>
      <c r="HN640" s="193"/>
      <c r="HO640" s="193"/>
      <c r="HP640" s="193"/>
      <c r="HQ640" s="193"/>
      <c r="HR640" s="193"/>
      <c r="HS640" s="193"/>
    </row>
    <row r="641" spans="1:227" s="117" customFormat="1" x14ac:dyDescent="0.25">
      <c r="A641" s="131">
        <v>36</v>
      </c>
      <c r="B641" s="199" t="s">
        <v>693</v>
      </c>
      <c r="C641" s="508" t="s">
        <v>95</v>
      </c>
      <c r="D641" s="170">
        <v>3</v>
      </c>
      <c r="E641" s="207"/>
      <c r="F641" s="207">
        <v>3</v>
      </c>
      <c r="G641" s="406"/>
      <c r="H641" s="406"/>
      <c r="I641" s="208"/>
      <c r="J641" s="409">
        <v>3</v>
      </c>
      <c r="K641" s="598" t="s">
        <v>691</v>
      </c>
      <c r="L641" s="178" t="s">
        <v>309</v>
      </c>
      <c r="M641" s="177"/>
      <c r="N641" s="410"/>
      <c r="O641" s="410">
        <v>3</v>
      </c>
      <c r="P641" s="410"/>
      <c r="Q641" s="411"/>
      <c r="R641" s="383"/>
      <c r="S641" s="383"/>
      <c r="T641" s="383"/>
      <c r="U641" s="411"/>
      <c r="V641" s="411"/>
      <c r="W641" s="383"/>
      <c r="X641" s="383"/>
      <c r="Y641" s="411"/>
      <c r="Z641" s="383"/>
      <c r="AA641" s="383"/>
      <c r="AB641" s="411"/>
      <c r="AC641" s="411"/>
      <c r="AD641" s="411"/>
      <c r="AE641" s="411"/>
      <c r="AF641" s="383"/>
      <c r="AG641" s="383"/>
      <c r="AH641" s="383"/>
      <c r="AI641" s="411"/>
      <c r="AJ641" s="383"/>
      <c r="AK641" s="383"/>
      <c r="AL641" s="411"/>
      <c r="AM641" s="411"/>
      <c r="AN641" s="411"/>
      <c r="AO641" s="411"/>
      <c r="AP641" s="488"/>
      <c r="AQ641" s="116"/>
      <c r="AS641" s="193"/>
      <c r="AT641" s="193"/>
      <c r="AU641" s="193"/>
      <c r="AV641" s="193"/>
      <c r="AW641" s="193"/>
      <c r="AX641" s="193"/>
      <c r="AY641" s="193"/>
      <c r="AZ641" s="193"/>
      <c r="BA641" s="193"/>
      <c r="BB641" s="193"/>
      <c r="BC641" s="193"/>
      <c r="BD641" s="193"/>
      <c r="BE641" s="193"/>
      <c r="BF641" s="193"/>
      <c r="BG641" s="193"/>
      <c r="BH641" s="193"/>
      <c r="BI641" s="193"/>
      <c r="BJ641" s="193"/>
      <c r="BK641" s="193"/>
      <c r="BL641" s="193"/>
      <c r="BM641" s="193"/>
      <c r="BN641" s="193"/>
      <c r="BO641" s="193"/>
      <c r="BP641" s="193"/>
      <c r="BQ641" s="193"/>
      <c r="BR641" s="193"/>
      <c r="BS641" s="193"/>
      <c r="BT641" s="193"/>
      <c r="BU641" s="193"/>
      <c r="BV641" s="193"/>
      <c r="BW641" s="193"/>
      <c r="BX641" s="193"/>
      <c r="BY641" s="193"/>
      <c r="BZ641" s="193"/>
      <c r="CA641" s="193"/>
      <c r="CB641" s="193"/>
      <c r="CC641" s="193"/>
      <c r="CD641" s="193"/>
      <c r="CE641" s="193"/>
      <c r="CF641" s="193"/>
      <c r="CG641" s="193"/>
      <c r="CH641" s="193"/>
      <c r="CI641" s="193"/>
      <c r="CJ641" s="193"/>
      <c r="CK641" s="193"/>
      <c r="CL641" s="193"/>
      <c r="CM641" s="193"/>
      <c r="CN641" s="193"/>
      <c r="CO641" s="193"/>
      <c r="CP641" s="193"/>
      <c r="CQ641" s="193"/>
      <c r="CR641" s="193"/>
      <c r="CS641" s="193"/>
      <c r="CT641" s="193"/>
      <c r="CU641" s="193"/>
      <c r="CV641" s="193"/>
      <c r="CW641" s="193"/>
      <c r="CX641" s="193"/>
      <c r="CY641" s="193"/>
      <c r="CZ641" s="193"/>
      <c r="DA641" s="193"/>
      <c r="DB641" s="193"/>
      <c r="DC641" s="193"/>
      <c r="DD641" s="193"/>
      <c r="DE641" s="193"/>
      <c r="DF641" s="193"/>
      <c r="DG641" s="193"/>
      <c r="DH641" s="193"/>
      <c r="DI641" s="193"/>
      <c r="DJ641" s="193"/>
      <c r="DK641" s="193"/>
      <c r="DL641" s="193"/>
      <c r="DM641" s="193"/>
      <c r="DN641" s="193"/>
      <c r="DO641" s="193"/>
      <c r="DP641" s="193"/>
      <c r="DQ641" s="193"/>
      <c r="DR641" s="193"/>
      <c r="DS641" s="193"/>
      <c r="DT641" s="193"/>
      <c r="DU641" s="193"/>
      <c r="DV641" s="193"/>
      <c r="DW641" s="193"/>
      <c r="DX641" s="193"/>
      <c r="DY641" s="193"/>
      <c r="DZ641" s="193"/>
      <c r="EA641" s="193"/>
      <c r="EB641" s="193"/>
      <c r="EC641" s="193"/>
      <c r="ED641" s="193"/>
      <c r="EE641" s="193"/>
      <c r="EF641" s="193"/>
      <c r="EG641" s="193"/>
      <c r="EH641" s="193"/>
      <c r="EI641" s="193"/>
      <c r="EJ641" s="193"/>
      <c r="EK641" s="193"/>
      <c r="EL641" s="193"/>
      <c r="EM641" s="193"/>
      <c r="EN641" s="193"/>
      <c r="EO641" s="193"/>
      <c r="EP641" s="193"/>
      <c r="EQ641" s="193"/>
      <c r="ER641" s="193"/>
      <c r="ES641" s="193"/>
      <c r="ET641" s="193"/>
      <c r="EU641" s="193"/>
      <c r="EV641" s="193"/>
      <c r="EW641" s="193"/>
      <c r="EX641" s="193"/>
      <c r="EY641" s="193"/>
      <c r="EZ641" s="193"/>
      <c r="FA641" s="193"/>
      <c r="FB641" s="193"/>
      <c r="FC641" s="193"/>
      <c r="FD641" s="193"/>
      <c r="FE641" s="193"/>
      <c r="FF641" s="193"/>
      <c r="FG641" s="193"/>
      <c r="FH641" s="193"/>
      <c r="FI641" s="193"/>
      <c r="FJ641" s="193"/>
      <c r="FK641" s="193"/>
      <c r="FL641" s="193"/>
      <c r="FM641" s="193"/>
      <c r="FN641" s="193"/>
      <c r="FO641" s="193"/>
      <c r="FP641" s="193"/>
      <c r="FQ641" s="193"/>
      <c r="FR641" s="193"/>
      <c r="FS641" s="193"/>
      <c r="FT641" s="193"/>
      <c r="FU641" s="193"/>
      <c r="FV641" s="193"/>
      <c r="FW641" s="193"/>
      <c r="FX641" s="193"/>
      <c r="FY641" s="193"/>
      <c r="FZ641" s="193"/>
      <c r="GA641" s="193"/>
      <c r="GB641" s="193"/>
      <c r="GC641" s="193"/>
      <c r="GD641" s="193"/>
      <c r="GE641" s="193"/>
      <c r="GF641" s="193"/>
      <c r="GG641" s="193"/>
      <c r="GH641" s="193"/>
      <c r="GI641" s="193"/>
      <c r="GJ641" s="193"/>
      <c r="GK641" s="193"/>
      <c r="GL641" s="193"/>
      <c r="GM641" s="193"/>
      <c r="GN641" s="193"/>
      <c r="GO641" s="193"/>
      <c r="GP641" s="193"/>
      <c r="GQ641" s="193"/>
      <c r="GR641" s="193"/>
      <c r="GS641" s="193"/>
      <c r="GT641" s="193"/>
      <c r="GU641" s="193"/>
      <c r="GV641" s="193"/>
      <c r="GW641" s="193"/>
      <c r="GX641" s="193"/>
      <c r="GY641" s="193"/>
      <c r="GZ641" s="193"/>
      <c r="HA641" s="193"/>
      <c r="HB641" s="193"/>
      <c r="HC641" s="193"/>
      <c r="HD641" s="193"/>
      <c r="HE641" s="193"/>
      <c r="HF641" s="193"/>
      <c r="HG641" s="193"/>
      <c r="HH641" s="193"/>
      <c r="HI641" s="193"/>
      <c r="HJ641" s="193"/>
      <c r="HK641" s="193"/>
      <c r="HL641" s="193"/>
      <c r="HM641" s="193"/>
      <c r="HN641" s="193"/>
      <c r="HO641" s="193"/>
      <c r="HP641" s="193"/>
      <c r="HQ641" s="193"/>
      <c r="HR641" s="193"/>
      <c r="HS641" s="193"/>
    </row>
    <row r="642" spans="1:227" s="117" customFormat="1" x14ac:dyDescent="0.25">
      <c r="A642" s="131">
        <v>37</v>
      </c>
      <c r="B642" s="199" t="s">
        <v>700</v>
      </c>
      <c r="C642" s="508" t="s">
        <v>95</v>
      </c>
      <c r="D642" s="170">
        <v>0.2</v>
      </c>
      <c r="E642" s="207"/>
      <c r="F642" s="207">
        <v>0.2</v>
      </c>
      <c r="G642" s="406"/>
      <c r="H642" s="406"/>
      <c r="I642" s="208"/>
      <c r="J642" s="409">
        <v>0.2</v>
      </c>
      <c r="K642" s="598" t="s">
        <v>691</v>
      </c>
      <c r="L642" s="149" t="s">
        <v>304</v>
      </c>
      <c r="M642" s="177"/>
      <c r="N642" s="410"/>
      <c r="O642" s="410">
        <v>0.2</v>
      </c>
      <c r="P642" s="410"/>
      <c r="Q642" s="411"/>
      <c r="R642" s="383"/>
      <c r="S642" s="383"/>
      <c r="T642" s="383"/>
      <c r="U642" s="411"/>
      <c r="V642" s="411"/>
      <c r="W642" s="383"/>
      <c r="X642" s="383"/>
      <c r="Y642" s="411"/>
      <c r="Z642" s="383"/>
      <c r="AA642" s="383"/>
      <c r="AB642" s="411"/>
      <c r="AC642" s="411"/>
      <c r="AD642" s="411"/>
      <c r="AE642" s="411"/>
      <c r="AF642" s="383"/>
      <c r="AG642" s="383"/>
      <c r="AH642" s="383"/>
      <c r="AI642" s="411"/>
      <c r="AJ642" s="383"/>
      <c r="AK642" s="383"/>
      <c r="AL642" s="411"/>
      <c r="AM642" s="411"/>
      <c r="AN642" s="411"/>
      <c r="AO642" s="411"/>
      <c r="AP642" s="488"/>
      <c r="AQ642" s="116"/>
      <c r="AS642" s="193"/>
      <c r="AT642" s="193"/>
      <c r="AU642" s="193"/>
      <c r="AV642" s="193"/>
      <c r="AW642" s="193"/>
      <c r="AX642" s="193"/>
      <c r="AY642" s="193"/>
      <c r="AZ642" s="193"/>
      <c r="BA642" s="193"/>
      <c r="BB642" s="193"/>
      <c r="BC642" s="193"/>
      <c r="BD642" s="193"/>
      <c r="BE642" s="193"/>
      <c r="BF642" s="193"/>
      <c r="BG642" s="193"/>
      <c r="BH642" s="193"/>
      <c r="BI642" s="193"/>
      <c r="BJ642" s="193"/>
      <c r="BK642" s="193"/>
      <c r="BL642" s="193"/>
      <c r="BM642" s="193"/>
      <c r="BN642" s="193"/>
      <c r="BO642" s="193"/>
      <c r="BP642" s="193"/>
      <c r="BQ642" s="193"/>
      <c r="BR642" s="193"/>
      <c r="BS642" s="193"/>
      <c r="BT642" s="193"/>
      <c r="BU642" s="193"/>
      <c r="BV642" s="193"/>
      <c r="BW642" s="193"/>
      <c r="BX642" s="193"/>
      <c r="BY642" s="193"/>
      <c r="BZ642" s="193"/>
      <c r="CA642" s="193"/>
      <c r="CB642" s="193"/>
      <c r="CC642" s="193"/>
      <c r="CD642" s="193"/>
      <c r="CE642" s="193"/>
      <c r="CF642" s="193"/>
      <c r="CG642" s="193"/>
      <c r="CH642" s="193"/>
      <c r="CI642" s="193"/>
      <c r="CJ642" s="193"/>
      <c r="CK642" s="193"/>
      <c r="CL642" s="193"/>
      <c r="CM642" s="193"/>
      <c r="CN642" s="193"/>
      <c r="CO642" s="193"/>
      <c r="CP642" s="193"/>
      <c r="CQ642" s="193"/>
      <c r="CR642" s="193"/>
      <c r="CS642" s="193"/>
      <c r="CT642" s="193"/>
      <c r="CU642" s="193"/>
      <c r="CV642" s="193"/>
      <c r="CW642" s="193"/>
      <c r="CX642" s="193"/>
      <c r="CY642" s="193"/>
      <c r="CZ642" s="193"/>
      <c r="DA642" s="193"/>
      <c r="DB642" s="193"/>
      <c r="DC642" s="193"/>
      <c r="DD642" s="193"/>
      <c r="DE642" s="193"/>
      <c r="DF642" s="193"/>
      <c r="DG642" s="193"/>
      <c r="DH642" s="193"/>
      <c r="DI642" s="193"/>
      <c r="DJ642" s="193"/>
      <c r="DK642" s="193"/>
      <c r="DL642" s="193"/>
      <c r="DM642" s="193"/>
      <c r="DN642" s="193"/>
      <c r="DO642" s="193"/>
      <c r="DP642" s="193"/>
      <c r="DQ642" s="193"/>
      <c r="DR642" s="193"/>
      <c r="DS642" s="193"/>
      <c r="DT642" s="193"/>
      <c r="DU642" s="193"/>
      <c r="DV642" s="193"/>
      <c r="DW642" s="193"/>
      <c r="DX642" s="193"/>
      <c r="DY642" s="193"/>
      <c r="DZ642" s="193"/>
      <c r="EA642" s="193"/>
      <c r="EB642" s="193"/>
      <c r="EC642" s="193"/>
      <c r="ED642" s="193"/>
      <c r="EE642" s="193"/>
      <c r="EF642" s="193"/>
      <c r="EG642" s="193"/>
      <c r="EH642" s="193"/>
      <c r="EI642" s="193"/>
      <c r="EJ642" s="193"/>
      <c r="EK642" s="193"/>
      <c r="EL642" s="193"/>
      <c r="EM642" s="193"/>
      <c r="EN642" s="193"/>
      <c r="EO642" s="193"/>
      <c r="EP642" s="193"/>
      <c r="EQ642" s="193"/>
      <c r="ER642" s="193"/>
      <c r="ES642" s="193"/>
      <c r="ET642" s="193"/>
      <c r="EU642" s="193"/>
      <c r="EV642" s="193"/>
      <c r="EW642" s="193"/>
      <c r="EX642" s="193"/>
      <c r="EY642" s="193"/>
      <c r="EZ642" s="193"/>
      <c r="FA642" s="193"/>
      <c r="FB642" s="193"/>
      <c r="FC642" s="193"/>
      <c r="FD642" s="193"/>
      <c r="FE642" s="193"/>
      <c r="FF642" s="193"/>
      <c r="FG642" s="193"/>
      <c r="FH642" s="193"/>
      <c r="FI642" s="193"/>
      <c r="FJ642" s="193"/>
      <c r="FK642" s="193"/>
      <c r="FL642" s="193"/>
      <c r="FM642" s="193"/>
      <c r="FN642" s="193"/>
      <c r="FO642" s="193"/>
      <c r="FP642" s="193"/>
      <c r="FQ642" s="193"/>
      <c r="FR642" s="193"/>
      <c r="FS642" s="193"/>
      <c r="FT642" s="193"/>
      <c r="FU642" s="193"/>
      <c r="FV642" s="193"/>
      <c r="FW642" s="193"/>
      <c r="FX642" s="193"/>
      <c r="FY642" s="193"/>
      <c r="FZ642" s="193"/>
      <c r="GA642" s="193"/>
      <c r="GB642" s="193"/>
      <c r="GC642" s="193"/>
      <c r="GD642" s="193"/>
      <c r="GE642" s="193"/>
      <c r="GF642" s="193"/>
      <c r="GG642" s="193"/>
      <c r="GH642" s="193"/>
      <c r="GI642" s="193"/>
      <c r="GJ642" s="193"/>
      <c r="GK642" s="193"/>
      <c r="GL642" s="193"/>
      <c r="GM642" s="193"/>
      <c r="GN642" s="193"/>
      <c r="GO642" s="193"/>
      <c r="GP642" s="193"/>
      <c r="GQ642" s="193"/>
      <c r="GR642" s="193"/>
      <c r="GS642" s="193"/>
      <c r="GT642" s="193"/>
      <c r="GU642" s="193"/>
      <c r="GV642" s="193"/>
      <c r="GW642" s="193"/>
      <c r="GX642" s="193"/>
      <c r="GY642" s="193"/>
      <c r="GZ642" s="193"/>
      <c r="HA642" s="193"/>
      <c r="HB642" s="193"/>
      <c r="HC642" s="193"/>
      <c r="HD642" s="193"/>
      <c r="HE642" s="193"/>
      <c r="HF642" s="193"/>
      <c r="HG642" s="193"/>
      <c r="HH642" s="193"/>
      <c r="HI642" s="193"/>
      <c r="HJ642" s="193"/>
      <c r="HK642" s="193"/>
      <c r="HL642" s="193"/>
      <c r="HM642" s="193"/>
      <c r="HN642" s="193"/>
      <c r="HO642" s="193"/>
      <c r="HP642" s="193"/>
      <c r="HQ642" s="193"/>
      <c r="HR642" s="193"/>
      <c r="HS642" s="193"/>
    </row>
    <row r="643" spans="1:227" s="117" customFormat="1" x14ac:dyDescent="0.25">
      <c r="A643" s="1001">
        <v>38</v>
      </c>
      <c r="B643" s="1019" t="s">
        <v>617</v>
      </c>
      <c r="C643" s="508" t="s">
        <v>95</v>
      </c>
      <c r="D643" s="170">
        <v>9</v>
      </c>
      <c r="E643" s="254"/>
      <c r="F643" s="254">
        <v>9</v>
      </c>
      <c r="G643" s="509">
        <v>4</v>
      </c>
      <c r="H643" s="509"/>
      <c r="I643" s="510"/>
      <c r="J643" s="409">
        <v>5</v>
      </c>
      <c r="K643" s="599" t="s">
        <v>691</v>
      </c>
      <c r="L643" s="149" t="s">
        <v>304</v>
      </c>
      <c r="M643" s="177"/>
      <c r="N643" s="456">
        <v>4</v>
      </c>
      <c r="O643" s="456">
        <v>3.5</v>
      </c>
      <c r="P643" s="456">
        <v>1.5</v>
      </c>
      <c r="Q643" s="445"/>
      <c r="R643" s="446"/>
      <c r="S643" s="446"/>
      <c r="T643" s="446"/>
      <c r="U643" s="445"/>
      <c r="V643" s="445"/>
      <c r="W643" s="446"/>
      <c r="X643" s="446"/>
      <c r="Y643" s="445"/>
      <c r="Z643" s="446"/>
      <c r="AA643" s="446"/>
      <c r="AB643" s="445"/>
      <c r="AC643" s="445"/>
      <c r="AD643" s="445"/>
      <c r="AE643" s="445"/>
      <c r="AF643" s="446"/>
      <c r="AG643" s="446"/>
      <c r="AH643" s="446"/>
      <c r="AI643" s="445"/>
      <c r="AJ643" s="446"/>
      <c r="AK643" s="446"/>
      <c r="AL643" s="445"/>
      <c r="AM643" s="445"/>
      <c r="AN643" s="445"/>
      <c r="AO643" s="445"/>
      <c r="AP643" s="511"/>
      <c r="AQ643" s="116"/>
      <c r="AS643" s="193"/>
      <c r="AT643" s="193"/>
      <c r="AU643" s="193"/>
      <c r="AV643" s="193"/>
      <c r="AW643" s="193"/>
      <c r="AX643" s="193"/>
      <c r="AY643" s="193"/>
      <c r="AZ643" s="193"/>
      <c r="BA643" s="193"/>
      <c r="BB643" s="193"/>
      <c r="BC643" s="193"/>
      <c r="BD643" s="193"/>
      <c r="BE643" s="193"/>
      <c r="BF643" s="193"/>
      <c r="BG643" s="193"/>
      <c r="BH643" s="193"/>
      <c r="BI643" s="193"/>
      <c r="BJ643" s="193"/>
      <c r="BK643" s="193"/>
      <c r="BL643" s="193"/>
      <c r="BM643" s="193"/>
      <c r="BN643" s="193"/>
      <c r="BO643" s="193"/>
      <c r="BP643" s="193"/>
      <c r="BQ643" s="193"/>
      <c r="BR643" s="193"/>
      <c r="BS643" s="193"/>
      <c r="BT643" s="193"/>
      <c r="BU643" s="193"/>
      <c r="BV643" s="193"/>
      <c r="BW643" s="193"/>
      <c r="BX643" s="193"/>
      <c r="BY643" s="193"/>
      <c r="BZ643" s="193"/>
      <c r="CA643" s="193"/>
      <c r="CB643" s="193"/>
      <c r="CC643" s="193"/>
      <c r="CD643" s="193"/>
      <c r="CE643" s="193"/>
      <c r="CF643" s="193"/>
      <c r="CG643" s="193"/>
      <c r="CH643" s="193"/>
      <c r="CI643" s="193"/>
      <c r="CJ643" s="193"/>
      <c r="CK643" s="193"/>
      <c r="CL643" s="193"/>
      <c r="CM643" s="193"/>
      <c r="CN643" s="193"/>
      <c r="CO643" s="193"/>
      <c r="CP643" s="193"/>
      <c r="CQ643" s="193"/>
      <c r="CR643" s="193"/>
      <c r="CS643" s="193"/>
      <c r="CT643" s="193"/>
      <c r="CU643" s="193"/>
      <c r="CV643" s="193"/>
      <c r="CW643" s="193"/>
      <c r="CX643" s="193"/>
      <c r="CY643" s="193"/>
      <c r="CZ643" s="193"/>
      <c r="DA643" s="193"/>
      <c r="DB643" s="193"/>
      <c r="DC643" s="193"/>
      <c r="DD643" s="193"/>
      <c r="DE643" s="193"/>
      <c r="DF643" s="193"/>
      <c r="DG643" s="193"/>
      <c r="DH643" s="193"/>
      <c r="DI643" s="193"/>
      <c r="DJ643" s="193"/>
      <c r="DK643" s="193"/>
      <c r="DL643" s="193"/>
      <c r="DM643" s="193"/>
      <c r="DN643" s="193"/>
      <c r="DO643" s="193"/>
      <c r="DP643" s="193"/>
      <c r="DQ643" s="193"/>
      <c r="DR643" s="193"/>
      <c r="DS643" s="193"/>
      <c r="DT643" s="193"/>
      <c r="DU643" s="193"/>
      <c r="DV643" s="193"/>
      <c r="DW643" s="193"/>
      <c r="DX643" s="193"/>
      <c r="DY643" s="193"/>
      <c r="DZ643" s="193"/>
      <c r="EA643" s="193"/>
      <c r="EB643" s="193"/>
      <c r="EC643" s="193"/>
      <c r="ED643" s="193"/>
      <c r="EE643" s="193"/>
      <c r="EF643" s="193"/>
      <c r="EG643" s="193"/>
      <c r="EH643" s="193"/>
      <c r="EI643" s="193"/>
      <c r="EJ643" s="193"/>
      <c r="EK643" s="193"/>
      <c r="EL643" s="193"/>
      <c r="EM643" s="193"/>
      <c r="EN643" s="193"/>
      <c r="EO643" s="193"/>
      <c r="EP643" s="193"/>
      <c r="EQ643" s="193"/>
      <c r="ER643" s="193"/>
      <c r="ES643" s="193"/>
      <c r="ET643" s="193"/>
      <c r="EU643" s="193"/>
      <c r="EV643" s="193"/>
      <c r="EW643" s="193"/>
      <c r="EX643" s="193"/>
      <c r="EY643" s="193"/>
      <c r="EZ643" s="193"/>
      <c r="FA643" s="193"/>
      <c r="FB643" s="193"/>
      <c r="FC643" s="193"/>
      <c r="FD643" s="193"/>
      <c r="FE643" s="193"/>
      <c r="FF643" s="193"/>
      <c r="FG643" s="193"/>
      <c r="FH643" s="193"/>
      <c r="FI643" s="193"/>
      <c r="FJ643" s="193"/>
      <c r="FK643" s="193"/>
      <c r="FL643" s="193"/>
      <c r="FM643" s="193"/>
      <c r="FN643" s="193"/>
      <c r="FO643" s="193"/>
      <c r="FP643" s="193"/>
      <c r="FQ643" s="193"/>
      <c r="FR643" s="193"/>
      <c r="FS643" s="193"/>
      <c r="FT643" s="193"/>
      <c r="FU643" s="193"/>
      <c r="FV643" s="193"/>
      <c r="FW643" s="193"/>
      <c r="FX643" s="193"/>
      <c r="FY643" s="193"/>
      <c r="FZ643" s="193"/>
      <c r="GA643" s="193"/>
      <c r="GB643" s="193"/>
      <c r="GC643" s="193"/>
      <c r="GD643" s="193"/>
      <c r="GE643" s="193"/>
      <c r="GF643" s="193"/>
      <c r="GG643" s="193"/>
      <c r="GH643" s="193"/>
      <c r="GI643" s="193"/>
      <c r="GJ643" s="193"/>
      <c r="GK643" s="193"/>
      <c r="GL643" s="193"/>
      <c r="GM643" s="193"/>
      <c r="GN643" s="193"/>
      <c r="GO643" s="193"/>
      <c r="GP643" s="193"/>
      <c r="GQ643" s="193"/>
      <c r="GR643" s="193"/>
      <c r="GS643" s="193"/>
      <c r="GT643" s="193"/>
      <c r="GU643" s="193"/>
      <c r="GV643" s="193"/>
      <c r="GW643" s="193"/>
      <c r="GX643" s="193"/>
      <c r="GY643" s="193"/>
      <c r="GZ643" s="193"/>
      <c r="HA643" s="193"/>
      <c r="HB643" s="193"/>
      <c r="HC643" s="193"/>
      <c r="HD643" s="193"/>
      <c r="HE643" s="193"/>
      <c r="HF643" s="193"/>
      <c r="HG643" s="193"/>
      <c r="HH643" s="193"/>
      <c r="HI643" s="193"/>
      <c r="HJ643" s="193"/>
      <c r="HK643" s="193"/>
      <c r="HL643" s="193"/>
      <c r="HM643" s="193"/>
      <c r="HN643" s="193"/>
      <c r="HO643" s="193"/>
      <c r="HP643" s="193"/>
      <c r="HQ643" s="193"/>
      <c r="HR643" s="193"/>
      <c r="HS643" s="193"/>
    </row>
    <row r="644" spans="1:227" s="117" customFormat="1" x14ac:dyDescent="0.25">
      <c r="A644" s="1002"/>
      <c r="B644" s="1020"/>
      <c r="C644" s="508" t="s">
        <v>95</v>
      </c>
      <c r="D644" s="170">
        <v>9</v>
      </c>
      <c r="E644" s="254"/>
      <c r="F644" s="254">
        <v>9</v>
      </c>
      <c r="G644" s="512">
        <v>4</v>
      </c>
      <c r="H644" s="512"/>
      <c r="I644" s="510"/>
      <c r="J644" s="416">
        <v>5</v>
      </c>
      <c r="K644" s="599" t="s">
        <v>193</v>
      </c>
      <c r="L644" s="149" t="s">
        <v>304</v>
      </c>
      <c r="M644" s="177"/>
      <c r="N644" s="444">
        <v>4</v>
      </c>
      <c r="O644" s="444">
        <v>3</v>
      </c>
      <c r="P644" s="444">
        <v>2</v>
      </c>
      <c r="Q644" s="445"/>
      <c r="R644" s="446"/>
      <c r="S644" s="446"/>
      <c r="T644" s="446"/>
      <c r="U644" s="445"/>
      <c r="V644" s="445"/>
      <c r="W644" s="446"/>
      <c r="X644" s="446"/>
      <c r="Y644" s="445"/>
      <c r="Z644" s="446"/>
      <c r="AA644" s="446"/>
      <c r="AB644" s="445"/>
      <c r="AC644" s="445"/>
      <c r="AD644" s="445"/>
      <c r="AE644" s="445"/>
      <c r="AF644" s="446"/>
      <c r="AG644" s="446"/>
      <c r="AH644" s="446"/>
      <c r="AI644" s="445"/>
      <c r="AJ644" s="446"/>
      <c r="AK644" s="446"/>
      <c r="AL644" s="445"/>
      <c r="AM644" s="445"/>
      <c r="AN644" s="445"/>
      <c r="AO644" s="445"/>
      <c r="AP644" s="511"/>
      <c r="AQ644" s="116"/>
      <c r="AS644" s="193"/>
      <c r="AT644" s="193"/>
      <c r="AU644" s="193"/>
      <c r="AV644" s="193"/>
      <c r="AW644" s="193"/>
      <c r="AX644" s="193"/>
      <c r="AY644" s="193"/>
      <c r="AZ644" s="193"/>
      <c r="BA644" s="193"/>
      <c r="BB644" s="193"/>
      <c r="BC644" s="193"/>
      <c r="BD644" s="193"/>
      <c r="BE644" s="193"/>
      <c r="BF644" s="193"/>
      <c r="BG644" s="193"/>
      <c r="BH644" s="193"/>
      <c r="BI644" s="193"/>
      <c r="BJ644" s="193"/>
      <c r="BK644" s="193"/>
      <c r="BL644" s="193"/>
      <c r="BM644" s="193"/>
      <c r="BN644" s="193"/>
      <c r="BO644" s="193"/>
      <c r="BP644" s="193"/>
      <c r="BQ644" s="193"/>
      <c r="BR644" s="193"/>
      <c r="BS644" s="193"/>
      <c r="BT644" s="193"/>
      <c r="BU644" s="193"/>
      <c r="BV644" s="193"/>
      <c r="BW644" s="193"/>
      <c r="BX644" s="193"/>
      <c r="BY644" s="193"/>
      <c r="BZ644" s="193"/>
      <c r="CA644" s="193"/>
      <c r="CB644" s="193"/>
      <c r="CC644" s="193"/>
      <c r="CD644" s="193"/>
      <c r="CE644" s="193"/>
      <c r="CF644" s="193"/>
      <c r="CG644" s="193"/>
      <c r="CH644" s="193"/>
      <c r="CI644" s="193"/>
      <c r="CJ644" s="193"/>
      <c r="CK644" s="193"/>
      <c r="CL644" s="193"/>
      <c r="CM644" s="193"/>
      <c r="CN644" s="193"/>
      <c r="CO644" s="193"/>
      <c r="CP644" s="193"/>
      <c r="CQ644" s="193"/>
      <c r="CR644" s="193"/>
      <c r="CS644" s="193"/>
      <c r="CT644" s="193"/>
      <c r="CU644" s="193"/>
      <c r="CV644" s="193"/>
      <c r="CW644" s="193"/>
      <c r="CX644" s="193"/>
      <c r="CY644" s="193"/>
      <c r="CZ644" s="193"/>
      <c r="DA644" s="193"/>
      <c r="DB644" s="193"/>
      <c r="DC644" s="193"/>
      <c r="DD644" s="193"/>
      <c r="DE644" s="193"/>
      <c r="DF644" s="193"/>
      <c r="DG644" s="193"/>
      <c r="DH644" s="193"/>
      <c r="DI644" s="193"/>
      <c r="DJ644" s="193"/>
      <c r="DK644" s="193"/>
      <c r="DL644" s="193"/>
      <c r="DM644" s="193"/>
      <c r="DN644" s="193"/>
      <c r="DO644" s="193"/>
      <c r="DP644" s="193"/>
      <c r="DQ644" s="193"/>
      <c r="DR644" s="193"/>
      <c r="DS644" s="193"/>
      <c r="DT644" s="193"/>
      <c r="DU644" s="193"/>
      <c r="DV644" s="193"/>
      <c r="DW644" s="193"/>
      <c r="DX644" s="193"/>
      <c r="DY644" s="193"/>
      <c r="DZ644" s="193"/>
      <c r="EA644" s="193"/>
      <c r="EB644" s="193"/>
      <c r="EC644" s="193"/>
      <c r="ED644" s="193"/>
      <c r="EE644" s="193"/>
      <c r="EF644" s="193"/>
      <c r="EG644" s="193"/>
      <c r="EH644" s="193"/>
      <c r="EI644" s="193"/>
      <c r="EJ644" s="193"/>
      <c r="EK644" s="193"/>
      <c r="EL644" s="193"/>
      <c r="EM644" s="193"/>
      <c r="EN644" s="193"/>
      <c r="EO644" s="193"/>
      <c r="EP644" s="193"/>
      <c r="EQ644" s="193"/>
      <c r="ER644" s="193"/>
      <c r="ES644" s="193"/>
      <c r="ET644" s="193"/>
      <c r="EU644" s="193"/>
      <c r="EV644" s="193"/>
      <c r="EW644" s="193"/>
      <c r="EX644" s="193"/>
      <c r="EY644" s="193"/>
      <c r="EZ644" s="193"/>
      <c r="FA644" s="193"/>
      <c r="FB644" s="193"/>
      <c r="FC644" s="193"/>
      <c r="FD644" s="193"/>
      <c r="FE644" s="193"/>
      <c r="FF644" s="193"/>
      <c r="FG644" s="193"/>
      <c r="FH644" s="193"/>
      <c r="FI644" s="193"/>
      <c r="FJ644" s="193"/>
      <c r="FK644" s="193"/>
      <c r="FL644" s="193"/>
      <c r="FM644" s="193"/>
      <c r="FN644" s="193"/>
      <c r="FO644" s="193"/>
      <c r="FP644" s="193"/>
      <c r="FQ644" s="193"/>
      <c r="FR644" s="193"/>
      <c r="FS644" s="193"/>
      <c r="FT644" s="193"/>
      <c r="FU644" s="193"/>
      <c r="FV644" s="193"/>
      <c r="FW644" s="193"/>
      <c r="FX644" s="193"/>
      <c r="FY644" s="193"/>
      <c r="FZ644" s="193"/>
      <c r="GA644" s="193"/>
      <c r="GB644" s="193"/>
      <c r="GC644" s="193"/>
      <c r="GD644" s="193"/>
      <c r="GE644" s="193"/>
      <c r="GF644" s="193"/>
      <c r="GG644" s="193"/>
      <c r="GH644" s="193"/>
      <c r="GI644" s="193"/>
      <c r="GJ644" s="193"/>
      <c r="GK644" s="193"/>
      <c r="GL644" s="193"/>
      <c r="GM644" s="193"/>
      <c r="GN644" s="193"/>
      <c r="GO644" s="193"/>
      <c r="GP644" s="193"/>
      <c r="GQ644" s="193"/>
      <c r="GR644" s="193"/>
      <c r="GS644" s="193"/>
      <c r="GT644" s="193"/>
      <c r="GU644" s="193"/>
      <c r="GV644" s="193"/>
      <c r="GW644" s="193"/>
      <c r="GX644" s="193"/>
      <c r="GY644" s="193"/>
      <c r="GZ644" s="193"/>
      <c r="HA644" s="193"/>
      <c r="HB644" s="193"/>
      <c r="HC644" s="193"/>
      <c r="HD644" s="193"/>
      <c r="HE644" s="193"/>
      <c r="HF644" s="193"/>
      <c r="HG644" s="193"/>
      <c r="HH644" s="193"/>
      <c r="HI644" s="193"/>
      <c r="HJ644" s="193"/>
      <c r="HK644" s="193"/>
      <c r="HL644" s="193"/>
      <c r="HM644" s="193"/>
      <c r="HN644" s="193"/>
      <c r="HO644" s="193"/>
      <c r="HP644" s="193"/>
      <c r="HQ644" s="193"/>
      <c r="HR644" s="193"/>
      <c r="HS644" s="193"/>
    </row>
    <row r="645" spans="1:227" s="117" customFormat="1" x14ac:dyDescent="0.25">
      <c r="A645" s="1021">
        <v>39</v>
      </c>
      <c r="B645" s="1023" t="s">
        <v>510</v>
      </c>
      <c r="C645" s="508" t="s">
        <v>95</v>
      </c>
      <c r="D645" s="170">
        <v>5</v>
      </c>
      <c r="E645" s="209"/>
      <c r="F645" s="209">
        <v>5</v>
      </c>
      <c r="G645" s="409"/>
      <c r="H645" s="409"/>
      <c r="I645" s="209"/>
      <c r="J645" s="409">
        <v>5</v>
      </c>
      <c r="K645" s="599" t="s">
        <v>691</v>
      </c>
      <c r="L645" s="178" t="s">
        <v>309</v>
      </c>
      <c r="M645" s="177"/>
      <c r="N645" s="417"/>
      <c r="O645" s="417"/>
      <c r="P645" s="417">
        <v>5</v>
      </c>
      <c r="Q645" s="185"/>
      <c r="R645" s="185"/>
      <c r="S645" s="185"/>
      <c r="T645" s="185"/>
      <c r="U645" s="185"/>
      <c r="V645" s="185"/>
      <c r="W645" s="185"/>
      <c r="X645" s="185"/>
      <c r="Y645" s="185"/>
      <c r="Z645" s="185"/>
      <c r="AA645" s="185"/>
      <c r="AB645" s="185"/>
      <c r="AC645" s="185"/>
      <c r="AD645" s="185"/>
      <c r="AE645" s="185"/>
      <c r="AF645" s="185"/>
      <c r="AG645" s="185"/>
      <c r="AH645" s="185"/>
      <c r="AI645" s="185"/>
      <c r="AJ645" s="185"/>
      <c r="AK645" s="185"/>
      <c r="AL645" s="185"/>
      <c r="AM645" s="185"/>
      <c r="AN645" s="185"/>
      <c r="AO645" s="185"/>
      <c r="AP645" s="186"/>
      <c r="AQ645" s="182"/>
    </row>
    <row r="646" spans="1:227" s="117" customFormat="1" x14ac:dyDescent="0.25">
      <c r="A646" s="1022"/>
      <c r="B646" s="1024"/>
      <c r="C646" s="508" t="s">
        <v>95</v>
      </c>
      <c r="D646" s="170">
        <v>5</v>
      </c>
      <c r="E646" s="424"/>
      <c r="F646" s="424">
        <v>5</v>
      </c>
      <c r="G646" s="438"/>
      <c r="H646" s="438"/>
      <c r="I646" s="424"/>
      <c r="J646" s="416">
        <v>5</v>
      </c>
      <c r="K646" s="599" t="s">
        <v>193</v>
      </c>
      <c r="L646" s="149" t="s">
        <v>304</v>
      </c>
      <c r="M646" s="177"/>
      <c r="N646" s="513"/>
      <c r="O646" s="513"/>
      <c r="P646" s="513">
        <v>5</v>
      </c>
      <c r="Q646" s="256"/>
      <c r="R646" s="256"/>
      <c r="S646" s="256"/>
      <c r="T646" s="256"/>
      <c r="U646" s="256"/>
      <c r="V646" s="256"/>
      <c r="W646" s="256"/>
      <c r="X646" s="256"/>
      <c r="Y646" s="256"/>
      <c r="Z646" s="256"/>
      <c r="AA646" s="256"/>
      <c r="AB646" s="256"/>
      <c r="AC646" s="256"/>
      <c r="AD646" s="256"/>
      <c r="AE646" s="256"/>
      <c r="AF646" s="256"/>
      <c r="AG646" s="256"/>
      <c r="AH646" s="256"/>
      <c r="AI646" s="256"/>
      <c r="AJ646" s="256"/>
      <c r="AK646" s="256"/>
      <c r="AL646" s="256"/>
      <c r="AM646" s="256"/>
      <c r="AN646" s="256"/>
      <c r="AO646" s="256"/>
      <c r="AP646" s="257"/>
      <c r="AQ646" s="188"/>
      <c r="AS646" s="193"/>
      <c r="AT646" s="193"/>
      <c r="AU646" s="193"/>
      <c r="AV646" s="193"/>
      <c r="AW646" s="193"/>
      <c r="AX646" s="193"/>
      <c r="AY646" s="193"/>
      <c r="AZ646" s="193"/>
      <c r="BA646" s="193"/>
      <c r="BB646" s="193"/>
      <c r="BC646" s="193"/>
      <c r="BD646" s="193"/>
      <c r="BE646" s="193"/>
      <c r="BF646" s="193"/>
      <c r="BG646" s="193"/>
      <c r="BH646" s="193"/>
      <c r="BI646" s="193"/>
      <c r="BJ646" s="193"/>
      <c r="BK646" s="193"/>
      <c r="BL646" s="193"/>
      <c r="BM646" s="193"/>
      <c r="BN646" s="193"/>
      <c r="BO646" s="193"/>
      <c r="BP646" s="193"/>
      <c r="BQ646" s="193"/>
      <c r="BR646" s="193"/>
      <c r="BS646" s="193"/>
      <c r="BT646" s="193"/>
      <c r="BU646" s="193"/>
      <c r="BV646" s="193"/>
      <c r="BW646" s="193"/>
      <c r="BX646" s="193"/>
      <c r="BY646" s="193"/>
      <c r="BZ646" s="193"/>
      <c r="CA646" s="193"/>
      <c r="CB646" s="193"/>
      <c r="CC646" s="193"/>
      <c r="CD646" s="193"/>
      <c r="CE646" s="193"/>
      <c r="CF646" s="193"/>
      <c r="CG646" s="193"/>
      <c r="CH646" s="193"/>
      <c r="CI646" s="193"/>
      <c r="CJ646" s="193"/>
      <c r="CK646" s="193"/>
      <c r="CL646" s="193"/>
      <c r="CM646" s="193"/>
      <c r="CN646" s="193"/>
      <c r="CO646" s="193"/>
      <c r="CP646" s="193"/>
      <c r="CQ646" s="193"/>
      <c r="CR646" s="193"/>
      <c r="CS646" s="193"/>
      <c r="CT646" s="193"/>
      <c r="CU646" s="193"/>
      <c r="CV646" s="193"/>
      <c r="CW646" s="193"/>
      <c r="CX646" s="193"/>
      <c r="CY646" s="193"/>
      <c r="CZ646" s="193"/>
      <c r="DA646" s="193"/>
      <c r="DB646" s="193"/>
      <c r="DC646" s="193"/>
      <c r="DD646" s="193"/>
      <c r="DE646" s="193"/>
      <c r="DF646" s="193"/>
      <c r="DG646" s="193"/>
      <c r="DH646" s="193"/>
      <c r="DI646" s="193"/>
      <c r="DJ646" s="193"/>
      <c r="DK646" s="193"/>
      <c r="DL646" s="193"/>
      <c r="DM646" s="193"/>
      <c r="DN646" s="193"/>
      <c r="DO646" s="193"/>
      <c r="DP646" s="193"/>
      <c r="DQ646" s="193"/>
      <c r="DR646" s="193"/>
      <c r="DS646" s="193"/>
      <c r="DT646" s="193"/>
      <c r="DU646" s="193"/>
      <c r="DV646" s="193"/>
      <c r="DW646" s="193"/>
      <c r="DX646" s="193"/>
      <c r="DY646" s="193"/>
      <c r="DZ646" s="193"/>
      <c r="EA646" s="193"/>
      <c r="EB646" s="193"/>
      <c r="EC646" s="193"/>
      <c r="ED646" s="193"/>
      <c r="EE646" s="193"/>
      <c r="EF646" s="193"/>
      <c r="EG646" s="193"/>
      <c r="EH646" s="193"/>
      <c r="EI646" s="193"/>
      <c r="EJ646" s="193"/>
      <c r="EK646" s="193"/>
      <c r="EL646" s="193"/>
      <c r="EM646" s="193"/>
      <c r="EN646" s="193"/>
      <c r="EO646" s="193"/>
      <c r="EP646" s="193"/>
      <c r="EQ646" s="193"/>
      <c r="ER646" s="193"/>
      <c r="ES646" s="193"/>
      <c r="ET646" s="193"/>
      <c r="EU646" s="193"/>
      <c r="EV646" s="193"/>
      <c r="EW646" s="193"/>
      <c r="EX646" s="193"/>
      <c r="EY646" s="193"/>
      <c r="EZ646" s="193"/>
      <c r="FA646" s="193"/>
      <c r="FB646" s="193"/>
      <c r="FC646" s="193"/>
      <c r="FD646" s="193"/>
      <c r="FE646" s="193"/>
      <c r="FF646" s="193"/>
      <c r="FG646" s="193"/>
      <c r="FH646" s="193"/>
      <c r="FI646" s="193"/>
      <c r="FJ646" s="193"/>
      <c r="FK646" s="193"/>
      <c r="FL646" s="193"/>
      <c r="FM646" s="193"/>
      <c r="FN646" s="193"/>
      <c r="FO646" s="193"/>
      <c r="FP646" s="193"/>
      <c r="FQ646" s="193"/>
      <c r="FR646" s="193"/>
      <c r="FS646" s="193"/>
      <c r="FT646" s="193"/>
      <c r="FU646" s="193"/>
      <c r="FV646" s="193"/>
      <c r="FW646" s="193"/>
      <c r="FX646" s="193"/>
      <c r="FY646" s="193"/>
      <c r="FZ646" s="193"/>
      <c r="GA646" s="193"/>
      <c r="GB646" s="193"/>
      <c r="GC646" s="193"/>
      <c r="GD646" s="193"/>
      <c r="GE646" s="193"/>
      <c r="GF646" s="193"/>
      <c r="GG646" s="193"/>
      <c r="GH646" s="193"/>
      <c r="GI646" s="193"/>
      <c r="GJ646" s="193"/>
      <c r="GK646" s="193"/>
      <c r="GL646" s="193"/>
      <c r="GM646" s="193"/>
      <c r="GN646" s="193"/>
      <c r="GO646" s="193"/>
      <c r="GP646" s="193"/>
      <c r="GQ646" s="193"/>
      <c r="GR646" s="193"/>
      <c r="GS646" s="193"/>
      <c r="GT646" s="193"/>
      <c r="GU646" s="193"/>
      <c r="GV646" s="193"/>
      <c r="GW646" s="193"/>
      <c r="GX646" s="193"/>
      <c r="GY646" s="193"/>
      <c r="GZ646" s="193"/>
      <c r="HA646" s="193"/>
      <c r="HB646" s="193"/>
      <c r="HC646" s="193"/>
      <c r="HD646" s="193"/>
      <c r="HE646" s="193"/>
      <c r="HF646" s="193"/>
      <c r="HG646" s="193"/>
      <c r="HH646" s="193"/>
      <c r="HI646" s="193"/>
      <c r="HJ646" s="193"/>
      <c r="HK646" s="193"/>
      <c r="HL646" s="193"/>
      <c r="HM646" s="193"/>
      <c r="HN646" s="193"/>
      <c r="HO646" s="193"/>
      <c r="HP646" s="193"/>
      <c r="HQ646" s="193"/>
      <c r="HR646" s="193"/>
      <c r="HS646" s="193"/>
    </row>
    <row r="647" spans="1:227" s="176" customFormat="1" ht="14.4" x14ac:dyDescent="0.3">
      <c r="A647" s="514" t="s">
        <v>42</v>
      </c>
      <c r="B647" s="386" t="s">
        <v>92</v>
      </c>
      <c r="C647" s="387"/>
      <c r="D647" s="388">
        <f>SUM(D648:D650)</f>
        <v>16.940000000000001</v>
      </c>
      <c r="E647" s="388">
        <f t="shared" ref="E647:J647" si="36">SUM(E648:E650)</f>
        <v>0.28999999999999998</v>
      </c>
      <c r="F647" s="388">
        <f t="shared" si="36"/>
        <v>16.649999999999999</v>
      </c>
      <c r="G647" s="388">
        <f t="shared" si="36"/>
        <v>16</v>
      </c>
      <c r="H647" s="388">
        <f t="shared" si="36"/>
        <v>0</v>
      </c>
      <c r="I647" s="388">
        <f t="shared" si="36"/>
        <v>0</v>
      </c>
      <c r="J647" s="388">
        <f t="shared" si="36"/>
        <v>0.65</v>
      </c>
      <c r="K647" s="389"/>
      <c r="L647" s="178"/>
      <c r="M647" s="177"/>
      <c r="N647" s="390"/>
      <c r="O647" s="391"/>
      <c r="P647" s="390"/>
      <c r="Q647" s="391"/>
      <c r="R647" s="391"/>
      <c r="S647" s="391"/>
      <c r="T647" s="391"/>
      <c r="U647" s="391"/>
      <c r="V647" s="391"/>
      <c r="W647" s="391"/>
      <c r="X647" s="391"/>
      <c r="Y647" s="391"/>
      <c r="Z647" s="391"/>
      <c r="AA647" s="391"/>
      <c r="AB647" s="391"/>
      <c r="AC647" s="391"/>
      <c r="AD647" s="391"/>
      <c r="AE647" s="391"/>
      <c r="AF647" s="391"/>
      <c r="AG647" s="391"/>
      <c r="AH647" s="391"/>
      <c r="AI647" s="391"/>
      <c r="AJ647" s="391"/>
      <c r="AK647" s="391"/>
      <c r="AL647" s="391"/>
      <c r="AM647" s="391"/>
      <c r="AN647" s="391"/>
      <c r="AO647" s="391"/>
      <c r="AP647" s="392"/>
      <c r="AQ647" s="234"/>
      <c r="AR647" s="190"/>
    </row>
    <row r="648" spans="1:227" ht="14.25" customHeight="1" x14ac:dyDescent="0.25">
      <c r="A648" s="169">
        <v>1</v>
      </c>
      <c r="B648" s="168" t="s">
        <v>701</v>
      </c>
      <c r="C648" s="169" t="s">
        <v>99</v>
      </c>
      <c r="D648" s="170">
        <f>E648+F648</f>
        <v>0.54</v>
      </c>
      <c r="E648" s="183">
        <v>0.28999999999999998</v>
      </c>
      <c r="F648" s="170">
        <v>0.25</v>
      </c>
      <c r="G648" s="183"/>
      <c r="H648" s="183"/>
      <c r="I648" s="183"/>
      <c r="J648" s="183">
        <v>0.25</v>
      </c>
      <c r="K648" s="238" t="s">
        <v>197</v>
      </c>
      <c r="L648" s="149" t="s">
        <v>304</v>
      </c>
      <c r="M648" s="177"/>
      <c r="N648" s="185"/>
      <c r="O648" s="185">
        <v>0.25</v>
      </c>
      <c r="P648" s="114"/>
      <c r="Q648" s="114"/>
      <c r="R648" s="114"/>
      <c r="S648" s="114"/>
      <c r="T648" s="114"/>
      <c r="U648" s="114"/>
      <c r="V648" s="114"/>
      <c r="W648" s="114"/>
      <c r="X648" s="114"/>
      <c r="Y648" s="114"/>
      <c r="Z648" s="114"/>
      <c r="AA648" s="114"/>
      <c r="AB648" s="114"/>
      <c r="AC648" s="114"/>
      <c r="AD648" s="114"/>
      <c r="AE648" s="114"/>
      <c r="AF648" s="114"/>
      <c r="AG648" s="114"/>
      <c r="AH648" s="114"/>
      <c r="AI648" s="114"/>
      <c r="AJ648" s="114"/>
      <c r="AK648" s="114"/>
      <c r="AL648" s="114"/>
      <c r="AM648" s="114"/>
      <c r="AN648" s="114"/>
      <c r="AO648" s="114"/>
      <c r="AP648" s="115"/>
      <c r="AQ648" s="116"/>
      <c r="AR648" s="117"/>
    </row>
    <row r="649" spans="1:227" x14ac:dyDescent="0.25">
      <c r="A649" s="169">
        <v>2</v>
      </c>
      <c r="B649" s="168" t="s">
        <v>702</v>
      </c>
      <c r="C649" s="169" t="s">
        <v>99</v>
      </c>
      <c r="D649" s="170">
        <v>0.4</v>
      </c>
      <c r="E649" s="183"/>
      <c r="F649" s="170">
        <v>0.4</v>
      </c>
      <c r="G649" s="183"/>
      <c r="H649" s="183"/>
      <c r="I649" s="183"/>
      <c r="J649" s="183">
        <v>0.4</v>
      </c>
      <c r="K649" s="238" t="s">
        <v>886</v>
      </c>
      <c r="L649" s="149" t="s">
        <v>304</v>
      </c>
      <c r="M649" s="177"/>
      <c r="N649" s="185"/>
      <c r="O649" s="185">
        <v>0.4</v>
      </c>
      <c r="P649" s="114"/>
      <c r="Q649" s="114"/>
      <c r="R649" s="114"/>
      <c r="S649" s="114"/>
      <c r="T649" s="114"/>
      <c r="U649" s="114"/>
      <c r="V649" s="114"/>
      <c r="W649" s="114"/>
      <c r="X649" s="114"/>
      <c r="Y649" s="114"/>
      <c r="Z649" s="114"/>
      <c r="AA649" s="114"/>
      <c r="AB649" s="114"/>
      <c r="AC649" s="114"/>
      <c r="AD649" s="114"/>
      <c r="AE649" s="114"/>
      <c r="AF649" s="114"/>
      <c r="AG649" s="114"/>
      <c r="AH649" s="114"/>
      <c r="AI649" s="114"/>
      <c r="AJ649" s="114"/>
      <c r="AK649" s="114"/>
      <c r="AL649" s="114"/>
      <c r="AM649" s="114"/>
      <c r="AN649" s="114"/>
      <c r="AO649" s="114"/>
      <c r="AP649" s="114"/>
      <c r="AQ649" s="114"/>
      <c r="AR649" s="114"/>
      <c r="AS649" s="114"/>
    </row>
    <row r="650" spans="1:227" x14ac:dyDescent="0.25">
      <c r="A650" s="169">
        <v>3</v>
      </c>
      <c r="B650" s="168" t="s">
        <v>703</v>
      </c>
      <c r="C650" s="169" t="s">
        <v>99</v>
      </c>
      <c r="D650" s="170">
        <f>E650+F650</f>
        <v>16</v>
      </c>
      <c r="E650" s="183"/>
      <c r="F650" s="170">
        <v>16</v>
      </c>
      <c r="G650" s="183">
        <v>16</v>
      </c>
      <c r="H650" s="183"/>
      <c r="I650" s="183"/>
      <c r="J650" s="183"/>
      <c r="K650" s="238" t="s">
        <v>193</v>
      </c>
      <c r="L650" s="149" t="s">
        <v>304</v>
      </c>
      <c r="M650" s="177"/>
      <c r="N650" s="185">
        <v>16</v>
      </c>
      <c r="O650" s="185"/>
      <c r="P650" s="114"/>
      <c r="Q650" s="114"/>
      <c r="R650" s="114"/>
      <c r="S650" s="114"/>
      <c r="T650" s="114"/>
      <c r="U650" s="114"/>
      <c r="V650" s="114"/>
      <c r="W650" s="114"/>
      <c r="X650" s="114"/>
      <c r="Y650" s="114"/>
      <c r="Z650" s="114"/>
      <c r="AA650" s="114"/>
      <c r="AB650" s="114"/>
      <c r="AC650" s="114"/>
      <c r="AD650" s="114"/>
      <c r="AE650" s="114"/>
      <c r="AF650" s="114"/>
      <c r="AG650" s="114"/>
      <c r="AH650" s="114"/>
      <c r="AI650" s="114"/>
      <c r="AJ650" s="114"/>
      <c r="AK650" s="114"/>
      <c r="AL650" s="114"/>
      <c r="AM650" s="114"/>
      <c r="AN650" s="114"/>
      <c r="AO650" s="114"/>
      <c r="AP650" s="115"/>
      <c r="AQ650" s="116"/>
      <c r="AR650" s="117"/>
    </row>
    <row r="651" spans="1:227" s="176" customFormat="1" ht="14.4" x14ac:dyDescent="0.3">
      <c r="A651" s="244" t="s">
        <v>128</v>
      </c>
      <c r="B651" s="396" t="s">
        <v>93</v>
      </c>
      <c r="C651" s="246"/>
      <c r="D651" s="159">
        <f>SUM(D652:D667)</f>
        <v>69.78</v>
      </c>
      <c r="E651" s="159">
        <f t="shared" ref="E651:J651" si="37">SUM(E652:E667)</f>
        <v>0.38</v>
      </c>
      <c r="F651" s="159">
        <f t="shared" si="37"/>
        <v>69.400000000000006</v>
      </c>
      <c r="G651" s="159">
        <f t="shared" si="37"/>
        <v>12.55</v>
      </c>
      <c r="H651" s="159">
        <f t="shared" si="37"/>
        <v>0</v>
      </c>
      <c r="I651" s="159">
        <f t="shared" si="37"/>
        <v>0</v>
      </c>
      <c r="J651" s="159">
        <f t="shared" si="37"/>
        <v>56.849999999999994</v>
      </c>
      <c r="K651" s="515"/>
      <c r="L651" s="178"/>
      <c r="M651" s="177"/>
      <c r="N651" s="249"/>
      <c r="O651" s="180"/>
      <c r="P651" s="232"/>
      <c r="Q651" s="180"/>
      <c r="R651" s="180"/>
      <c r="S651" s="180"/>
      <c r="T651" s="180"/>
      <c r="U651" s="180"/>
      <c r="V651" s="180"/>
      <c r="W651" s="180"/>
      <c r="X651" s="180"/>
      <c r="Y651" s="180"/>
      <c r="Z651" s="180"/>
      <c r="AA651" s="180"/>
      <c r="AB651" s="180"/>
      <c r="AC651" s="180"/>
      <c r="AD651" s="180"/>
      <c r="AE651" s="180"/>
      <c r="AF651" s="180"/>
      <c r="AG651" s="180"/>
      <c r="AH651" s="180"/>
      <c r="AI651" s="180"/>
      <c r="AJ651" s="180"/>
      <c r="AK651" s="180"/>
      <c r="AL651" s="180"/>
      <c r="AM651" s="180"/>
      <c r="AN651" s="180"/>
      <c r="AO651" s="180"/>
      <c r="AP651" s="233"/>
      <c r="AQ651" s="234"/>
      <c r="AR651" s="190"/>
    </row>
    <row r="652" spans="1:227" x14ac:dyDescent="0.25">
      <c r="A652" s="169">
        <v>1</v>
      </c>
      <c r="B652" s="168" t="s">
        <v>704</v>
      </c>
      <c r="C652" s="169" t="s">
        <v>97</v>
      </c>
      <c r="D652" s="170">
        <v>0.54</v>
      </c>
      <c r="E652" s="170"/>
      <c r="F652" s="170">
        <v>0.54</v>
      </c>
      <c r="G652" s="170"/>
      <c r="H652" s="170"/>
      <c r="I652" s="170"/>
      <c r="J652" s="170">
        <v>0.54</v>
      </c>
      <c r="K652" s="238" t="s">
        <v>198</v>
      </c>
      <c r="L652" s="178" t="s">
        <v>309</v>
      </c>
      <c r="M652" s="177"/>
      <c r="N652" s="202"/>
      <c r="O652" s="516">
        <v>0.54</v>
      </c>
      <c r="P652" s="202"/>
      <c r="Q652" s="202"/>
      <c r="R652" s="114"/>
      <c r="S652" s="114"/>
      <c r="T652" s="114"/>
      <c r="U652" s="114"/>
      <c r="V652" s="114"/>
      <c r="W652" s="114"/>
      <c r="X652" s="114"/>
      <c r="Y652" s="114"/>
      <c r="Z652" s="114"/>
      <c r="AA652" s="114"/>
      <c r="AB652" s="114"/>
      <c r="AC652" s="114"/>
      <c r="AD652" s="114"/>
      <c r="AE652" s="114"/>
      <c r="AF652" s="114"/>
      <c r="AG652" s="114"/>
      <c r="AH652" s="114"/>
      <c r="AI652" s="114"/>
      <c r="AJ652" s="114"/>
      <c r="AK652" s="114"/>
      <c r="AL652" s="114"/>
      <c r="AM652" s="114"/>
      <c r="AN652" s="114"/>
      <c r="AO652" s="114"/>
      <c r="AP652" s="115"/>
      <c r="AQ652" s="116"/>
      <c r="AR652" s="117"/>
    </row>
    <row r="653" spans="1:227" x14ac:dyDescent="0.25">
      <c r="A653" s="169">
        <v>2</v>
      </c>
      <c r="B653" s="168" t="s">
        <v>705</v>
      </c>
      <c r="C653" s="169" t="s">
        <v>97</v>
      </c>
      <c r="D653" s="170">
        <v>1</v>
      </c>
      <c r="E653" s="170"/>
      <c r="F653" s="170">
        <v>1</v>
      </c>
      <c r="G653" s="170"/>
      <c r="H653" s="170"/>
      <c r="I653" s="170"/>
      <c r="J653" s="170">
        <v>1</v>
      </c>
      <c r="K653" s="238" t="s">
        <v>197</v>
      </c>
      <c r="L653" s="178" t="s">
        <v>309</v>
      </c>
      <c r="M653" s="177"/>
      <c r="N653" s="114"/>
      <c r="O653" s="114">
        <v>1</v>
      </c>
      <c r="P653" s="114"/>
      <c r="Q653" s="114"/>
      <c r="R653" s="114"/>
      <c r="S653" s="114"/>
      <c r="T653" s="114"/>
      <c r="U653" s="114"/>
      <c r="V653" s="114"/>
      <c r="W653" s="114"/>
      <c r="X653" s="114"/>
      <c r="Y653" s="114"/>
      <c r="Z653" s="114"/>
      <c r="AA653" s="114"/>
      <c r="AB653" s="114"/>
      <c r="AC653" s="114"/>
      <c r="AD653" s="114"/>
      <c r="AE653" s="114"/>
      <c r="AF653" s="114"/>
      <c r="AG653" s="114"/>
      <c r="AH653" s="114"/>
      <c r="AI653" s="114"/>
      <c r="AJ653" s="114"/>
      <c r="AK653" s="114"/>
      <c r="AL653" s="114"/>
      <c r="AM653" s="114"/>
      <c r="AN653" s="114"/>
      <c r="AO653" s="114"/>
      <c r="AP653" s="115"/>
      <c r="AQ653" s="116"/>
      <c r="AR653" s="117"/>
    </row>
    <row r="654" spans="1:227" s="176" customFormat="1" ht="14.4" x14ac:dyDescent="0.3">
      <c r="A654" s="169">
        <v>3</v>
      </c>
      <c r="B654" s="168" t="s">
        <v>706</v>
      </c>
      <c r="C654" s="169" t="s">
        <v>97</v>
      </c>
      <c r="D654" s="170">
        <v>0.08</v>
      </c>
      <c r="E654" s="170"/>
      <c r="F654" s="170">
        <v>0.08</v>
      </c>
      <c r="G654" s="170"/>
      <c r="H654" s="170"/>
      <c r="I654" s="170"/>
      <c r="J654" s="170">
        <v>0.08</v>
      </c>
      <c r="K654" s="238" t="s">
        <v>203</v>
      </c>
      <c r="L654" s="178" t="s">
        <v>309</v>
      </c>
      <c r="M654" s="177"/>
      <c r="N654" s="114"/>
      <c r="O654" s="114">
        <v>0.08</v>
      </c>
      <c r="P654" s="232"/>
      <c r="Q654" s="180"/>
      <c r="R654" s="180"/>
      <c r="S654" s="180"/>
      <c r="T654" s="180"/>
      <c r="U654" s="180"/>
      <c r="V654" s="180"/>
      <c r="W654" s="180"/>
      <c r="X654" s="180"/>
      <c r="Y654" s="180"/>
      <c r="Z654" s="180"/>
      <c r="AA654" s="180"/>
      <c r="AB654" s="180"/>
      <c r="AC654" s="180"/>
      <c r="AD654" s="180"/>
      <c r="AE654" s="180"/>
      <c r="AF654" s="180"/>
      <c r="AG654" s="180"/>
      <c r="AH654" s="180"/>
      <c r="AI654" s="180"/>
      <c r="AJ654" s="180"/>
      <c r="AK654" s="180"/>
      <c r="AL654" s="180"/>
      <c r="AM654" s="180"/>
      <c r="AN654" s="180"/>
      <c r="AO654" s="180"/>
      <c r="AP654" s="233"/>
      <c r="AQ654" s="234"/>
      <c r="AR654" s="190"/>
    </row>
    <row r="655" spans="1:227" x14ac:dyDescent="0.25">
      <c r="A655" s="169">
        <v>4</v>
      </c>
      <c r="B655" s="168" t="s">
        <v>707</v>
      </c>
      <c r="C655" s="169" t="s">
        <v>97</v>
      </c>
      <c r="D655" s="170">
        <v>0.4</v>
      </c>
      <c r="E655" s="170"/>
      <c r="F655" s="170">
        <v>0.4</v>
      </c>
      <c r="G655" s="170"/>
      <c r="H655" s="170"/>
      <c r="I655" s="170"/>
      <c r="J655" s="170">
        <v>0.4</v>
      </c>
      <c r="K655" s="238" t="s">
        <v>203</v>
      </c>
      <c r="L655" s="178" t="s">
        <v>309</v>
      </c>
      <c r="M655" s="177"/>
      <c r="N655" s="114"/>
      <c r="O655" s="114"/>
      <c r="P655" s="114"/>
      <c r="Q655" s="114"/>
      <c r="R655" s="114"/>
      <c r="S655" s="114"/>
      <c r="T655" s="114"/>
      <c r="U655" s="114"/>
      <c r="V655" s="114"/>
      <c r="W655" s="114"/>
      <c r="X655" s="114"/>
      <c r="Y655" s="114"/>
      <c r="Z655" s="114"/>
      <c r="AA655" s="114"/>
      <c r="AB655" s="114"/>
      <c r="AC655" s="114"/>
      <c r="AD655" s="114"/>
      <c r="AE655" s="114"/>
      <c r="AF655" s="114"/>
      <c r="AG655" s="114"/>
      <c r="AH655" s="114"/>
      <c r="AI655" s="114"/>
      <c r="AJ655" s="114"/>
      <c r="AK655" s="114"/>
      <c r="AL655" s="114"/>
      <c r="AM655" s="114"/>
      <c r="AN655" s="114"/>
      <c r="AO655" s="114">
        <v>0.4</v>
      </c>
      <c r="AP655" s="115"/>
      <c r="AQ655" s="116"/>
      <c r="AR655" s="117"/>
    </row>
    <row r="656" spans="1:227" x14ac:dyDescent="0.25">
      <c r="A656" s="169">
        <v>5</v>
      </c>
      <c r="B656" s="168" t="s">
        <v>708</v>
      </c>
      <c r="C656" s="169" t="s">
        <v>97</v>
      </c>
      <c r="D656" s="170">
        <v>2.35</v>
      </c>
      <c r="E656" s="170"/>
      <c r="F656" s="170">
        <v>2.35</v>
      </c>
      <c r="G656" s="170">
        <v>2.35</v>
      </c>
      <c r="H656" s="170"/>
      <c r="I656" s="170"/>
      <c r="J656" s="170"/>
      <c r="K656" s="238" t="s">
        <v>199</v>
      </c>
      <c r="L656" s="149" t="s">
        <v>304</v>
      </c>
      <c r="M656" s="177"/>
      <c r="N656" s="516">
        <v>2.35</v>
      </c>
      <c r="O656" s="202"/>
      <c r="P656" s="202"/>
      <c r="Q656" s="114"/>
      <c r="R656" s="114"/>
      <c r="S656" s="114"/>
      <c r="T656" s="114"/>
      <c r="U656" s="114"/>
      <c r="V656" s="114"/>
      <c r="W656" s="114"/>
      <c r="X656" s="114"/>
      <c r="Y656" s="114"/>
      <c r="Z656" s="114"/>
      <c r="AA656" s="114"/>
      <c r="AB656" s="114"/>
      <c r="AC656" s="114"/>
      <c r="AD656" s="114"/>
      <c r="AE656" s="114"/>
      <c r="AF656" s="114"/>
      <c r="AG656" s="114"/>
      <c r="AH656" s="114"/>
      <c r="AI656" s="114"/>
      <c r="AJ656" s="114"/>
      <c r="AK656" s="114"/>
      <c r="AL656" s="114"/>
      <c r="AM656" s="114"/>
      <c r="AN656" s="114"/>
      <c r="AO656" s="114"/>
      <c r="AP656" s="115"/>
      <c r="AQ656" s="116"/>
      <c r="AR656" s="117"/>
    </row>
    <row r="657" spans="1:117" x14ac:dyDescent="0.25">
      <c r="A657" s="169">
        <v>6</v>
      </c>
      <c r="B657" s="168" t="s">
        <v>709</v>
      </c>
      <c r="C657" s="169" t="s">
        <v>97</v>
      </c>
      <c r="D657" s="170">
        <v>0.62</v>
      </c>
      <c r="E657" s="170"/>
      <c r="F657" s="170">
        <v>0.62</v>
      </c>
      <c r="G657" s="170"/>
      <c r="H657" s="170"/>
      <c r="I657" s="170"/>
      <c r="J657" s="170">
        <v>0.62</v>
      </c>
      <c r="K657" s="238" t="s">
        <v>196</v>
      </c>
      <c r="L657" s="149" t="s">
        <v>304</v>
      </c>
      <c r="M657" s="177"/>
      <c r="N657" s="114"/>
      <c r="O657" s="114"/>
      <c r="P657" s="114"/>
      <c r="Q657" s="114"/>
      <c r="R657" s="114"/>
      <c r="S657" s="114"/>
      <c r="T657" s="114"/>
      <c r="U657" s="114"/>
      <c r="V657" s="114"/>
      <c r="W657" s="114"/>
      <c r="X657" s="114"/>
      <c r="Y657" s="114"/>
      <c r="Z657" s="114"/>
      <c r="AA657" s="114"/>
      <c r="AB657" s="114"/>
      <c r="AC657" s="114"/>
      <c r="AD657" s="114"/>
      <c r="AE657" s="114"/>
      <c r="AF657" s="114">
        <v>0.46</v>
      </c>
      <c r="AG657" s="114"/>
      <c r="AH657" s="114"/>
      <c r="AI657" s="114"/>
      <c r="AJ657" s="114">
        <v>0.16</v>
      </c>
      <c r="AK657" s="114"/>
      <c r="AL657" s="114"/>
      <c r="AM657" s="114"/>
      <c r="AN657" s="114"/>
      <c r="AO657" s="114"/>
      <c r="AP657" s="114"/>
      <c r="AQ657" s="114"/>
      <c r="AR657" s="114"/>
      <c r="AS657" s="114"/>
    </row>
    <row r="658" spans="1:117" x14ac:dyDescent="0.25">
      <c r="A658" s="169">
        <v>7</v>
      </c>
      <c r="B658" s="168" t="s">
        <v>710</v>
      </c>
      <c r="C658" s="169" t="s">
        <v>97</v>
      </c>
      <c r="D658" s="170">
        <v>0.49</v>
      </c>
      <c r="E658" s="170"/>
      <c r="F658" s="170">
        <v>0.49</v>
      </c>
      <c r="G658" s="170"/>
      <c r="H658" s="170"/>
      <c r="I658" s="170"/>
      <c r="J658" s="170">
        <v>0.49</v>
      </c>
      <c r="K658" s="238" t="s">
        <v>195</v>
      </c>
      <c r="L658" s="149" t="s">
        <v>304</v>
      </c>
      <c r="M658" s="177"/>
      <c r="N658" s="114"/>
      <c r="O658" s="114">
        <v>0.49</v>
      </c>
      <c r="P658" s="114"/>
      <c r="Q658" s="114"/>
      <c r="R658" s="114"/>
      <c r="S658" s="114"/>
      <c r="T658" s="114"/>
      <c r="U658" s="114"/>
      <c r="V658" s="114"/>
      <c r="W658" s="114"/>
      <c r="X658" s="114"/>
      <c r="Y658" s="114"/>
      <c r="Z658" s="114"/>
      <c r="AA658" s="114"/>
      <c r="AB658" s="114"/>
      <c r="AC658" s="114"/>
      <c r="AD658" s="114"/>
      <c r="AE658" s="114"/>
      <c r="AF658" s="114"/>
      <c r="AG658" s="114"/>
      <c r="AH658" s="114"/>
      <c r="AI658" s="114"/>
      <c r="AJ658" s="114"/>
      <c r="AK658" s="114"/>
      <c r="AL658" s="114"/>
      <c r="AM658" s="114"/>
      <c r="AN658" s="114"/>
      <c r="AO658" s="114"/>
      <c r="AP658" s="114"/>
      <c r="AQ658" s="114"/>
      <c r="AR658" s="114"/>
      <c r="AS658" s="114"/>
    </row>
    <row r="659" spans="1:117" ht="27.6" x14ac:dyDescent="0.25">
      <c r="A659" s="169">
        <v>8</v>
      </c>
      <c r="B659" s="168" t="s">
        <v>711</v>
      </c>
      <c r="C659" s="169" t="s">
        <v>97</v>
      </c>
      <c r="D659" s="170">
        <f>E659+F659</f>
        <v>2.2599999999999998</v>
      </c>
      <c r="E659" s="170"/>
      <c r="F659" s="170">
        <v>2.2599999999999998</v>
      </c>
      <c r="G659" s="170"/>
      <c r="H659" s="170"/>
      <c r="I659" s="170"/>
      <c r="J659" s="170">
        <v>2.2599999999999998</v>
      </c>
      <c r="K659" s="238" t="s">
        <v>207</v>
      </c>
      <c r="L659" s="149" t="s">
        <v>304</v>
      </c>
      <c r="M659" s="177">
        <v>504</v>
      </c>
      <c r="N659" s="114"/>
      <c r="O659" s="114"/>
      <c r="P659" s="114"/>
      <c r="Q659" s="114"/>
      <c r="R659" s="114"/>
      <c r="S659" s="114"/>
      <c r="T659" s="114"/>
      <c r="U659" s="114"/>
      <c r="V659" s="114"/>
      <c r="W659" s="114"/>
      <c r="X659" s="114"/>
      <c r="Y659" s="114"/>
      <c r="Z659" s="114"/>
      <c r="AA659" s="114"/>
      <c r="AB659" s="114"/>
      <c r="AC659" s="114"/>
      <c r="AD659" s="114"/>
      <c r="AE659" s="114"/>
      <c r="AF659" s="114"/>
      <c r="AG659" s="114"/>
      <c r="AH659" s="114"/>
      <c r="AI659" s="114"/>
      <c r="AJ659" s="114"/>
      <c r="AK659" s="114"/>
      <c r="AL659" s="114"/>
      <c r="AM659" s="114"/>
      <c r="AN659" s="114">
        <v>2.2599999999999998</v>
      </c>
      <c r="AO659" s="114"/>
      <c r="AP659" s="181"/>
      <c r="AQ659" s="182"/>
      <c r="AR659" s="117"/>
      <c r="AS659" s="117"/>
    </row>
    <row r="660" spans="1:117" x14ac:dyDescent="0.25">
      <c r="A660" s="169">
        <v>9</v>
      </c>
      <c r="B660" s="168" t="s">
        <v>712</v>
      </c>
      <c r="C660" s="169" t="s">
        <v>97</v>
      </c>
      <c r="D660" s="170">
        <f>E660+F660</f>
        <v>1.7</v>
      </c>
      <c r="E660" s="170"/>
      <c r="F660" s="170">
        <v>1.7</v>
      </c>
      <c r="G660" s="170"/>
      <c r="H660" s="170"/>
      <c r="I660" s="170"/>
      <c r="J660" s="170">
        <v>1.7</v>
      </c>
      <c r="K660" s="238" t="s">
        <v>207</v>
      </c>
      <c r="L660" s="178" t="s">
        <v>309</v>
      </c>
      <c r="M660" s="177">
        <v>505</v>
      </c>
      <c r="N660" s="114"/>
      <c r="O660" s="114"/>
      <c r="P660" s="114"/>
      <c r="Q660" s="114"/>
      <c r="R660" s="114"/>
      <c r="S660" s="114">
        <v>1</v>
      </c>
      <c r="T660" s="114"/>
      <c r="U660" s="114"/>
      <c r="V660" s="114"/>
      <c r="W660" s="114"/>
      <c r="X660" s="114"/>
      <c r="Y660" s="114"/>
      <c r="Z660" s="114"/>
      <c r="AA660" s="114"/>
      <c r="AB660" s="114"/>
      <c r="AC660" s="114"/>
      <c r="AD660" s="114">
        <v>0.7</v>
      </c>
      <c r="AE660" s="114"/>
      <c r="AF660" s="114"/>
      <c r="AG660" s="114"/>
      <c r="AH660" s="114"/>
      <c r="AI660" s="114"/>
      <c r="AJ660" s="114"/>
      <c r="AK660" s="114"/>
      <c r="AL660" s="114"/>
      <c r="AM660" s="114"/>
      <c r="AN660" s="114"/>
      <c r="AO660" s="114"/>
      <c r="AP660" s="181"/>
      <c r="AQ660" s="182"/>
      <c r="AR660" s="117"/>
      <c r="AS660" s="117"/>
    </row>
    <row r="661" spans="1:117" x14ac:dyDescent="0.25">
      <c r="A661" s="169">
        <v>10</v>
      </c>
      <c r="B661" s="168" t="s">
        <v>713</v>
      </c>
      <c r="C661" s="169" t="s">
        <v>97</v>
      </c>
      <c r="D661" s="170">
        <v>0.06</v>
      </c>
      <c r="E661" s="170"/>
      <c r="F661" s="170">
        <v>0.06</v>
      </c>
      <c r="G661" s="170"/>
      <c r="H661" s="170"/>
      <c r="I661" s="170"/>
      <c r="J661" s="170">
        <v>0.06</v>
      </c>
      <c r="K661" s="238" t="s">
        <v>207</v>
      </c>
      <c r="L661" s="178" t="s">
        <v>309</v>
      </c>
      <c r="M661" s="177">
        <v>506</v>
      </c>
      <c r="N661" s="114"/>
      <c r="O661" s="114"/>
      <c r="P661" s="114"/>
      <c r="Q661" s="114"/>
      <c r="R661" s="114"/>
      <c r="S661" s="114"/>
      <c r="T661" s="114"/>
      <c r="U661" s="114"/>
      <c r="V661" s="114"/>
      <c r="W661" s="114"/>
      <c r="X661" s="114"/>
      <c r="Y661" s="114"/>
      <c r="Z661" s="114"/>
      <c r="AA661" s="114"/>
      <c r="AB661" s="114"/>
      <c r="AC661" s="114"/>
      <c r="AD661" s="114"/>
      <c r="AE661" s="114"/>
      <c r="AF661" s="114"/>
      <c r="AG661" s="114"/>
      <c r="AH661" s="114"/>
      <c r="AI661" s="114"/>
      <c r="AJ661" s="114"/>
      <c r="AK661" s="114"/>
      <c r="AL661" s="114"/>
      <c r="AM661" s="114"/>
      <c r="AN661" s="114"/>
      <c r="AO661" s="114"/>
      <c r="AP661" s="181"/>
      <c r="AQ661" s="182"/>
      <c r="AR661" s="117"/>
      <c r="AS661" s="117">
        <v>0.06</v>
      </c>
      <c r="DM661" s="118">
        <v>0.6</v>
      </c>
    </row>
    <row r="662" spans="1:117" x14ac:dyDescent="0.25">
      <c r="A662" s="169">
        <v>11</v>
      </c>
      <c r="B662" s="168" t="s">
        <v>714</v>
      </c>
      <c r="C662" s="169" t="s">
        <v>97</v>
      </c>
      <c r="D662" s="170">
        <v>0.3</v>
      </c>
      <c r="E662" s="170"/>
      <c r="F662" s="170">
        <v>0.3</v>
      </c>
      <c r="G662" s="170"/>
      <c r="H662" s="170"/>
      <c r="I662" s="170"/>
      <c r="J662" s="170">
        <v>0.3</v>
      </c>
      <c r="K662" s="238" t="s">
        <v>207</v>
      </c>
      <c r="L662" s="178" t="s">
        <v>309</v>
      </c>
      <c r="M662" s="177">
        <v>507</v>
      </c>
      <c r="N662" s="114"/>
      <c r="O662" s="114"/>
      <c r="P662" s="114"/>
      <c r="Q662" s="114"/>
      <c r="R662" s="114"/>
      <c r="S662" s="114"/>
      <c r="T662" s="114"/>
      <c r="U662" s="114"/>
      <c r="V662" s="114"/>
      <c r="W662" s="114"/>
      <c r="X662" s="114"/>
      <c r="Y662" s="114"/>
      <c r="Z662" s="114"/>
      <c r="AA662" s="114"/>
      <c r="AB662" s="114"/>
      <c r="AC662" s="114"/>
      <c r="AD662" s="114"/>
      <c r="AE662" s="114"/>
      <c r="AF662" s="114"/>
      <c r="AG662" s="114"/>
      <c r="AH662" s="114"/>
      <c r="AI662" s="114"/>
      <c r="AJ662" s="114"/>
      <c r="AK662" s="114"/>
      <c r="AL662" s="114"/>
      <c r="AM662" s="114"/>
      <c r="AN662" s="114"/>
      <c r="AO662" s="114"/>
      <c r="AP662" s="181"/>
      <c r="AQ662" s="182"/>
      <c r="AR662" s="117"/>
      <c r="AS662" s="117">
        <v>0.3</v>
      </c>
      <c r="DM662" s="118">
        <v>0.3</v>
      </c>
    </row>
    <row r="663" spans="1:117" x14ac:dyDescent="0.25">
      <c r="A663" s="169">
        <v>12</v>
      </c>
      <c r="B663" s="168" t="s">
        <v>715</v>
      </c>
      <c r="C663" s="169" t="s">
        <v>97</v>
      </c>
      <c r="D663" s="170">
        <f>E663+F663</f>
        <v>0.53</v>
      </c>
      <c r="E663" s="170">
        <v>0.03</v>
      </c>
      <c r="F663" s="170">
        <v>0.5</v>
      </c>
      <c r="G663" s="170"/>
      <c r="H663" s="170"/>
      <c r="I663" s="170"/>
      <c r="J663" s="170">
        <v>0.5</v>
      </c>
      <c r="K663" s="238" t="s">
        <v>206</v>
      </c>
      <c r="L663" s="149" t="s">
        <v>304</v>
      </c>
      <c r="M663" s="177">
        <v>508</v>
      </c>
      <c r="N663" s="114"/>
      <c r="O663" s="114"/>
      <c r="P663" s="114"/>
      <c r="Q663" s="114"/>
      <c r="R663" s="114"/>
      <c r="S663" s="114">
        <v>0.5</v>
      </c>
      <c r="T663" s="114"/>
      <c r="U663" s="114"/>
      <c r="V663" s="114"/>
      <c r="W663" s="114"/>
      <c r="X663" s="114"/>
      <c r="Y663" s="114"/>
      <c r="Z663" s="114"/>
      <c r="AA663" s="114"/>
      <c r="AB663" s="114"/>
      <c r="AC663" s="114"/>
      <c r="AD663" s="114"/>
      <c r="AE663" s="114"/>
      <c r="AF663" s="114"/>
      <c r="AG663" s="114"/>
      <c r="AH663" s="114"/>
      <c r="AI663" s="114"/>
      <c r="AJ663" s="114"/>
      <c r="AK663" s="114"/>
      <c r="AL663" s="114"/>
      <c r="AM663" s="114"/>
      <c r="AN663" s="114"/>
      <c r="AO663" s="114"/>
      <c r="AP663" s="181"/>
      <c r="AQ663" s="182"/>
      <c r="AR663" s="117"/>
      <c r="AS663" s="117"/>
    </row>
    <row r="664" spans="1:117" x14ac:dyDescent="0.25">
      <c r="A664" s="169">
        <v>13</v>
      </c>
      <c r="B664" s="168" t="s">
        <v>716</v>
      </c>
      <c r="C664" s="169" t="s">
        <v>97</v>
      </c>
      <c r="D664" s="170">
        <v>2.1</v>
      </c>
      <c r="E664" s="170"/>
      <c r="F664" s="170">
        <v>2.1</v>
      </c>
      <c r="G664" s="170"/>
      <c r="H664" s="170"/>
      <c r="I664" s="170"/>
      <c r="J664" s="170">
        <v>2.1</v>
      </c>
      <c r="K664" s="238" t="s">
        <v>193</v>
      </c>
      <c r="L664" s="178" t="s">
        <v>309</v>
      </c>
      <c r="M664" s="177"/>
      <c r="N664" s="114"/>
      <c r="O664" s="114">
        <v>2.1</v>
      </c>
      <c r="P664" s="114"/>
      <c r="Q664" s="114"/>
      <c r="R664" s="114"/>
      <c r="S664" s="114"/>
      <c r="T664" s="114"/>
      <c r="U664" s="114"/>
      <c r="V664" s="114"/>
      <c r="W664" s="114"/>
      <c r="X664" s="114"/>
      <c r="Y664" s="114"/>
      <c r="Z664" s="114"/>
      <c r="AA664" s="114"/>
      <c r="AB664" s="114"/>
      <c r="AC664" s="114"/>
      <c r="AD664" s="114"/>
      <c r="AE664" s="114"/>
      <c r="AF664" s="114"/>
      <c r="AG664" s="114"/>
      <c r="AH664" s="114"/>
      <c r="AI664" s="114"/>
      <c r="AJ664" s="114"/>
      <c r="AK664" s="114"/>
      <c r="AL664" s="114"/>
      <c r="AM664" s="114"/>
      <c r="AN664" s="114"/>
      <c r="AO664" s="114"/>
      <c r="AP664" s="115"/>
      <c r="AQ664" s="188"/>
      <c r="AR664" s="117"/>
      <c r="AS664" s="193"/>
    </row>
    <row r="665" spans="1:117" x14ac:dyDescent="0.25">
      <c r="A665" s="169">
        <v>14</v>
      </c>
      <c r="B665" s="168" t="s">
        <v>717</v>
      </c>
      <c r="C665" s="169" t="s">
        <v>97</v>
      </c>
      <c r="D665" s="170">
        <f>E665+F665</f>
        <v>3</v>
      </c>
      <c r="E665" s="170"/>
      <c r="F665" s="170">
        <v>3</v>
      </c>
      <c r="G665" s="170"/>
      <c r="H665" s="170"/>
      <c r="I665" s="170"/>
      <c r="J665" s="170">
        <v>3</v>
      </c>
      <c r="K665" s="238" t="s">
        <v>193</v>
      </c>
      <c r="L665" s="149" t="s">
        <v>304</v>
      </c>
      <c r="M665" s="177"/>
      <c r="N665" s="114"/>
      <c r="O665" s="114">
        <v>3</v>
      </c>
      <c r="P665" s="114"/>
      <c r="Q665" s="114"/>
      <c r="R665" s="114"/>
      <c r="S665" s="114"/>
      <c r="T665" s="114"/>
      <c r="U665" s="114"/>
      <c r="V665" s="114"/>
      <c r="W665" s="114"/>
      <c r="X665" s="114"/>
      <c r="Y665" s="114"/>
      <c r="Z665" s="114"/>
      <c r="AA665" s="114"/>
      <c r="AB665" s="114"/>
      <c r="AC665" s="114"/>
      <c r="AD665" s="114"/>
      <c r="AE665" s="114"/>
      <c r="AF665" s="114"/>
      <c r="AG665" s="114"/>
      <c r="AH665" s="114"/>
      <c r="AI665" s="114"/>
      <c r="AJ665" s="114"/>
      <c r="AK665" s="114"/>
      <c r="AL665" s="114"/>
      <c r="AM665" s="114"/>
      <c r="AN665" s="114"/>
      <c r="AO665" s="114"/>
      <c r="AP665" s="115"/>
      <c r="AQ665" s="116"/>
      <c r="AR665" s="117"/>
    </row>
    <row r="666" spans="1:117" x14ac:dyDescent="0.25">
      <c r="A666" s="169">
        <v>15</v>
      </c>
      <c r="B666" s="168" t="s">
        <v>718</v>
      </c>
      <c r="C666" s="169" t="s">
        <v>97</v>
      </c>
      <c r="D666" s="170">
        <f>E666+F666</f>
        <v>4.3499999999999996</v>
      </c>
      <c r="E666" s="170">
        <v>0.35</v>
      </c>
      <c r="F666" s="170">
        <v>4</v>
      </c>
      <c r="G666" s="170">
        <v>0.6</v>
      </c>
      <c r="H666" s="170"/>
      <c r="I666" s="170"/>
      <c r="J666" s="170">
        <v>3.4</v>
      </c>
      <c r="K666" s="238" t="s">
        <v>201</v>
      </c>
      <c r="L666" s="149" t="s">
        <v>304</v>
      </c>
      <c r="M666" s="177"/>
      <c r="N666" s="114">
        <v>0.6</v>
      </c>
      <c r="O666" s="114">
        <v>3.4</v>
      </c>
      <c r="P666" s="114"/>
      <c r="Q666" s="114"/>
      <c r="R666" s="114"/>
      <c r="S666" s="114"/>
      <c r="T666" s="114"/>
      <c r="U666" s="114"/>
      <c r="V666" s="114"/>
      <c r="W666" s="114"/>
      <c r="X666" s="114"/>
      <c r="Y666" s="114"/>
      <c r="Z666" s="114"/>
      <c r="AA666" s="114"/>
      <c r="AB666" s="114"/>
      <c r="AC666" s="114"/>
      <c r="AD666" s="114"/>
      <c r="AE666" s="114"/>
      <c r="AF666" s="114"/>
      <c r="AG666" s="114"/>
      <c r="AH666" s="114"/>
      <c r="AI666" s="114"/>
      <c r="AJ666" s="114"/>
      <c r="AK666" s="114"/>
      <c r="AL666" s="114"/>
      <c r="AM666" s="114"/>
      <c r="AN666" s="114"/>
      <c r="AO666" s="114"/>
      <c r="AP666" s="115"/>
      <c r="AQ666" s="116"/>
      <c r="AR666" s="117"/>
    </row>
    <row r="667" spans="1:117" x14ac:dyDescent="0.25">
      <c r="A667" s="169">
        <v>16</v>
      </c>
      <c r="B667" s="168" t="s">
        <v>719</v>
      </c>
      <c r="C667" s="169" t="s">
        <v>97</v>
      </c>
      <c r="D667" s="170">
        <v>50</v>
      </c>
      <c r="E667" s="170"/>
      <c r="F667" s="170">
        <v>50</v>
      </c>
      <c r="G667" s="170">
        <v>9.6</v>
      </c>
      <c r="H667" s="170"/>
      <c r="I667" s="170"/>
      <c r="J667" s="170">
        <v>40.4</v>
      </c>
      <c r="K667" s="238" t="s">
        <v>201</v>
      </c>
      <c r="L667" s="149" t="s">
        <v>304</v>
      </c>
      <c r="M667" s="177"/>
      <c r="N667" s="114">
        <v>9.6</v>
      </c>
      <c r="O667" s="114">
        <v>10.4</v>
      </c>
      <c r="P667" s="114"/>
      <c r="Q667" s="114"/>
      <c r="R667" s="114">
        <v>20</v>
      </c>
      <c r="S667" s="114">
        <v>10</v>
      </c>
      <c r="T667" s="114"/>
      <c r="U667" s="114"/>
      <c r="V667" s="114"/>
      <c r="W667" s="114"/>
      <c r="X667" s="114"/>
      <c r="Y667" s="114"/>
      <c r="Z667" s="114"/>
      <c r="AA667" s="114"/>
      <c r="AB667" s="114"/>
      <c r="AC667" s="114"/>
      <c r="AD667" s="114"/>
      <c r="AE667" s="114"/>
      <c r="AF667" s="114"/>
      <c r="AG667" s="114"/>
      <c r="AH667" s="114"/>
      <c r="AI667" s="114"/>
      <c r="AJ667" s="114"/>
      <c r="AK667" s="114"/>
      <c r="AL667" s="114"/>
      <c r="AM667" s="114"/>
      <c r="AN667" s="114"/>
      <c r="AO667" s="114"/>
      <c r="AP667" s="115"/>
      <c r="AQ667" s="116"/>
      <c r="AR667" s="117"/>
    </row>
    <row r="668" spans="1:117" s="147" customFormat="1" x14ac:dyDescent="0.25">
      <c r="A668" s="194" t="s">
        <v>166</v>
      </c>
      <c r="B668" s="157" t="s">
        <v>145</v>
      </c>
      <c r="C668" s="194"/>
      <c r="D668" s="159">
        <f>SUM(D669:D681)</f>
        <v>17.7</v>
      </c>
      <c r="E668" s="159">
        <f t="shared" ref="E668:J668" si="38">SUM(E669:E681)</f>
        <v>1.6400000000000001</v>
      </c>
      <c r="F668" s="159">
        <f t="shared" si="38"/>
        <v>16.059999999999999</v>
      </c>
      <c r="G668" s="159">
        <f t="shared" si="38"/>
        <v>0</v>
      </c>
      <c r="H668" s="159">
        <f t="shared" si="38"/>
        <v>0</v>
      </c>
      <c r="I668" s="159">
        <f t="shared" si="38"/>
        <v>0</v>
      </c>
      <c r="J668" s="159">
        <f t="shared" si="38"/>
        <v>16.059999999999999</v>
      </c>
      <c r="K668" s="228"/>
      <c r="L668" s="178"/>
      <c r="M668" s="177"/>
      <c r="N668" s="240"/>
      <c r="O668" s="240"/>
      <c r="P668" s="240"/>
      <c r="Q668" s="240"/>
      <c r="R668" s="240"/>
      <c r="S668" s="240"/>
      <c r="T668" s="240"/>
      <c r="U668" s="240"/>
      <c r="V668" s="240"/>
      <c r="W668" s="240"/>
      <c r="X668" s="240"/>
      <c r="Y668" s="240"/>
      <c r="Z668" s="240"/>
      <c r="AA668" s="240"/>
      <c r="AB668" s="240"/>
      <c r="AC668" s="240"/>
      <c r="AD668" s="240"/>
      <c r="AE668" s="240"/>
      <c r="AF668" s="240"/>
      <c r="AG668" s="240"/>
      <c r="AH668" s="240"/>
      <c r="AI668" s="240"/>
      <c r="AJ668" s="240"/>
      <c r="AK668" s="240"/>
      <c r="AL668" s="240"/>
      <c r="AM668" s="240"/>
      <c r="AN668" s="240"/>
      <c r="AO668" s="240"/>
      <c r="AP668" s="241"/>
      <c r="AQ668" s="167"/>
      <c r="AR668" s="517"/>
    </row>
    <row r="669" spans="1:117" x14ac:dyDescent="0.25">
      <c r="A669" s="169">
        <v>1</v>
      </c>
      <c r="B669" s="168" t="s">
        <v>720</v>
      </c>
      <c r="C669" s="169" t="s">
        <v>103</v>
      </c>
      <c r="D669" s="170">
        <v>0.2</v>
      </c>
      <c r="E669" s="170"/>
      <c r="F669" s="170">
        <v>0.2</v>
      </c>
      <c r="G669" s="170"/>
      <c r="H669" s="170"/>
      <c r="I669" s="170"/>
      <c r="J669" s="170">
        <v>0.2</v>
      </c>
      <c r="K669" s="238" t="s">
        <v>196</v>
      </c>
      <c r="L669" s="149" t="s">
        <v>304</v>
      </c>
      <c r="M669" s="177"/>
      <c r="N669" s="114"/>
      <c r="O669" s="114"/>
      <c r="P669" s="114">
        <v>0.2</v>
      </c>
      <c r="Q669" s="114"/>
      <c r="R669" s="114"/>
      <c r="S669" s="114"/>
      <c r="T669" s="114"/>
      <c r="U669" s="114"/>
      <c r="V669" s="114"/>
      <c r="W669" s="114"/>
      <c r="X669" s="114"/>
      <c r="Y669" s="114"/>
      <c r="Z669" s="114"/>
      <c r="AA669" s="114"/>
      <c r="AB669" s="114"/>
      <c r="AC669" s="114"/>
      <c r="AD669" s="114"/>
      <c r="AE669" s="114"/>
      <c r="AF669" s="114"/>
      <c r="AG669" s="114"/>
      <c r="AH669" s="114"/>
      <c r="AI669" s="114"/>
      <c r="AJ669" s="114"/>
      <c r="AK669" s="114"/>
      <c r="AL669" s="114"/>
      <c r="AM669" s="114"/>
      <c r="AN669" s="114"/>
      <c r="AO669" s="114"/>
      <c r="AP669" s="114"/>
      <c r="AQ669" s="114"/>
      <c r="AR669" s="114"/>
      <c r="AS669" s="114"/>
    </row>
    <row r="670" spans="1:117" x14ac:dyDescent="0.25">
      <c r="A670" s="169">
        <v>2</v>
      </c>
      <c r="B670" s="168" t="s">
        <v>721</v>
      </c>
      <c r="C670" s="169" t="s">
        <v>103</v>
      </c>
      <c r="D670" s="170">
        <v>0.06</v>
      </c>
      <c r="E670" s="170"/>
      <c r="F670" s="170">
        <v>0.06</v>
      </c>
      <c r="G670" s="170"/>
      <c r="H670" s="170"/>
      <c r="I670" s="170"/>
      <c r="J670" s="170">
        <v>0.06</v>
      </c>
      <c r="K670" s="238" t="s">
        <v>196</v>
      </c>
      <c r="L670" s="149" t="s">
        <v>304</v>
      </c>
      <c r="M670" s="177"/>
      <c r="N670" s="114"/>
      <c r="O670" s="114">
        <v>0.06</v>
      </c>
      <c r="P670" s="114"/>
      <c r="Q670" s="114"/>
      <c r="R670" s="114"/>
      <c r="S670" s="114"/>
      <c r="T670" s="114"/>
      <c r="U670" s="114"/>
      <c r="V670" s="114"/>
      <c r="W670" s="114"/>
      <c r="X670" s="114"/>
      <c r="Y670" s="114"/>
      <c r="Z670" s="114"/>
      <c r="AA670" s="114"/>
      <c r="AB670" s="114"/>
      <c r="AC670" s="114"/>
      <c r="AD670" s="114"/>
      <c r="AE670" s="114"/>
      <c r="AF670" s="114"/>
      <c r="AG670" s="114"/>
      <c r="AH670" s="114"/>
      <c r="AI670" s="114"/>
      <c r="AJ670" s="114"/>
      <c r="AK670" s="114"/>
      <c r="AL670" s="114"/>
      <c r="AM670" s="114"/>
      <c r="AN670" s="114"/>
      <c r="AO670" s="114"/>
      <c r="AP670" s="114"/>
      <c r="AQ670" s="114"/>
      <c r="AR670" s="114"/>
      <c r="AS670" s="114"/>
    </row>
    <row r="671" spans="1:117" x14ac:dyDescent="0.25">
      <c r="A671" s="169">
        <v>3</v>
      </c>
      <c r="B671" s="168" t="s">
        <v>722</v>
      </c>
      <c r="C671" s="169" t="s">
        <v>103</v>
      </c>
      <c r="D671" s="170">
        <v>0.2</v>
      </c>
      <c r="E671" s="170"/>
      <c r="F671" s="170">
        <v>0.2</v>
      </c>
      <c r="G671" s="170"/>
      <c r="H671" s="170"/>
      <c r="I671" s="170"/>
      <c r="J671" s="170">
        <v>0.2</v>
      </c>
      <c r="K671" s="238" t="s">
        <v>196</v>
      </c>
      <c r="L671" s="149" t="s">
        <v>304</v>
      </c>
      <c r="M671" s="177"/>
      <c r="N671" s="114"/>
      <c r="O671" s="114">
        <v>0.2</v>
      </c>
      <c r="P671" s="114"/>
      <c r="Q671" s="114"/>
      <c r="R671" s="114"/>
      <c r="S671" s="114"/>
      <c r="T671" s="114"/>
      <c r="U671" s="114"/>
      <c r="V671" s="114"/>
      <c r="W671" s="114"/>
      <c r="X671" s="114"/>
      <c r="Y671" s="114"/>
      <c r="Z671" s="114"/>
      <c r="AA671" s="114"/>
      <c r="AB671" s="114"/>
      <c r="AC671" s="114"/>
      <c r="AD671" s="114"/>
      <c r="AE671" s="114"/>
      <c r="AF671" s="114"/>
      <c r="AG671" s="114"/>
      <c r="AH671" s="114"/>
      <c r="AI671" s="114"/>
      <c r="AJ671" s="114"/>
      <c r="AK671" s="114"/>
      <c r="AL671" s="114"/>
      <c r="AM671" s="114"/>
      <c r="AN671" s="114"/>
      <c r="AO671" s="114"/>
      <c r="AP671" s="114"/>
      <c r="AQ671" s="114"/>
      <c r="AR671" s="114"/>
      <c r="AS671" s="114"/>
    </row>
    <row r="672" spans="1:117" x14ac:dyDescent="0.25">
      <c r="A672" s="169">
        <v>4</v>
      </c>
      <c r="B672" s="168" t="s">
        <v>723</v>
      </c>
      <c r="C672" s="169" t="s">
        <v>103</v>
      </c>
      <c r="D672" s="170">
        <v>2</v>
      </c>
      <c r="E672" s="170"/>
      <c r="F672" s="170">
        <v>2</v>
      </c>
      <c r="G672" s="170"/>
      <c r="H672" s="170"/>
      <c r="I672" s="170"/>
      <c r="J672" s="170">
        <v>2</v>
      </c>
      <c r="K672" s="238" t="s">
        <v>194</v>
      </c>
      <c r="L672" s="149" t="s">
        <v>304</v>
      </c>
      <c r="M672" s="177"/>
      <c r="N672" s="114"/>
      <c r="O672" s="114">
        <v>2</v>
      </c>
      <c r="P672" s="114"/>
      <c r="Q672" s="114"/>
      <c r="R672" s="114"/>
      <c r="S672" s="114"/>
      <c r="T672" s="114"/>
      <c r="U672" s="114"/>
      <c r="V672" s="114"/>
      <c r="W672" s="114"/>
      <c r="X672" s="114"/>
      <c r="Y672" s="114"/>
      <c r="Z672" s="114"/>
      <c r="AA672" s="114"/>
      <c r="AB672" s="114"/>
      <c r="AC672" s="114"/>
      <c r="AD672" s="114"/>
      <c r="AE672" s="114"/>
      <c r="AF672" s="114"/>
      <c r="AG672" s="114"/>
      <c r="AH672" s="114"/>
      <c r="AI672" s="114"/>
      <c r="AJ672" s="114"/>
      <c r="AK672" s="114"/>
      <c r="AL672" s="114"/>
      <c r="AM672" s="114"/>
      <c r="AN672" s="114"/>
      <c r="AO672" s="114"/>
      <c r="AP672" s="114"/>
      <c r="AQ672" s="114"/>
      <c r="AR672" s="114"/>
      <c r="AS672" s="114"/>
    </row>
    <row r="673" spans="1:45" x14ac:dyDescent="0.25">
      <c r="A673" s="169">
        <v>5</v>
      </c>
      <c r="B673" s="168" t="s">
        <v>724</v>
      </c>
      <c r="C673" s="169" t="s">
        <v>103</v>
      </c>
      <c r="D673" s="170">
        <v>0.49</v>
      </c>
      <c r="E673" s="170"/>
      <c r="F673" s="170">
        <v>0.49</v>
      </c>
      <c r="G673" s="170"/>
      <c r="H673" s="170"/>
      <c r="I673" s="170"/>
      <c r="J673" s="170">
        <v>0.49</v>
      </c>
      <c r="K673" s="238" t="s">
        <v>886</v>
      </c>
      <c r="L673" s="178" t="s">
        <v>309</v>
      </c>
      <c r="M673" s="177"/>
      <c r="N673" s="114"/>
      <c r="O673" s="114"/>
      <c r="P673" s="114"/>
      <c r="Q673" s="114"/>
      <c r="R673" s="114"/>
      <c r="S673" s="114"/>
      <c r="T673" s="114"/>
      <c r="U673" s="114"/>
      <c r="V673" s="114"/>
      <c r="W673" s="114"/>
      <c r="X673" s="114"/>
      <c r="Y673" s="114"/>
      <c r="Z673" s="114"/>
      <c r="AA673" s="114"/>
      <c r="AB673" s="114"/>
      <c r="AC673" s="114"/>
      <c r="AD673" s="114">
        <v>0.49</v>
      </c>
      <c r="AE673" s="114"/>
      <c r="AF673" s="114"/>
      <c r="AG673" s="114"/>
      <c r="AH673" s="114"/>
      <c r="AI673" s="114"/>
      <c r="AJ673" s="114"/>
      <c r="AK673" s="114"/>
      <c r="AL673" s="114"/>
      <c r="AM673" s="114"/>
      <c r="AN673" s="114"/>
      <c r="AO673" s="114"/>
      <c r="AP673" s="114"/>
      <c r="AQ673" s="114"/>
      <c r="AR673" s="114"/>
      <c r="AS673" s="114"/>
    </row>
    <row r="674" spans="1:45" x14ac:dyDescent="0.25">
      <c r="A674" s="169">
        <v>6</v>
      </c>
      <c r="B674" s="168" t="s">
        <v>725</v>
      </c>
      <c r="C674" s="169" t="s">
        <v>103</v>
      </c>
      <c r="D674" s="170">
        <v>0.76</v>
      </c>
      <c r="E674" s="170"/>
      <c r="F674" s="170">
        <v>0.76</v>
      </c>
      <c r="G674" s="170"/>
      <c r="H674" s="170"/>
      <c r="I674" s="170"/>
      <c r="J674" s="170">
        <v>0.76</v>
      </c>
      <c r="K674" s="238" t="s">
        <v>195</v>
      </c>
      <c r="L674" s="178" t="s">
        <v>309</v>
      </c>
      <c r="M674" s="177"/>
      <c r="N674" s="114"/>
      <c r="O674" s="114"/>
      <c r="P674" s="114"/>
      <c r="Q674" s="114"/>
      <c r="R674" s="114"/>
      <c r="S674" s="114"/>
      <c r="T674" s="114"/>
      <c r="U674" s="114"/>
      <c r="V674" s="114"/>
      <c r="W674" s="114"/>
      <c r="X674" s="114"/>
      <c r="Y674" s="114"/>
      <c r="Z674" s="114"/>
      <c r="AA674" s="114"/>
      <c r="AB674" s="114"/>
      <c r="AC674" s="114"/>
      <c r="AD674" s="114">
        <v>0.76</v>
      </c>
      <c r="AE674" s="114"/>
      <c r="AF674" s="114"/>
      <c r="AG674" s="114"/>
      <c r="AH674" s="114"/>
      <c r="AI674" s="114"/>
      <c r="AJ674" s="114"/>
      <c r="AK674" s="114"/>
      <c r="AL674" s="114"/>
      <c r="AM674" s="114"/>
      <c r="AN674" s="114"/>
      <c r="AO674" s="114"/>
      <c r="AP674" s="114"/>
      <c r="AQ674" s="114"/>
      <c r="AR674" s="114"/>
      <c r="AS674" s="114"/>
    </row>
    <row r="675" spans="1:45" ht="27.6" x14ac:dyDescent="0.25">
      <c r="A675" s="169">
        <v>7</v>
      </c>
      <c r="B675" s="168" t="s">
        <v>726</v>
      </c>
      <c r="C675" s="169" t="s">
        <v>103</v>
      </c>
      <c r="D675" s="170">
        <v>3</v>
      </c>
      <c r="E675" s="170"/>
      <c r="F675" s="170">
        <v>3</v>
      </c>
      <c r="G675" s="170"/>
      <c r="H675" s="170"/>
      <c r="I675" s="170"/>
      <c r="J675" s="170">
        <v>3</v>
      </c>
      <c r="K675" s="238" t="s">
        <v>207</v>
      </c>
      <c r="L675" s="178" t="s">
        <v>309</v>
      </c>
      <c r="M675" s="177">
        <v>519</v>
      </c>
      <c r="N675" s="114"/>
      <c r="O675" s="114"/>
      <c r="P675" s="114"/>
      <c r="Q675" s="114"/>
      <c r="R675" s="114"/>
      <c r="S675" s="114"/>
      <c r="T675" s="114"/>
      <c r="U675" s="114"/>
      <c r="V675" s="114"/>
      <c r="W675" s="114"/>
      <c r="X675" s="114"/>
      <c r="Y675" s="114"/>
      <c r="Z675" s="114"/>
      <c r="AA675" s="114"/>
      <c r="AB675" s="114"/>
      <c r="AC675" s="114"/>
      <c r="AD675" s="114"/>
      <c r="AE675" s="114"/>
      <c r="AF675" s="114"/>
      <c r="AG675" s="114"/>
      <c r="AH675" s="114"/>
      <c r="AI675" s="114"/>
      <c r="AJ675" s="114"/>
      <c r="AK675" s="114"/>
      <c r="AL675" s="114"/>
      <c r="AM675" s="114"/>
      <c r="AN675" s="114"/>
      <c r="AO675" s="114"/>
      <c r="AP675" s="181"/>
      <c r="AQ675" s="182"/>
      <c r="AR675" s="117"/>
      <c r="AS675" s="314">
        <v>3</v>
      </c>
    </row>
    <row r="676" spans="1:45" x14ac:dyDescent="0.25">
      <c r="A676" s="169">
        <v>8</v>
      </c>
      <c r="B676" s="168" t="s">
        <v>727</v>
      </c>
      <c r="C676" s="169" t="s">
        <v>103</v>
      </c>
      <c r="D676" s="170">
        <v>2.2999999999999998</v>
      </c>
      <c r="E676" s="170"/>
      <c r="F676" s="170">
        <v>2.2999999999999998</v>
      </c>
      <c r="G676" s="170"/>
      <c r="H676" s="170"/>
      <c r="I676" s="170"/>
      <c r="J676" s="170">
        <v>2.2999999999999998</v>
      </c>
      <c r="K676" s="238" t="s">
        <v>207</v>
      </c>
      <c r="L676" s="178" t="s">
        <v>309</v>
      </c>
      <c r="M676" s="177">
        <v>520</v>
      </c>
      <c r="N676" s="114"/>
      <c r="O676" s="114">
        <v>2.2999999999999998</v>
      </c>
      <c r="P676" s="114"/>
      <c r="Q676" s="114"/>
      <c r="R676" s="114"/>
      <c r="S676" s="114"/>
      <c r="T676" s="114"/>
      <c r="U676" s="114"/>
      <c r="V676" s="114"/>
      <c r="W676" s="114"/>
      <c r="X676" s="114"/>
      <c r="Y676" s="114"/>
      <c r="Z676" s="114"/>
      <c r="AA676" s="114"/>
      <c r="AB676" s="114"/>
      <c r="AC676" s="114"/>
      <c r="AD676" s="114"/>
      <c r="AE676" s="114"/>
      <c r="AF676" s="114"/>
      <c r="AG676" s="114"/>
      <c r="AH676" s="114"/>
      <c r="AI676" s="114"/>
      <c r="AJ676" s="114"/>
      <c r="AK676" s="114"/>
      <c r="AL676" s="114"/>
      <c r="AM676" s="114"/>
      <c r="AN676" s="114"/>
      <c r="AO676" s="114"/>
      <c r="AP676" s="181"/>
      <c r="AQ676" s="182"/>
      <c r="AR676" s="117"/>
      <c r="AS676" s="117"/>
    </row>
    <row r="677" spans="1:45" s="283" customFormat="1" ht="27.6" x14ac:dyDescent="0.25">
      <c r="A677" s="518">
        <v>9</v>
      </c>
      <c r="B677" s="270" t="s">
        <v>912</v>
      </c>
      <c r="C677" s="518" t="s">
        <v>103</v>
      </c>
      <c r="D677" s="274">
        <v>0.2</v>
      </c>
      <c r="E677" s="274"/>
      <c r="F677" s="274">
        <v>0.2</v>
      </c>
      <c r="G677" s="274"/>
      <c r="H677" s="274"/>
      <c r="I677" s="274"/>
      <c r="J677" s="274">
        <v>0.2</v>
      </c>
      <c r="K677" s="238" t="s">
        <v>207</v>
      </c>
      <c r="L677" s="519" t="s">
        <v>309</v>
      </c>
      <c r="M677" s="177" t="s">
        <v>913</v>
      </c>
      <c r="N677" s="520"/>
      <c r="O677" s="202">
        <v>0.2</v>
      </c>
      <c r="P677" s="202"/>
      <c r="Q677" s="202"/>
      <c r="R677" s="202"/>
      <c r="S677" s="202"/>
      <c r="T677" s="202"/>
      <c r="U677" s="202"/>
      <c r="V677" s="202"/>
      <c r="W677" s="202"/>
      <c r="X677" s="202"/>
      <c r="Y677" s="202"/>
      <c r="Z677" s="202"/>
      <c r="AA677" s="202"/>
      <c r="AB677" s="202"/>
      <c r="AC677" s="202"/>
      <c r="AD677" s="202"/>
      <c r="AE677" s="202"/>
      <c r="AF677" s="202"/>
      <c r="AG677" s="202"/>
      <c r="AH677" s="202"/>
      <c r="AI677" s="202"/>
      <c r="AJ677" s="202"/>
      <c r="AK677" s="202"/>
      <c r="AL677" s="202"/>
      <c r="AM677" s="202"/>
      <c r="AN677" s="202"/>
      <c r="AO677" s="202"/>
      <c r="AP677" s="521"/>
      <c r="AQ677" s="522"/>
      <c r="AR677" s="277"/>
      <c r="AS677" s="277"/>
    </row>
    <row r="678" spans="1:45" x14ac:dyDescent="0.25">
      <c r="A678" s="169">
        <v>10</v>
      </c>
      <c r="B678" s="168" t="s">
        <v>728</v>
      </c>
      <c r="C678" s="169" t="s">
        <v>103</v>
      </c>
      <c r="D678" s="170">
        <v>0.24</v>
      </c>
      <c r="E678" s="170"/>
      <c r="F678" s="170">
        <v>0.24</v>
      </c>
      <c r="G678" s="170"/>
      <c r="H678" s="170"/>
      <c r="I678" s="170"/>
      <c r="J678" s="170">
        <v>0.24</v>
      </c>
      <c r="K678" s="238" t="s">
        <v>203</v>
      </c>
      <c r="L678" s="178" t="s">
        <v>309</v>
      </c>
      <c r="M678" s="177"/>
      <c r="N678" s="114"/>
      <c r="O678" s="114">
        <v>0.24</v>
      </c>
      <c r="P678" s="114"/>
      <c r="Q678" s="114"/>
      <c r="R678" s="114"/>
      <c r="S678" s="114"/>
      <c r="T678" s="114"/>
      <c r="U678" s="114"/>
      <c r="V678" s="114"/>
      <c r="W678" s="114"/>
      <c r="X678" s="114"/>
      <c r="Y678" s="114"/>
      <c r="Z678" s="114"/>
      <c r="AA678" s="114"/>
      <c r="AB678" s="114"/>
      <c r="AC678" s="114"/>
      <c r="AD678" s="114"/>
      <c r="AE678" s="114"/>
      <c r="AF678" s="114"/>
      <c r="AG678" s="114"/>
      <c r="AH678" s="114"/>
      <c r="AI678" s="114"/>
      <c r="AJ678" s="114"/>
      <c r="AK678" s="114"/>
      <c r="AL678" s="114"/>
      <c r="AM678" s="114"/>
      <c r="AN678" s="114"/>
      <c r="AO678" s="114"/>
      <c r="AP678" s="181"/>
      <c r="AQ678" s="182"/>
      <c r="AR678" s="117"/>
      <c r="AS678" s="117"/>
    </row>
    <row r="679" spans="1:45" x14ac:dyDescent="0.25">
      <c r="A679" s="169">
        <v>11</v>
      </c>
      <c r="B679" s="168" t="s">
        <v>729</v>
      </c>
      <c r="C679" s="169" t="s">
        <v>103</v>
      </c>
      <c r="D679" s="170">
        <v>0.81</v>
      </c>
      <c r="E679" s="170"/>
      <c r="F679" s="170">
        <v>0.81</v>
      </c>
      <c r="G679" s="170"/>
      <c r="H679" s="170"/>
      <c r="I679" s="170"/>
      <c r="J679" s="170">
        <v>0.81</v>
      </c>
      <c r="K679" s="238" t="s">
        <v>203</v>
      </c>
      <c r="L679" s="178" t="s">
        <v>309</v>
      </c>
      <c r="M679" s="177"/>
      <c r="N679" s="114"/>
      <c r="O679" s="114"/>
      <c r="P679" s="114">
        <v>0.81</v>
      </c>
      <c r="Q679" s="114"/>
      <c r="R679" s="114"/>
      <c r="S679" s="114"/>
      <c r="T679" s="114"/>
      <c r="U679" s="114"/>
      <c r="V679" s="114"/>
      <c r="W679" s="114"/>
      <c r="X679" s="114"/>
      <c r="Y679" s="114"/>
      <c r="Z679" s="114"/>
      <c r="AA679" s="114"/>
      <c r="AB679" s="114"/>
      <c r="AC679" s="114"/>
      <c r="AD679" s="114"/>
      <c r="AE679" s="114"/>
      <c r="AF679" s="114"/>
      <c r="AG679" s="114"/>
      <c r="AH679" s="114"/>
      <c r="AI679" s="114"/>
      <c r="AJ679" s="114"/>
      <c r="AK679" s="114"/>
      <c r="AL679" s="114"/>
      <c r="AM679" s="114"/>
      <c r="AN679" s="114"/>
      <c r="AO679" s="114"/>
      <c r="AP679" s="181"/>
      <c r="AQ679" s="182"/>
      <c r="AR679" s="117"/>
      <c r="AS679" s="117"/>
    </row>
    <row r="680" spans="1:45" x14ac:dyDescent="0.25">
      <c r="A680" s="169">
        <v>12</v>
      </c>
      <c r="B680" s="168" t="s">
        <v>730</v>
      </c>
      <c r="C680" s="169" t="s">
        <v>103</v>
      </c>
      <c r="D680" s="170">
        <f>E680+F680</f>
        <v>6.1499999999999995</v>
      </c>
      <c r="E680" s="170">
        <v>1.55</v>
      </c>
      <c r="F680" s="170">
        <v>4.5999999999999996</v>
      </c>
      <c r="G680" s="170"/>
      <c r="H680" s="170"/>
      <c r="I680" s="170"/>
      <c r="J680" s="170">
        <v>4.5999999999999996</v>
      </c>
      <c r="K680" s="238" t="s">
        <v>204</v>
      </c>
      <c r="L680" s="178" t="s">
        <v>309</v>
      </c>
      <c r="M680" s="177">
        <v>523</v>
      </c>
      <c r="N680" s="114"/>
      <c r="O680" s="114"/>
      <c r="P680" s="114"/>
      <c r="Q680" s="114"/>
      <c r="R680" s="114"/>
      <c r="S680" s="114"/>
      <c r="T680" s="114"/>
      <c r="U680" s="114"/>
      <c r="V680" s="114"/>
      <c r="W680" s="114"/>
      <c r="X680" s="114"/>
      <c r="Y680" s="114"/>
      <c r="Z680" s="114"/>
      <c r="AA680" s="114"/>
      <c r="AB680" s="114"/>
      <c r="AC680" s="114"/>
      <c r="AD680" s="114">
        <v>0.4</v>
      </c>
      <c r="AE680" s="114">
        <v>4.2</v>
      </c>
      <c r="AF680" s="114"/>
      <c r="AG680" s="114"/>
      <c r="AH680" s="114"/>
      <c r="AI680" s="114"/>
      <c r="AJ680" s="114"/>
      <c r="AK680" s="114"/>
      <c r="AL680" s="114"/>
      <c r="AM680" s="114"/>
      <c r="AN680" s="114"/>
      <c r="AO680" s="114"/>
      <c r="AP680" s="181"/>
      <c r="AQ680" s="182"/>
      <c r="AR680" s="117"/>
      <c r="AS680" s="117"/>
    </row>
    <row r="681" spans="1:45" x14ac:dyDescent="0.25">
      <c r="A681" s="169">
        <v>13</v>
      </c>
      <c r="B681" s="168" t="s">
        <v>731</v>
      </c>
      <c r="C681" s="169" t="s">
        <v>103</v>
      </c>
      <c r="D681" s="170">
        <f>E681+F681</f>
        <v>1.29</v>
      </c>
      <c r="E681" s="170">
        <v>0.09</v>
      </c>
      <c r="F681" s="170">
        <v>1.2</v>
      </c>
      <c r="G681" s="170"/>
      <c r="H681" s="170"/>
      <c r="I681" s="170"/>
      <c r="J681" s="170">
        <v>1.2</v>
      </c>
      <c r="K681" s="238" t="s">
        <v>202</v>
      </c>
      <c r="L681" s="149" t="s">
        <v>304</v>
      </c>
      <c r="M681" s="177">
        <v>524</v>
      </c>
      <c r="N681" s="114"/>
      <c r="O681" s="114"/>
      <c r="P681" s="114"/>
      <c r="Q681" s="114"/>
      <c r="R681" s="114"/>
      <c r="S681" s="114">
        <v>1.2</v>
      </c>
      <c r="T681" s="114"/>
      <c r="U681" s="114"/>
      <c r="V681" s="114"/>
      <c r="W681" s="114"/>
      <c r="X681" s="114"/>
      <c r="Y681" s="114"/>
      <c r="Z681" s="114"/>
      <c r="AA681" s="114"/>
      <c r="AB681" s="114"/>
      <c r="AC681" s="114"/>
      <c r="AD681" s="114"/>
      <c r="AE681" s="114"/>
      <c r="AF681" s="114"/>
      <c r="AG681" s="114"/>
      <c r="AH681" s="114"/>
      <c r="AI681" s="114"/>
      <c r="AJ681" s="114"/>
      <c r="AK681" s="114"/>
      <c r="AL681" s="114"/>
      <c r="AM681" s="114"/>
      <c r="AN681" s="114"/>
      <c r="AO681" s="114"/>
      <c r="AP681" s="181"/>
      <c r="AQ681" s="182"/>
      <c r="AR681" s="117"/>
      <c r="AS681" s="117"/>
    </row>
    <row r="682" spans="1:45" s="147" customFormat="1" ht="14.4" x14ac:dyDescent="0.25">
      <c r="A682" s="244" t="s">
        <v>167</v>
      </c>
      <c r="B682" s="396" t="s">
        <v>88</v>
      </c>
      <c r="C682" s="194"/>
      <c r="D682" s="159">
        <f>SUM(D683:D709)</f>
        <v>111.24999999999999</v>
      </c>
      <c r="E682" s="159">
        <f t="shared" ref="E682:J682" si="39">SUM(E683:E709)</f>
        <v>0</v>
      </c>
      <c r="F682" s="159">
        <f t="shared" si="39"/>
        <v>111.24999999999999</v>
      </c>
      <c r="G682" s="159">
        <f t="shared" si="39"/>
        <v>32.450000000000003</v>
      </c>
      <c r="H682" s="159">
        <f t="shared" si="39"/>
        <v>0</v>
      </c>
      <c r="I682" s="159">
        <f t="shared" si="39"/>
        <v>0</v>
      </c>
      <c r="J682" s="159">
        <f t="shared" si="39"/>
        <v>78.8</v>
      </c>
      <c r="K682" s="228"/>
      <c r="L682" s="178"/>
      <c r="M682" s="177"/>
      <c r="N682" s="240"/>
      <c r="O682" s="240"/>
      <c r="P682" s="240"/>
      <c r="Q682" s="240"/>
      <c r="R682" s="240"/>
      <c r="S682" s="240"/>
      <c r="T682" s="240"/>
      <c r="U682" s="240"/>
      <c r="V682" s="240"/>
      <c r="W682" s="240"/>
      <c r="X682" s="240"/>
      <c r="Y682" s="240"/>
      <c r="Z682" s="240"/>
      <c r="AA682" s="240"/>
      <c r="AB682" s="240"/>
      <c r="AC682" s="240"/>
      <c r="AD682" s="240"/>
      <c r="AE682" s="240"/>
      <c r="AF682" s="240"/>
      <c r="AG682" s="240"/>
      <c r="AH682" s="240"/>
      <c r="AI682" s="240"/>
      <c r="AJ682" s="240"/>
      <c r="AK682" s="240"/>
      <c r="AL682" s="240"/>
      <c r="AM682" s="240"/>
      <c r="AN682" s="240"/>
      <c r="AO682" s="240"/>
      <c r="AP682" s="241"/>
      <c r="AQ682" s="167"/>
      <c r="AR682" s="146"/>
    </row>
    <row r="683" spans="1:45" x14ac:dyDescent="0.25">
      <c r="A683" s="158">
        <v>1</v>
      </c>
      <c r="B683" s="168" t="s">
        <v>732</v>
      </c>
      <c r="C683" s="169" t="s">
        <v>48</v>
      </c>
      <c r="D683" s="170">
        <v>29.62</v>
      </c>
      <c r="E683" s="170"/>
      <c r="F683" s="170">
        <v>29.62</v>
      </c>
      <c r="G683" s="170">
        <v>12.2</v>
      </c>
      <c r="H683" s="170"/>
      <c r="I683" s="170"/>
      <c r="J683" s="170">
        <v>17.420000000000002</v>
      </c>
      <c r="K683" s="238" t="s">
        <v>197</v>
      </c>
      <c r="L683" s="178" t="s">
        <v>309</v>
      </c>
      <c r="M683" s="177"/>
      <c r="N683" s="114">
        <v>12.2</v>
      </c>
      <c r="O683" s="114">
        <v>17.420000000000002</v>
      </c>
      <c r="P683" s="114"/>
      <c r="Q683" s="114"/>
      <c r="R683" s="114"/>
      <c r="S683" s="114"/>
      <c r="T683" s="114"/>
      <c r="U683" s="114"/>
      <c r="V683" s="114"/>
      <c r="W683" s="114"/>
      <c r="X683" s="114"/>
      <c r="Y683" s="114"/>
      <c r="Z683" s="114"/>
      <c r="AA683" s="114"/>
      <c r="AB683" s="114"/>
      <c r="AC683" s="114"/>
      <c r="AD683" s="114"/>
      <c r="AE683" s="114"/>
      <c r="AF683" s="114"/>
      <c r="AG683" s="114"/>
      <c r="AH683" s="114"/>
      <c r="AI683" s="114"/>
      <c r="AJ683" s="114"/>
      <c r="AK683" s="114"/>
      <c r="AL683" s="114"/>
      <c r="AM683" s="114"/>
      <c r="AN683" s="114"/>
      <c r="AO683" s="114"/>
      <c r="AP683" s="115"/>
      <c r="AQ683" s="116"/>
      <c r="AR683" s="117"/>
    </row>
    <row r="684" spans="1:45" ht="27.6" x14ac:dyDescent="0.25">
      <c r="A684" s="158">
        <v>2</v>
      </c>
      <c r="B684" s="168" t="s">
        <v>733</v>
      </c>
      <c r="C684" s="169" t="s">
        <v>48</v>
      </c>
      <c r="D684" s="170">
        <v>1.5</v>
      </c>
      <c r="E684" s="170"/>
      <c r="F684" s="170">
        <v>1.5</v>
      </c>
      <c r="G684" s="170">
        <v>1.5</v>
      </c>
      <c r="H684" s="170"/>
      <c r="I684" s="170"/>
      <c r="J684" s="170"/>
      <c r="K684" s="238" t="s">
        <v>203</v>
      </c>
      <c r="L684" s="149" t="s">
        <v>304</v>
      </c>
      <c r="M684" s="177"/>
      <c r="N684" s="114">
        <v>1.5</v>
      </c>
      <c r="O684" s="114"/>
      <c r="P684" s="114"/>
      <c r="Q684" s="114"/>
      <c r="R684" s="114"/>
      <c r="S684" s="114"/>
      <c r="T684" s="114"/>
      <c r="U684" s="114"/>
      <c r="V684" s="114"/>
      <c r="W684" s="114"/>
      <c r="X684" s="114"/>
      <c r="Y684" s="114"/>
      <c r="Z684" s="114"/>
      <c r="AA684" s="114"/>
      <c r="AB684" s="114"/>
      <c r="AC684" s="114"/>
      <c r="AD684" s="114"/>
      <c r="AE684" s="114"/>
      <c r="AF684" s="114"/>
      <c r="AG684" s="114"/>
      <c r="AH684" s="114"/>
      <c r="AI684" s="114"/>
      <c r="AJ684" s="114"/>
      <c r="AK684" s="114"/>
      <c r="AL684" s="114"/>
      <c r="AM684" s="114"/>
      <c r="AN684" s="114"/>
      <c r="AO684" s="114"/>
      <c r="AP684" s="115"/>
      <c r="AQ684" s="116"/>
      <c r="AR684" s="117"/>
    </row>
    <row r="685" spans="1:45" x14ac:dyDescent="0.25">
      <c r="A685" s="158">
        <v>3</v>
      </c>
      <c r="B685" s="199" t="s">
        <v>734</v>
      </c>
      <c r="C685" s="169" t="s">
        <v>48</v>
      </c>
      <c r="D685" s="201">
        <v>0.46</v>
      </c>
      <c r="E685" s="201"/>
      <c r="F685" s="201">
        <v>0.46</v>
      </c>
      <c r="G685" s="201"/>
      <c r="H685" s="201"/>
      <c r="I685" s="201"/>
      <c r="J685" s="201">
        <v>0.46</v>
      </c>
      <c r="K685" s="238" t="s">
        <v>194</v>
      </c>
      <c r="L685" s="149" t="s">
        <v>304</v>
      </c>
      <c r="M685" s="177"/>
      <c r="N685" s="346"/>
      <c r="O685" s="346">
        <v>0.46</v>
      </c>
      <c r="P685" s="346"/>
      <c r="Q685" s="346"/>
      <c r="R685" s="346"/>
      <c r="S685" s="185"/>
      <c r="T685" s="346"/>
      <c r="U685" s="346"/>
      <c r="V685" s="185"/>
      <c r="W685" s="185"/>
      <c r="X685" s="185"/>
      <c r="Y685" s="185"/>
      <c r="Z685" s="185"/>
      <c r="AA685" s="185"/>
      <c r="AB685" s="185"/>
      <c r="AC685" s="185"/>
      <c r="AD685" s="346"/>
      <c r="AE685" s="346"/>
      <c r="AF685" s="185"/>
      <c r="AG685" s="185"/>
      <c r="AH685" s="185"/>
      <c r="AI685" s="185"/>
      <c r="AJ685" s="185"/>
      <c r="AK685" s="185"/>
      <c r="AL685" s="185"/>
      <c r="AM685" s="185"/>
      <c r="AN685" s="185"/>
      <c r="AO685" s="185"/>
      <c r="AP685" s="185"/>
      <c r="AQ685" s="185"/>
      <c r="AR685" s="185"/>
      <c r="AS685" s="185"/>
    </row>
    <row r="686" spans="1:45" x14ac:dyDescent="0.25">
      <c r="A686" s="158">
        <v>4</v>
      </c>
      <c r="B686" s="168" t="s">
        <v>735</v>
      </c>
      <c r="C686" s="169" t="s">
        <v>48</v>
      </c>
      <c r="D686" s="170">
        <v>15</v>
      </c>
      <c r="E686" s="170"/>
      <c r="F686" s="170">
        <v>15</v>
      </c>
      <c r="G686" s="170">
        <v>8.15</v>
      </c>
      <c r="H686" s="170"/>
      <c r="I686" s="170"/>
      <c r="J686" s="170">
        <v>6.85</v>
      </c>
      <c r="K686" s="238" t="s">
        <v>195</v>
      </c>
      <c r="L686" s="178" t="s">
        <v>368</v>
      </c>
      <c r="M686" s="177"/>
      <c r="N686" s="114">
        <v>8.15</v>
      </c>
      <c r="O686" s="114">
        <v>6.85</v>
      </c>
      <c r="P686" s="114"/>
      <c r="Q686" s="114"/>
      <c r="R686" s="114"/>
      <c r="S686" s="114"/>
      <c r="T686" s="114"/>
      <c r="U686" s="114"/>
      <c r="V686" s="114"/>
      <c r="W686" s="114"/>
      <c r="X686" s="114"/>
      <c r="Y686" s="114"/>
      <c r="Z686" s="114"/>
      <c r="AA686" s="114"/>
      <c r="AB686" s="114"/>
      <c r="AC686" s="114"/>
      <c r="AD686" s="114"/>
      <c r="AE686" s="114"/>
      <c r="AF686" s="114"/>
      <c r="AG686" s="114"/>
      <c r="AH686" s="114"/>
      <c r="AI686" s="114"/>
      <c r="AJ686" s="114"/>
      <c r="AK686" s="114"/>
      <c r="AL686" s="114"/>
      <c r="AM686" s="114"/>
      <c r="AN686" s="114"/>
      <c r="AO686" s="114"/>
      <c r="AP686" s="114"/>
      <c r="AQ686" s="114"/>
      <c r="AR686" s="114"/>
      <c r="AS686" s="114"/>
    </row>
    <row r="687" spans="1:45" x14ac:dyDescent="0.25">
      <c r="A687" s="158">
        <v>5</v>
      </c>
      <c r="B687" s="168" t="s">
        <v>736</v>
      </c>
      <c r="C687" s="169" t="s">
        <v>48</v>
      </c>
      <c r="D687" s="170">
        <v>10</v>
      </c>
      <c r="E687" s="170"/>
      <c r="F687" s="170">
        <v>10</v>
      </c>
      <c r="G687" s="170"/>
      <c r="H687" s="170"/>
      <c r="I687" s="170"/>
      <c r="J687" s="170">
        <v>10</v>
      </c>
      <c r="K687" s="238" t="s">
        <v>195</v>
      </c>
      <c r="L687" s="149" t="s">
        <v>304</v>
      </c>
      <c r="M687" s="177"/>
      <c r="N687" s="114"/>
      <c r="O687" s="114"/>
      <c r="P687" s="114"/>
      <c r="Q687" s="114">
        <v>10</v>
      </c>
      <c r="R687" s="114"/>
      <c r="S687" s="114"/>
      <c r="T687" s="114"/>
      <c r="U687" s="114"/>
      <c r="V687" s="114"/>
      <c r="W687" s="114"/>
      <c r="X687" s="114"/>
      <c r="Y687" s="114"/>
      <c r="Z687" s="114"/>
      <c r="AA687" s="114"/>
      <c r="AB687" s="114"/>
      <c r="AC687" s="114"/>
      <c r="AD687" s="114"/>
      <c r="AE687" s="114"/>
      <c r="AF687" s="114"/>
      <c r="AG687" s="114"/>
      <c r="AH687" s="114"/>
      <c r="AI687" s="114"/>
      <c r="AJ687" s="114"/>
      <c r="AK687" s="114"/>
      <c r="AL687" s="114"/>
      <c r="AM687" s="114"/>
      <c r="AN687" s="114"/>
      <c r="AO687" s="114"/>
      <c r="AP687" s="114"/>
      <c r="AQ687" s="114"/>
      <c r="AR687" s="114"/>
      <c r="AS687" s="114"/>
    </row>
    <row r="688" spans="1:45" x14ac:dyDescent="0.25">
      <c r="A688" s="1010">
        <v>6</v>
      </c>
      <c r="B688" s="1025" t="s">
        <v>737</v>
      </c>
      <c r="C688" s="169" t="s">
        <v>48</v>
      </c>
      <c r="D688" s="170">
        <v>0.2</v>
      </c>
      <c r="E688" s="170"/>
      <c r="F688" s="170">
        <v>0.2</v>
      </c>
      <c r="G688" s="170"/>
      <c r="H688" s="170"/>
      <c r="I688" s="170"/>
      <c r="J688" s="170">
        <v>0.2</v>
      </c>
      <c r="K688" s="238" t="s">
        <v>195</v>
      </c>
      <c r="L688" s="178" t="s">
        <v>309</v>
      </c>
      <c r="M688" s="177"/>
      <c r="N688" s="114"/>
      <c r="O688" s="114">
        <v>0.2</v>
      </c>
      <c r="P688" s="114"/>
      <c r="Q688" s="114"/>
      <c r="R688" s="114"/>
      <c r="S688" s="114"/>
      <c r="T688" s="114"/>
      <c r="U688" s="114"/>
      <c r="V688" s="114"/>
      <c r="W688" s="114"/>
      <c r="X688" s="114"/>
      <c r="Y688" s="114"/>
      <c r="Z688" s="114"/>
      <c r="AA688" s="114"/>
      <c r="AB688" s="114"/>
      <c r="AC688" s="114"/>
      <c r="AD688" s="114"/>
      <c r="AE688" s="114"/>
      <c r="AF688" s="114"/>
      <c r="AG688" s="114"/>
      <c r="AH688" s="114"/>
      <c r="AI688" s="114"/>
      <c r="AJ688" s="114"/>
      <c r="AK688" s="114"/>
      <c r="AL688" s="114"/>
      <c r="AM688" s="114"/>
      <c r="AN688" s="114"/>
      <c r="AO688" s="114"/>
      <c r="AP688" s="114"/>
      <c r="AQ688" s="114"/>
      <c r="AR688" s="114"/>
      <c r="AS688" s="114"/>
    </row>
    <row r="689" spans="1:45" x14ac:dyDescent="0.25">
      <c r="A689" s="1011"/>
      <c r="B689" s="1005"/>
      <c r="C689" s="169" t="s">
        <v>48</v>
      </c>
      <c r="D689" s="170">
        <v>0.2</v>
      </c>
      <c r="E689" s="170"/>
      <c r="F689" s="170">
        <v>0.2</v>
      </c>
      <c r="G689" s="170"/>
      <c r="H689" s="170"/>
      <c r="I689" s="170"/>
      <c r="J689" s="170">
        <v>0.2</v>
      </c>
      <c r="K689" s="238" t="s">
        <v>198</v>
      </c>
      <c r="L689" s="178" t="s">
        <v>309</v>
      </c>
      <c r="M689" s="177"/>
      <c r="N689" s="114"/>
      <c r="O689" s="114">
        <v>0.2</v>
      </c>
      <c r="P689" s="114"/>
      <c r="Q689" s="114"/>
      <c r="R689" s="114"/>
      <c r="S689" s="114"/>
      <c r="T689" s="114"/>
      <c r="U689" s="114"/>
      <c r="V689" s="114"/>
      <c r="W689" s="114"/>
      <c r="X689" s="114"/>
      <c r="Y689" s="114"/>
      <c r="Z689" s="114"/>
      <c r="AA689" s="114"/>
      <c r="AB689" s="114"/>
      <c r="AC689" s="114"/>
      <c r="AD689" s="114"/>
      <c r="AE689" s="114"/>
      <c r="AF689" s="114"/>
      <c r="AG689" s="114"/>
      <c r="AH689" s="114"/>
      <c r="AI689" s="114"/>
      <c r="AJ689" s="114"/>
      <c r="AK689" s="114"/>
      <c r="AL689" s="114"/>
      <c r="AM689" s="114"/>
      <c r="AN689" s="114"/>
      <c r="AO689" s="114"/>
      <c r="AP689" s="115"/>
      <c r="AQ689" s="393"/>
      <c r="AR689" s="114"/>
      <c r="AS689" s="114"/>
    </row>
    <row r="690" spans="1:45" x14ac:dyDescent="0.25">
      <c r="A690" s="1011"/>
      <c r="B690" s="1005"/>
      <c r="C690" s="169" t="s">
        <v>48</v>
      </c>
      <c r="D690" s="170">
        <v>0.2</v>
      </c>
      <c r="E690" s="170"/>
      <c r="F690" s="170">
        <v>0.2</v>
      </c>
      <c r="G690" s="170"/>
      <c r="H690" s="170"/>
      <c r="I690" s="170"/>
      <c r="J690" s="170">
        <v>0.2</v>
      </c>
      <c r="K690" s="238" t="s">
        <v>196</v>
      </c>
      <c r="L690" s="178" t="s">
        <v>309</v>
      </c>
      <c r="M690" s="177"/>
      <c r="N690" s="114"/>
      <c r="O690" s="114">
        <v>0.2</v>
      </c>
      <c r="P690" s="114"/>
      <c r="Q690" s="114"/>
      <c r="R690" s="114"/>
      <c r="S690" s="114"/>
      <c r="T690" s="114"/>
      <c r="U690" s="114"/>
      <c r="V690" s="114"/>
      <c r="W690" s="114"/>
      <c r="X690" s="114"/>
      <c r="Y690" s="114"/>
      <c r="Z690" s="114"/>
      <c r="AA690" s="114"/>
      <c r="AB690" s="114"/>
      <c r="AC690" s="114"/>
      <c r="AD690" s="114"/>
      <c r="AE690" s="114"/>
      <c r="AF690" s="114"/>
      <c r="AG690" s="114"/>
      <c r="AH690" s="114"/>
      <c r="AI690" s="114"/>
      <c r="AJ690" s="114"/>
      <c r="AK690" s="114"/>
      <c r="AL690" s="114"/>
      <c r="AM690" s="114"/>
      <c r="AN690" s="114"/>
      <c r="AO690" s="114"/>
      <c r="AP690" s="115"/>
      <c r="AQ690" s="393"/>
      <c r="AR690" s="114"/>
      <c r="AS690" s="114"/>
    </row>
    <row r="691" spans="1:45" x14ac:dyDescent="0.25">
      <c r="A691" s="1011"/>
      <c r="B691" s="1005"/>
      <c r="C691" s="169" t="s">
        <v>48</v>
      </c>
      <c r="D691" s="170">
        <v>0.2</v>
      </c>
      <c r="E691" s="170"/>
      <c r="F691" s="170">
        <v>0.2</v>
      </c>
      <c r="G691" s="170"/>
      <c r="H691" s="170"/>
      <c r="I691" s="170"/>
      <c r="J691" s="170">
        <v>0.2</v>
      </c>
      <c r="K691" s="238" t="s">
        <v>886</v>
      </c>
      <c r="L691" s="178" t="s">
        <v>309</v>
      </c>
      <c r="M691" s="177"/>
      <c r="N691" s="114"/>
      <c r="O691" s="114">
        <v>0.2</v>
      </c>
      <c r="P691" s="114"/>
      <c r="Q691" s="114"/>
      <c r="R691" s="114"/>
      <c r="S691" s="114"/>
      <c r="T691" s="114"/>
      <c r="U691" s="114"/>
      <c r="V691" s="114"/>
      <c r="W691" s="114"/>
      <c r="X691" s="114"/>
      <c r="Y691" s="114"/>
      <c r="Z691" s="114"/>
      <c r="AA691" s="114"/>
      <c r="AB691" s="114"/>
      <c r="AC691" s="114"/>
      <c r="AD691" s="114"/>
      <c r="AE691" s="114"/>
      <c r="AF691" s="114"/>
      <c r="AG691" s="114"/>
      <c r="AH691" s="114"/>
      <c r="AI691" s="114"/>
      <c r="AJ691" s="114"/>
      <c r="AK691" s="114"/>
      <c r="AL691" s="114"/>
      <c r="AM691" s="114"/>
      <c r="AN691" s="114"/>
      <c r="AO691" s="114"/>
      <c r="AP691" s="115"/>
      <c r="AQ691" s="393"/>
      <c r="AR691" s="114"/>
      <c r="AS691" s="114"/>
    </row>
    <row r="692" spans="1:45" x14ac:dyDescent="0.25">
      <c r="A692" s="1012"/>
      <c r="B692" s="1006"/>
      <c r="C692" s="169" t="s">
        <v>48</v>
      </c>
      <c r="D692" s="170">
        <v>0.2</v>
      </c>
      <c r="E692" s="170"/>
      <c r="F692" s="170">
        <v>0.2</v>
      </c>
      <c r="G692" s="170"/>
      <c r="H692" s="170"/>
      <c r="I692" s="170"/>
      <c r="J692" s="170">
        <v>0.2</v>
      </c>
      <c r="K692" s="238" t="s">
        <v>194</v>
      </c>
      <c r="L692" s="178" t="s">
        <v>309</v>
      </c>
      <c r="M692" s="177"/>
      <c r="N692" s="114"/>
      <c r="O692" s="114">
        <v>0.2</v>
      </c>
      <c r="P692" s="114"/>
      <c r="Q692" s="114"/>
      <c r="R692" s="114"/>
      <c r="S692" s="114"/>
      <c r="T692" s="114"/>
      <c r="U692" s="114"/>
      <c r="V692" s="114"/>
      <c r="W692" s="114"/>
      <c r="X692" s="114"/>
      <c r="Y692" s="114"/>
      <c r="Z692" s="114"/>
      <c r="AA692" s="114"/>
      <c r="AB692" s="114"/>
      <c r="AC692" s="114"/>
      <c r="AD692" s="114"/>
      <c r="AE692" s="114"/>
      <c r="AF692" s="114"/>
      <c r="AG692" s="114"/>
      <c r="AH692" s="114"/>
      <c r="AI692" s="114"/>
      <c r="AJ692" s="114"/>
      <c r="AK692" s="114"/>
      <c r="AL692" s="114"/>
      <c r="AM692" s="114"/>
      <c r="AN692" s="114"/>
      <c r="AO692" s="114"/>
      <c r="AP692" s="115"/>
      <c r="AQ692" s="393"/>
      <c r="AR692" s="114"/>
      <c r="AS692" s="114"/>
    </row>
    <row r="693" spans="1:45" ht="27.6" x14ac:dyDescent="0.25">
      <c r="A693" s="158">
        <v>7</v>
      </c>
      <c r="B693" s="199" t="s">
        <v>738</v>
      </c>
      <c r="C693" s="169" t="s">
        <v>48</v>
      </c>
      <c r="D693" s="170">
        <v>0.36</v>
      </c>
      <c r="E693" s="170"/>
      <c r="F693" s="170">
        <v>0.36</v>
      </c>
      <c r="G693" s="170">
        <v>0.1</v>
      </c>
      <c r="H693" s="170"/>
      <c r="I693" s="170"/>
      <c r="J693" s="170">
        <v>0.26</v>
      </c>
      <c r="K693" s="238" t="s">
        <v>207</v>
      </c>
      <c r="L693" s="149" t="s">
        <v>304</v>
      </c>
      <c r="M693" s="177">
        <v>531</v>
      </c>
      <c r="N693" s="114">
        <v>0.1</v>
      </c>
      <c r="O693" s="114">
        <v>0.26</v>
      </c>
      <c r="P693" s="114"/>
      <c r="Q693" s="114"/>
      <c r="R693" s="114"/>
      <c r="S693" s="114"/>
      <c r="T693" s="114"/>
      <c r="U693" s="114"/>
      <c r="V693" s="114"/>
      <c r="W693" s="114"/>
      <c r="X693" s="114"/>
      <c r="Y693" s="114"/>
      <c r="Z693" s="114"/>
      <c r="AA693" s="114"/>
      <c r="AB693" s="114"/>
      <c r="AC693" s="114"/>
      <c r="AD693" s="114"/>
      <c r="AE693" s="114"/>
      <c r="AF693" s="114"/>
      <c r="AG693" s="114"/>
      <c r="AH693" s="114"/>
      <c r="AI693" s="114"/>
      <c r="AJ693" s="114"/>
      <c r="AK693" s="114"/>
      <c r="AL693" s="114"/>
      <c r="AM693" s="114"/>
      <c r="AN693" s="114"/>
      <c r="AO693" s="114"/>
      <c r="AP693" s="181"/>
      <c r="AQ693" s="182"/>
      <c r="AR693" s="117"/>
      <c r="AS693" s="117"/>
    </row>
    <row r="694" spans="1:45" x14ac:dyDescent="0.25">
      <c r="A694" s="158">
        <v>8</v>
      </c>
      <c r="B694" s="199" t="s">
        <v>739</v>
      </c>
      <c r="C694" s="169" t="s">
        <v>48</v>
      </c>
      <c r="D694" s="170">
        <v>1</v>
      </c>
      <c r="E694" s="170"/>
      <c r="F694" s="170">
        <v>1</v>
      </c>
      <c r="G694" s="170"/>
      <c r="H694" s="170"/>
      <c r="I694" s="170"/>
      <c r="J694" s="170">
        <v>1</v>
      </c>
      <c r="K694" s="238" t="s">
        <v>207</v>
      </c>
      <c r="L694" s="178" t="s">
        <v>309</v>
      </c>
      <c r="M694" s="177">
        <v>532</v>
      </c>
      <c r="N694" s="114"/>
      <c r="O694" s="114">
        <v>1</v>
      </c>
      <c r="P694" s="114"/>
      <c r="Q694" s="114"/>
      <c r="R694" s="114"/>
      <c r="S694" s="114"/>
      <c r="T694" s="114"/>
      <c r="U694" s="114"/>
      <c r="V694" s="114"/>
      <c r="W694" s="114"/>
      <c r="X694" s="114"/>
      <c r="Y694" s="114"/>
      <c r="Z694" s="114"/>
      <c r="AA694" s="114"/>
      <c r="AB694" s="114"/>
      <c r="AC694" s="114"/>
      <c r="AD694" s="114"/>
      <c r="AE694" s="114"/>
      <c r="AF694" s="114"/>
      <c r="AG694" s="114"/>
      <c r="AH694" s="114"/>
      <c r="AI694" s="114"/>
      <c r="AJ694" s="114"/>
      <c r="AK694" s="114"/>
      <c r="AL694" s="114"/>
      <c r="AM694" s="114"/>
      <c r="AN694" s="114"/>
      <c r="AO694" s="114"/>
      <c r="AP694" s="181"/>
      <c r="AQ694" s="182"/>
      <c r="AR694" s="117"/>
      <c r="AS694" s="117"/>
    </row>
    <row r="695" spans="1:45" x14ac:dyDescent="0.25">
      <c r="A695" s="158">
        <v>9</v>
      </c>
      <c r="B695" s="199" t="s">
        <v>740</v>
      </c>
      <c r="C695" s="169" t="s">
        <v>48</v>
      </c>
      <c r="D695" s="170">
        <v>5</v>
      </c>
      <c r="E695" s="170"/>
      <c r="F695" s="170">
        <v>5</v>
      </c>
      <c r="G695" s="170"/>
      <c r="H695" s="170"/>
      <c r="I695" s="170"/>
      <c r="J695" s="170">
        <v>5</v>
      </c>
      <c r="K695" s="238" t="s">
        <v>207</v>
      </c>
      <c r="L695" s="178" t="s">
        <v>309</v>
      </c>
      <c r="M695" s="177">
        <v>533</v>
      </c>
      <c r="N695" s="114"/>
      <c r="O695" s="114"/>
      <c r="P695" s="114"/>
      <c r="Q695" s="114"/>
      <c r="R695" s="114"/>
      <c r="S695" s="114"/>
      <c r="T695" s="114"/>
      <c r="U695" s="114"/>
      <c r="V695" s="114"/>
      <c r="W695" s="114"/>
      <c r="X695" s="114"/>
      <c r="Y695" s="114"/>
      <c r="Z695" s="114"/>
      <c r="AA695" s="114"/>
      <c r="AB695" s="114"/>
      <c r="AC695" s="114"/>
      <c r="AD695" s="114">
        <v>5</v>
      </c>
      <c r="AE695" s="114"/>
      <c r="AF695" s="114"/>
      <c r="AG695" s="114"/>
      <c r="AH695" s="114"/>
      <c r="AI695" s="114"/>
      <c r="AJ695" s="114"/>
      <c r="AK695" s="114"/>
      <c r="AL695" s="114"/>
      <c r="AM695" s="114"/>
      <c r="AN695" s="114"/>
      <c r="AO695" s="114"/>
      <c r="AP695" s="181"/>
      <c r="AQ695" s="182"/>
      <c r="AR695" s="117"/>
      <c r="AS695" s="117"/>
    </row>
    <row r="696" spans="1:45" x14ac:dyDescent="0.25">
      <c r="A696" s="158">
        <v>10</v>
      </c>
      <c r="B696" s="199" t="s">
        <v>741</v>
      </c>
      <c r="C696" s="169" t="s">
        <v>48</v>
      </c>
      <c r="D696" s="170">
        <v>0.6</v>
      </c>
      <c r="E696" s="170"/>
      <c r="F696" s="170">
        <v>0.6</v>
      </c>
      <c r="G696" s="170"/>
      <c r="H696" s="170"/>
      <c r="I696" s="170"/>
      <c r="J696" s="170">
        <v>0.6</v>
      </c>
      <c r="K696" s="238" t="s">
        <v>207</v>
      </c>
      <c r="L696" s="178" t="s">
        <v>309</v>
      </c>
      <c r="M696" s="177">
        <v>534</v>
      </c>
      <c r="N696" s="114"/>
      <c r="O696" s="114"/>
      <c r="P696" s="114"/>
      <c r="Q696" s="114"/>
      <c r="R696" s="114"/>
      <c r="S696" s="114"/>
      <c r="T696" s="114"/>
      <c r="U696" s="114"/>
      <c r="V696" s="114"/>
      <c r="W696" s="114"/>
      <c r="X696" s="114"/>
      <c r="Y696" s="114"/>
      <c r="Z696" s="114"/>
      <c r="AA696" s="114"/>
      <c r="AB696" s="114"/>
      <c r="AC696" s="114"/>
      <c r="AD696" s="114">
        <v>0.6</v>
      </c>
      <c r="AE696" s="114"/>
      <c r="AF696" s="114"/>
      <c r="AG696" s="114"/>
      <c r="AH696" s="114"/>
      <c r="AI696" s="114"/>
      <c r="AJ696" s="114"/>
      <c r="AK696" s="114"/>
      <c r="AL696" s="114"/>
      <c r="AM696" s="114"/>
      <c r="AN696" s="114"/>
      <c r="AO696" s="114"/>
      <c r="AP696" s="181"/>
      <c r="AQ696" s="182"/>
      <c r="AR696" s="117"/>
      <c r="AS696" s="117"/>
    </row>
    <row r="697" spans="1:45" x14ac:dyDescent="0.25">
      <c r="A697" s="158">
        <v>11</v>
      </c>
      <c r="B697" s="199" t="s">
        <v>742</v>
      </c>
      <c r="C697" s="169" t="s">
        <v>48</v>
      </c>
      <c r="D697" s="170">
        <v>1</v>
      </c>
      <c r="E697" s="170"/>
      <c r="F697" s="170">
        <v>1</v>
      </c>
      <c r="G697" s="170"/>
      <c r="H697" s="170"/>
      <c r="I697" s="170"/>
      <c r="J697" s="170">
        <v>1</v>
      </c>
      <c r="K697" s="238" t="s">
        <v>204</v>
      </c>
      <c r="L697" s="178" t="s">
        <v>309</v>
      </c>
      <c r="M697" s="177">
        <v>535</v>
      </c>
      <c r="N697" s="114"/>
      <c r="O697" s="114"/>
      <c r="P697" s="114">
        <v>0.5</v>
      </c>
      <c r="Q697" s="114"/>
      <c r="R697" s="114"/>
      <c r="S697" s="114"/>
      <c r="T697" s="114"/>
      <c r="U697" s="114"/>
      <c r="V697" s="114"/>
      <c r="W697" s="114"/>
      <c r="X697" s="114"/>
      <c r="Y697" s="114"/>
      <c r="Z697" s="114"/>
      <c r="AA697" s="114"/>
      <c r="AB697" s="114"/>
      <c r="AC697" s="114"/>
      <c r="AD697" s="114">
        <v>0.5</v>
      </c>
      <c r="AE697" s="114"/>
      <c r="AF697" s="114"/>
      <c r="AG697" s="114"/>
      <c r="AH697" s="114"/>
      <c r="AI697" s="114"/>
      <c r="AJ697" s="114"/>
      <c r="AK697" s="114"/>
      <c r="AL697" s="114"/>
      <c r="AM697" s="114"/>
      <c r="AN697" s="114"/>
      <c r="AO697" s="114"/>
      <c r="AP697" s="181"/>
      <c r="AQ697" s="182"/>
      <c r="AR697" s="117"/>
      <c r="AS697" s="117"/>
    </row>
    <row r="698" spans="1:45" x14ac:dyDescent="0.25">
      <c r="A698" s="158">
        <v>12</v>
      </c>
      <c r="B698" s="199" t="s">
        <v>743</v>
      </c>
      <c r="C698" s="169" t="s">
        <v>48</v>
      </c>
      <c r="D698" s="170">
        <v>14.7</v>
      </c>
      <c r="E698" s="170"/>
      <c r="F698" s="170">
        <v>14.7</v>
      </c>
      <c r="G698" s="170"/>
      <c r="H698" s="170"/>
      <c r="I698" s="170"/>
      <c r="J698" s="170">
        <v>14.7</v>
      </c>
      <c r="K698" s="238" t="s">
        <v>202</v>
      </c>
      <c r="L698" s="178" t="s">
        <v>309</v>
      </c>
      <c r="M698" s="177">
        <v>536</v>
      </c>
      <c r="N698" s="114"/>
      <c r="O698" s="114"/>
      <c r="P698" s="114"/>
      <c r="Q698" s="114"/>
      <c r="R698" s="114"/>
      <c r="S698" s="114"/>
      <c r="T698" s="114"/>
      <c r="U698" s="114"/>
      <c r="V698" s="114"/>
      <c r="W698" s="114"/>
      <c r="X698" s="114"/>
      <c r="Y698" s="114"/>
      <c r="Z698" s="114"/>
      <c r="AA698" s="114"/>
      <c r="AB698" s="114"/>
      <c r="AC698" s="114"/>
      <c r="AD698" s="114">
        <v>14.7</v>
      </c>
      <c r="AE698" s="114"/>
      <c r="AF698" s="114"/>
      <c r="AG698" s="114"/>
      <c r="AH698" s="114"/>
      <c r="AI698" s="114"/>
      <c r="AJ698" s="114"/>
      <c r="AK698" s="114"/>
      <c r="AL698" s="114"/>
      <c r="AM698" s="114"/>
      <c r="AN698" s="114"/>
      <c r="AO698" s="114"/>
      <c r="AP698" s="181"/>
      <c r="AQ698" s="182"/>
      <c r="AR698" s="117"/>
      <c r="AS698" s="117"/>
    </row>
    <row r="699" spans="1:45" x14ac:dyDescent="0.25">
      <c r="A699" s="158">
        <v>13</v>
      </c>
      <c r="B699" s="199" t="s">
        <v>744</v>
      </c>
      <c r="C699" s="169" t="s">
        <v>48</v>
      </c>
      <c r="D699" s="170">
        <v>10.199999999999999</v>
      </c>
      <c r="E699" s="170"/>
      <c r="F699" s="170">
        <v>10.199999999999999</v>
      </c>
      <c r="G699" s="170"/>
      <c r="H699" s="170"/>
      <c r="I699" s="170"/>
      <c r="J699" s="170">
        <v>10.199999999999999</v>
      </c>
      <c r="K699" s="238" t="s">
        <v>202</v>
      </c>
      <c r="L699" s="178" t="s">
        <v>309</v>
      </c>
      <c r="M699" s="177">
        <v>537</v>
      </c>
      <c r="N699" s="114"/>
      <c r="O699" s="114"/>
      <c r="P699" s="114"/>
      <c r="Q699" s="114"/>
      <c r="R699" s="114"/>
      <c r="S699" s="114"/>
      <c r="T699" s="114"/>
      <c r="U699" s="114"/>
      <c r="V699" s="114"/>
      <c r="W699" s="114"/>
      <c r="X699" s="114"/>
      <c r="Y699" s="114">
        <v>10.199999999999999</v>
      </c>
      <c r="Z699" s="114"/>
      <c r="AA699" s="114"/>
      <c r="AB699" s="114"/>
      <c r="AC699" s="114"/>
      <c r="AD699" s="114"/>
      <c r="AE699" s="114"/>
      <c r="AF699" s="114"/>
      <c r="AG699" s="114"/>
      <c r="AH699" s="114"/>
      <c r="AI699" s="114"/>
      <c r="AJ699" s="114"/>
      <c r="AK699" s="114"/>
      <c r="AL699" s="114"/>
      <c r="AM699" s="114"/>
      <c r="AN699" s="114"/>
      <c r="AO699" s="114"/>
      <c r="AP699" s="181"/>
      <c r="AQ699" s="182"/>
      <c r="AR699" s="117"/>
      <c r="AS699" s="117"/>
    </row>
    <row r="700" spans="1:45" x14ac:dyDescent="0.25">
      <c r="A700" s="158">
        <v>14</v>
      </c>
      <c r="B700" s="199" t="s">
        <v>745</v>
      </c>
      <c r="C700" s="169" t="s">
        <v>48</v>
      </c>
      <c r="D700" s="170">
        <v>4.3</v>
      </c>
      <c r="E700" s="170"/>
      <c r="F700" s="170">
        <v>4.3</v>
      </c>
      <c r="G700" s="170"/>
      <c r="H700" s="170"/>
      <c r="I700" s="170"/>
      <c r="J700" s="170">
        <v>4.3</v>
      </c>
      <c r="K700" s="238" t="s">
        <v>206</v>
      </c>
      <c r="L700" s="149" t="s">
        <v>304</v>
      </c>
      <c r="M700" s="177">
        <v>538</v>
      </c>
      <c r="N700" s="114"/>
      <c r="O700" s="114">
        <v>4.3</v>
      </c>
      <c r="P700" s="114"/>
      <c r="Q700" s="114"/>
      <c r="R700" s="114"/>
      <c r="S700" s="114"/>
      <c r="T700" s="114"/>
      <c r="U700" s="114"/>
      <c r="V700" s="114"/>
      <c r="W700" s="114"/>
      <c r="X700" s="114"/>
      <c r="Y700" s="114"/>
      <c r="Z700" s="114"/>
      <c r="AA700" s="114"/>
      <c r="AB700" s="114"/>
      <c r="AC700" s="114"/>
      <c r="AD700" s="114"/>
      <c r="AE700" s="114"/>
      <c r="AF700" s="114"/>
      <c r="AG700" s="114"/>
      <c r="AH700" s="114"/>
      <c r="AI700" s="114"/>
      <c r="AJ700" s="114"/>
      <c r="AK700" s="114"/>
      <c r="AL700" s="114"/>
      <c r="AM700" s="114"/>
      <c r="AN700" s="114"/>
      <c r="AO700" s="114"/>
      <c r="AP700" s="181"/>
      <c r="AQ700" s="182"/>
      <c r="AR700" s="117"/>
      <c r="AS700" s="117"/>
    </row>
    <row r="701" spans="1:45" x14ac:dyDescent="0.25">
      <c r="A701" s="158">
        <v>15</v>
      </c>
      <c r="B701" s="168" t="s">
        <v>746</v>
      </c>
      <c r="C701" s="169" t="s">
        <v>48</v>
      </c>
      <c r="D701" s="201">
        <v>10.5</v>
      </c>
      <c r="E701" s="201"/>
      <c r="F701" s="201">
        <v>10.5</v>
      </c>
      <c r="G701" s="201">
        <v>10.5</v>
      </c>
      <c r="H701" s="170"/>
      <c r="I701" s="170"/>
      <c r="J701" s="170"/>
      <c r="K701" s="238" t="s">
        <v>205</v>
      </c>
      <c r="L701" s="149" t="s">
        <v>304</v>
      </c>
      <c r="M701" s="177"/>
      <c r="N701" s="114">
        <v>10.5</v>
      </c>
      <c r="O701" s="114"/>
      <c r="P701" s="114"/>
      <c r="Q701" s="114"/>
      <c r="R701" s="114"/>
      <c r="S701" s="114"/>
      <c r="T701" s="114"/>
      <c r="U701" s="114"/>
      <c r="V701" s="114"/>
      <c r="W701" s="114"/>
      <c r="X701" s="114"/>
      <c r="Y701" s="114"/>
      <c r="Z701" s="114"/>
      <c r="AA701" s="114"/>
      <c r="AB701" s="114"/>
      <c r="AC701" s="114"/>
      <c r="AD701" s="114"/>
      <c r="AE701" s="114"/>
      <c r="AF701" s="114"/>
      <c r="AG701" s="114"/>
      <c r="AH701" s="114"/>
      <c r="AI701" s="114"/>
      <c r="AJ701" s="114"/>
      <c r="AK701" s="114"/>
      <c r="AL701" s="114"/>
      <c r="AM701" s="114"/>
      <c r="AN701" s="114"/>
      <c r="AO701" s="114"/>
      <c r="AP701" s="115"/>
      <c r="AQ701" s="116"/>
      <c r="AR701" s="117"/>
    </row>
    <row r="702" spans="1:45" x14ac:dyDescent="0.25">
      <c r="A702" s="158">
        <v>16</v>
      </c>
      <c r="B702" s="500" t="s">
        <v>740</v>
      </c>
      <c r="C702" s="169" t="s">
        <v>48</v>
      </c>
      <c r="D702" s="170">
        <v>1.01</v>
      </c>
      <c r="E702" s="170"/>
      <c r="F702" s="170">
        <v>1.01</v>
      </c>
      <c r="G702" s="345"/>
      <c r="H702" s="345"/>
      <c r="I702" s="345"/>
      <c r="J702" s="345">
        <v>1.01</v>
      </c>
      <c r="K702" s="238" t="s">
        <v>196</v>
      </c>
      <c r="L702" s="149" t="s">
        <v>304</v>
      </c>
      <c r="M702" s="177"/>
      <c r="N702" s="346"/>
      <c r="O702" s="346"/>
      <c r="P702" s="346">
        <v>1.01</v>
      </c>
      <c r="Q702" s="346"/>
      <c r="R702" s="346"/>
      <c r="S702" s="185"/>
      <c r="T702" s="346"/>
      <c r="U702" s="346"/>
      <c r="V702" s="185"/>
      <c r="W702" s="185"/>
      <c r="X702" s="185"/>
      <c r="Y702" s="185"/>
      <c r="Z702" s="185"/>
      <c r="AA702" s="185"/>
      <c r="AB702" s="185"/>
      <c r="AC702" s="185"/>
      <c r="AD702" s="346"/>
      <c r="AE702" s="346"/>
      <c r="AF702" s="185"/>
      <c r="AG702" s="185"/>
      <c r="AH702" s="185"/>
      <c r="AI702" s="185"/>
      <c r="AJ702" s="185"/>
      <c r="AK702" s="185"/>
      <c r="AL702" s="185"/>
      <c r="AM702" s="185"/>
      <c r="AN702" s="185"/>
      <c r="AO702" s="185"/>
      <c r="AP702" s="185"/>
      <c r="AQ702" s="185"/>
      <c r="AR702" s="185"/>
      <c r="AS702" s="185"/>
    </row>
    <row r="703" spans="1:45" x14ac:dyDescent="0.25">
      <c r="A703" s="1010">
        <v>17</v>
      </c>
      <c r="B703" s="1013" t="s">
        <v>747</v>
      </c>
      <c r="C703" s="169" t="s">
        <v>48</v>
      </c>
      <c r="D703" s="114">
        <v>0.72</v>
      </c>
      <c r="E703" s="114"/>
      <c r="F703" s="114">
        <v>0.72</v>
      </c>
      <c r="G703" s="346"/>
      <c r="H703" s="346"/>
      <c r="I703" s="346"/>
      <c r="J703" s="346">
        <v>0.72</v>
      </c>
      <c r="K703" s="581" t="s">
        <v>202</v>
      </c>
      <c r="L703" s="149"/>
      <c r="M703" s="318" t="s">
        <v>884</v>
      </c>
      <c r="N703" s="346"/>
      <c r="O703" s="346">
        <v>0.72</v>
      </c>
      <c r="P703" s="346"/>
      <c r="Q703" s="346"/>
      <c r="R703" s="346"/>
      <c r="S703" s="185"/>
      <c r="T703" s="346"/>
      <c r="U703" s="346"/>
      <c r="V703" s="185"/>
      <c r="W703" s="185"/>
      <c r="X703" s="185"/>
      <c r="Y703" s="185"/>
      <c r="Z703" s="185"/>
      <c r="AA703" s="185"/>
      <c r="AB703" s="185"/>
      <c r="AC703" s="185"/>
      <c r="AD703" s="346"/>
      <c r="AE703" s="346"/>
      <c r="AF703" s="185"/>
      <c r="AG703" s="185"/>
      <c r="AH703" s="185"/>
      <c r="AI703" s="185"/>
      <c r="AJ703" s="185"/>
      <c r="AK703" s="185"/>
      <c r="AL703" s="185"/>
      <c r="AM703" s="185"/>
      <c r="AN703" s="185"/>
      <c r="AO703" s="185"/>
      <c r="AP703" s="206"/>
      <c r="AQ703" s="384"/>
      <c r="AR703" s="185"/>
      <c r="AS703" s="185"/>
    </row>
    <row r="704" spans="1:45" x14ac:dyDescent="0.25">
      <c r="A704" s="1011"/>
      <c r="B704" s="1014"/>
      <c r="C704" s="169" t="s">
        <v>48</v>
      </c>
      <c r="D704" s="114">
        <v>0.72</v>
      </c>
      <c r="E704" s="114"/>
      <c r="F704" s="114">
        <v>0.72</v>
      </c>
      <c r="G704" s="346"/>
      <c r="H704" s="346"/>
      <c r="I704" s="346"/>
      <c r="J704" s="346">
        <v>0.72</v>
      </c>
      <c r="K704" s="581" t="s">
        <v>207</v>
      </c>
      <c r="L704" s="149"/>
      <c r="M704" s="177"/>
      <c r="N704" s="346"/>
      <c r="O704" s="346">
        <v>0.72</v>
      </c>
      <c r="P704" s="346"/>
      <c r="Q704" s="346"/>
      <c r="R704" s="346"/>
      <c r="S704" s="185"/>
      <c r="T704" s="346"/>
      <c r="U704" s="346"/>
      <c r="V704" s="185"/>
      <c r="W704" s="185"/>
      <c r="X704" s="185"/>
      <c r="Y704" s="185"/>
      <c r="Z704" s="185"/>
      <c r="AA704" s="185"/>
      <c r="AB704" s="185"/>
      <c r="AC704" s="185"/>
      <c r="AD704" s="346"/>
      <c r="AE704" s="346"/>
      <c r="AF704" s="185"/>
      <c r="AG704" s="185"/>
      <c r="AH704" s="185"/>
      <c r="AI704" s="185"/>
      <c r="AJ704" s="185"/>
      <c r="AK704" s="185"/>
      <c r="AL704" s="185"/>
      <c r="AM704" s="185"/>
      <c r="AN704" s="185"/>
      <c r="AO704" s="185"/>
      <c r="AP704" s="206"/>
      <c r="AQ704" s="384"/>
      <c r="AR704" s="185"/>
      <c r="AS704" s="185"/>
    </row>
    <row r="705" spans="1:45" x14ac:dyDescent="0.25">
      <c r="A705" s="1011"/>
      <c r="B705" s="1014"/>
      <c r="C705" s="169" t="s">
        <v>48</v>
      </c>
      <c r="D705" s="114">
        <v>0.72</v>
      </c>
      <c r="E705" s="114"/>
      <c r="F705" s="114">
        <v>0.72</v>
      </c>
      <c r="G705" s="346"/>
      <c r="H705" s="346"/>
      <c r="I705" s="346"/>
      <c r="J705" s="346">
        <v>0.72</v>
      </c>
      <c r="K705" s="581" t="s">
        <v>198</v>
      </c>
      <c r="L705" s="149"/>
      <c r="M705" s="177"/>
      <c r="N705" s="346"/>
      <c r="O705" s="346">
        <v>0.72</v>
      </c>
      <c r="P705" s="346"/>
      <c r="Q705" s="346"/>
      <c r="R705" s="346"/>
      <c r="S705" s="185"/>
      <c r="T705" s="346"/>
      <c r="U705" s="346"/>
      <c r="V705" s="185"/>
      <c r="W705" s="185"/>
      <c r="X705" s="185"/>
      <c r="Y705" s="185"/>
      <c r="Z705" s="185"/>
      <c r="AA705" s="185"/>
      <c r="AB705" s="185"/>
      <c r="AC705" s="185"/>
      <c r="AD705" s="346"/>
      <c r="AE705" s="346"/>
      <c r="AF705" s="185"/>
      <c r="AG705" s="185"/>
      <c r="AH705" s="185"/>
      <c r="AI705" s="185"/>
      <c r="AJ705" s="185"/>
      <c r="AK705" s="185"/>
      <c r="AL705" s="185"/>
      <c r="AM705" s="185"/>
      <c r="AN705" s="185"/>
      <c r="AO705" s="185"/>
      <c r="AP705" s="206"/>
      <c r="AQ705" s="384"/>
      <c r="AR705" s="185"/>
      <c r="AS705" s="185"/>
    </row>
    <row r="706" spans="1:45" x14ac:dyDescent="0.25">
      <c r="A706" s="1011"/>
      <c r="B706" s="1014"/>
      <c r="C706" s="169" t="s">
        <v>48</v>
      </c>
      <c r="D706" s="114">
        <v>0.71</v>
      </c>
      <c r="E706" s="114"/>
      <c r="F706" s="114">
        <v>0.71</v>
      </c>
      <c r="G706" s="346"/>
      <c r="H706" s="346"/>
      <c r="I706" s="346"/>
      <c r="J706" s="346">
        <v>0.71</v>
      </c>
      <c r="K706" s="581" t="s">
        <v>196</v>
      </c>
      <c r="L706" s="149"/>
      <c r="M706" s="177"/>
      <c r="N706" s="346"/>
      <c r="O706" s="346">
        <v>0.71</v>
      </c>
      <c r="P706" s="346"/>
      <c r="Q706" s="346"/>
      <c r="R706" s="346"/>
      <c r="S706" s="185"/>
      <c r="T706" s="346"/>
      <c r="U706" s="346"/>
      <c r="V706" s="185"/>
      <c r="W706" s="185"/>
      <c r="X706" s="185"/>
      <c r="Y706" s="185"/>
      <c r="Z706" s="185"/>
      <c r="AA706" s="185"/>
      <c r="AB706" s="185"/>
      <c r="AC706" s="185"/>
      <c r="AD706" s="346"/>
      <c r="AE706" s="346"/>
      <c r="AF706" s="185"/>
      <c r="AG706" s="185"/>
      <c r="AH706" s="185"/>
      <c r="AI706" s="185"/>
      <c r="AJ706" s="185"/>
      <c r="AK706" s="185"/>
      <c r="AL706" s="185"/>
      <c r="AM706" s="185"/>
      <c r="AN706" s="185"/>
      <c r="AO706" s="185"/>
      <c r="AP706" s="206"/>
      <c r="AQ706" s="384"/>
      <c r="AR706" s="185"/>
      <c r="AS706" s="185"/>
    </row>
    <row r="707" spans="1:45" x14ac:dyDescent="0.25">
      <c r="A707" s="1011"/>
      <c r="B707" s="1014"/>
      <c r="C707" s="169" t="s">
        <v>48</v>
      </c>
      <c r="D707" s="114">
        <v>0.71</v>
      </c>
      <c r="E707" s="114"/>
      <c r="F707" s="114">
        <v>0.71</v>
      </c>
      <c r="G707" s="346"/>
      <c r="H707" s="346"/>
      <c r="I707" s="346"/>
      <c r="J707" s="346">
        <v>0.71</v>
      </c>
      <c r="K707" s="581" t="s">
        <v>195</v>
      </c>
      <c r="L707" s="149"/>
      <c r="M707" s="177"/>
      <c r="N707" s="346"/>
      <c r="O707" s="346">
        <v>0.71</v>
      </c>
      <c r="P707" s="346"/>
      <c r="Q707" s="346"/>
      <c r="R707" s="346"/>
      <c r="S707" s="185"/>
      <c r="T707" s="346"/>
      <c r="U707" s="346"/>
      <c r="V707" s="185"/>
      <c r="W707" s="185"/>
      <c r="X707" s="185"/>
      <c r="Y707" s="185"/>
      <c r="Z707" s="185"/>
      <c r="AA707" s="185"/>
      <c r="AB707" s="185"/>
      <c r="AC707" s="185"/>
      <c r="AD707" s="346"/>
      <c r="AE707" s="346"/>
      <c r="AF707" s="185"/>
      <c r="AG707" s="185"/>
      <c r="AH707" s="185"/>
      <c r="AI707" s="185"/>
      <c r="AJ707" s="185"/>
      <c r="AK707" s="185"/>
      <c r="AL707" s="185"/>
      <c r="AM707" s="185"/>
      <c r="AN707" s="185"/>
      <c r="AO707" s="185"/>
      <c r="AP707" s="206"/>
      <c r="AQ707" s="384"/>
      <c r="AR707" s="185"/>
      <c r="AS707" s="185"/>
    </row>
    <row r="708" spans="1:45" x14ac:dyDescent="0.25">
      <c r="A708" s="1011"/>
      <c r="B708" s="1014"/>
      <c r="C708" s="169" t="s">
        <v>48</v>
      </c>
      <c r="D708" s="114">
        <v>0.71</v>
      </c>
      <c r="E708" s="114"/>
      <c r="F708" s="114">
        <v>0.71</v>
      </c>
      <c r="G708" s="346"/>
      <c r="H708" s="346"/>
      <c r="I708" s="346"/>
      <c r="J708" s="346">
        <v>0.71</v>
      </c>
      <c r="K708" s="238" t="s">
        <v>886</v>
      </c>
      <c r="L708" s="149"/>
      <c r="M708" s="177"/>
      <c r="N708" s="346"/>
      <c r="O708" s="346">
        <v>0.71</v>
      </c>
      <c r="P708" s="346"/>
      <c r="Q708" s="346"/>
      <c r="R708" s="346"/>
      <c r="S708" s="185"/>
      <c r="T708" s="346"/>
      <c r="U708" s="346"/>
      <c r="V708" s="185"/>
      <c r="W708" s="185"/>
      <c r="X708" s="185"/>
      <c r="Y708" s="185"/>
      <c r="Z708" s="185"/>
      <c r="AA708" s="185"/>
      <c r="AB708" s="185"/>
      <c r="AC708" s="185"/>
      <c r="AD708" s="346"/>
      <c r="AE708" s="346"/>
      <c r="AF708" s="185"/>
      <c r="AG708" s="185"/>
      <c r="AH708" s="185"/>
      <c r="AI708" s="185"/>
      <c r="AJ708" s="185"/>
      <c r="AK708" s="185"/>
      <c r="AL708" s="185"/>
      <c r="AM708" s="185"/>
      <c r="AN708" s="185"/>
      <c r="AO708" s="185"/>
      <c r="AP708" s="206"/>
      <c r="AQ708" s="384"/>
      <c r="AR708" s="185"/>
      <c r="AS708" s="185"/>
    </row>
    <row r="709" spans="1:45" x14ac:dyDescent="0.25">
      <c r="A709" s="1012"/>
      <c r="B709" s="1015"/>
      <c r="C709" s="169" t="s">
        <v>48</v>
      </c>
      <c r="D709" s="114">
        <v>0.71</v>
      </c>
      <c r="E709" s="114"/>
      <c r="F709" s="114">
        <v>0.71</v>
      </c>
      <c r="G709" s="346"/>
      <c r="H709" s="346"/>
      <c r="I709" s="346"/>
      <c r="J709" s="346">
        <v>0.71</v>
      </c>
      <c r="K709" s="581" t="s">
        <v>194</v>
      </c>
      <c r="L709" s="149"/>
      <c r="M709" s="177"/>
      <c r="N709" s="346"/>
      <c r="O709" s="346">
        <v>0.71</v>
      </c>
      <c r="P709" s="346"/>
      <c r="Q709" s="346"/>
      <c r="R709" s="346"/>
      <c r="S709" s="185"/>
      <c r="T709" s="346"/>
      <c r="U709" s="346"/>
      <c r="V709" s="185"/>
      <c r="W709" s="185"/>
      <c r="X709" s="185"/>
      <c r="Y709" s="185"/>
      <c r="Z709" s="185"/>
      <c r="AA709" s="185"/>
      <c r="AB709" s="185"/>
      <c r="AC709" s="185"/>
      <c r="AD709" s="346"/>
      <c r="AE709" s="346"/>
      <c r="AF709" s="185"/>
      <c r="AG709" s="185"/>
      <c r="AH709" s="185"/>
      <c r="AI709" s="185"/>
      <c r="AJ709" s="185"/>
      <c r="AK709" s="185"/>
      <c r="AL709" s="185"/>
      <c r="AM709" s="185"/>
      <c r="AN709" s="185"/>
      <c r="AO709" s="185"/>
      <c r="AP709" s="206"/>
      <c r="AQ709" s="384"/>
      <c r="AR709" s="185"/>
      <c r="AS709" s="185"/>
    </row>
    <row r="710" spans="1:45" s="147" customFormat="1" x14ac:dyDescent="0.25">
      <c r="A710" s="194" t="s">
        <v>168</v>
      </c>
      <c r="B710" s="157" t="s">
        <v>748</v>
      </c>
      <c r="C710" s="194"/>
      <c r="D710" s="159">
        <f t="shared" ref="D710:J710" si="40">D711</f>
        <v>0.5</v>
      </c>
      <c r="E710" s="159">
        <f t="shared" si="40"/>
        <v>0.3</v>
      </c>
      <c r="F710" s="159">
        <f t="shared" si="40"/>
        <v>0.2</v>
      </c>
      <c r="G710" s="159">
        <f t="shared" si="40"/>
        <v>0</v>
      </c>
      <c r="H710" s="159">
        <f t="shared" si="40"/>
        <v>0</v>
      </c>
      <c r="I710" s="159"/>
      <c r="J710" s="159">
        <f t="shared" si="40"/>
        <v>0.2</v>
      </c>
      <c r="K710" s="228"/>
      <c r="L710" s="178"/>
      <c r="M710" s="177"/>
      <c r="N710" s="240"/>
      <c r="O710" s="240"/>
      <c r="P710" s="240"/>
      <c r="Q710" s="240"/>
      <c r="R710" s="240"/>
      <c r="S710" s="240"/>
      <c r="T710" s="240"/>
      <c r="U710" s="240"/>
      <c r="V710" s="240"/>
      <c r="W710" s="240"/>
      <c r="X710" s="240"/>
      <c r="Y710" s="240"/>
      <c r="Z710" s="240"/>
      <c r="AA710" s="240"/>
      <c r="AB710" s="240"/>
      <c r="AC710" s="240"/>
      <c r="AD710" s="240"/>
      <c r="AE710" s="240"/>
      <c r="AF710" s="240"/>
      <c r="AG710" s="240"/>
      <c r="AH710" s="240"/>
      <c r="AI710" s="240"/>
      <c r="AJ710" s="240"/>
      <c r="AK710" s="240"/>
      <c r="AL710" s="240"/>
      <c r="AM710" s="240"/>
      <c r="AN710" s="240"/>
      <c r="AO710" s="240"/>
      <c r="AP710" s="523"/>
      <c r="AQ710" s="352"/>
      <c r="AR710" s="146"/>
      <c r="AS710" s="146"/>
    </row>
    <row r="711" spans="1:45" x14ac:dyDescent="0.25">
      <c r="A711" s="169">
        <v>1</v>
      </c>
      <c r="B711" s="168" t="s">
        <v>749</v>
      </c>
      <c r="C711" s="169" t="s">
        <v>238</v>
      </c>
      <c r="D711" s="170">
        <f>E711+F711</f>
        <v>0.5</v>
      </c>
      <c r="E711" s="170">
        <v>0.3</v>
      </c>
      <c r="F711" s="170">
        <v>0.2</v>
      </c>
      <c r="G711" s="170"/>
      <c r="H711" s="170"/>
      <c r="I711" s="170"/>
      <c r="J711" s="170">
        <v>0.2</v>
      </c>
      <c r="K711" s="238" t="s">
        <v>207</v>
      </c>
      <c r="L711" s="149" t="s">
        <v>304</v>
      </c>
      <c r="M711" s="177">
        <v>541</v>
      </c>
      <c r="N711" s="114"/>
      <c r="O711" s="114">
        <v>0.2</v>
      </c>
      <c r="P711" s="114"/>
      <c r="Q711" s="114"/>
      <c r="R711" s="114"/>
      <c r="S711" s="114"/>
      <c r="T711" s="114"/>
      <c r="U711" s="114"/>
      <c r="V711" s="114"/>
      <c r="W711" s="114"/>
      <c r="X711" s="114"/>
      <c r="Y711" s="114"/>
      <c r="Z711" s="114"/>
      <c r="AA711" s="114"/>
      <c r="AB711" s="114"/>
      <c r="AC711" s="114"/>
      <c r="AD711" s="114"/>
      <c r="AE711" s="114"/>
      <c r="AF711" s="114"/>
      <c r="AG711" s="114"/>
      <c r="AH711" s="114"/>
      <c r="AI711" s="114"/>
      <c r="AJ711" s="114"/>
      <c r="AK711" s="114"/>
      <c r="AL711" s="114"/>
      <c r="AM711" s="114"/>
      <c r="AN711" s="114"/>
      <c r="AO711" s="114"/>
      <c r="AP711" s="181"/>
      <c r="AQ711" s="182"/>
      <c r="AR711" s="117"/>
      <c r="AS711" s="117"/>
    </row>
    <row r="712" spans="1:45" s="147" customFormat="1" ht="14.4" x14ac:dyDescent="0.25">
      <c r="A712" s="524" t="s">
        <v>169</v>
      </c>
      <c r="B712" s="396" t="s">
        <v>148</v>
      </c>
      <c r="C712" s="169"/>
      <c r="D712" s="159">
        <f>SUM(D713:D727)</f>
        <v>4.25</v>
      </c>
      <c r="E712" s="159">
        <f t="shared" ref="E712:J712" si="41">SUM(E713:E727)</f>
        <v>0.3</v>
      </c>
      <c r="F712" s="159">
        <f t="shared" si="41"/>
        <v>3.9499999999999997</v>
      </c>
      <c r="G712" s="159">
        <f t="shared" si="41"/>
        <v>0.2</v>
      </c>
      <c r="H712" s="159">
        <f t="shared" si="41"/>
        <v>0</v>
      </c>
      <c r="I712" s="159">
        <f t="shared" si="41"/>
        <v>0</v>
      </c>
      <c r="J712" s="159">
        <f t="shared" si="41"/>
        <v>3.7499999999999996</v>
      </c>
      <c r="K712" s="228"/>
      <c r="L712" s="178"/>
      <c r="M712" s="177"/>
      <c r="N712" s="240"/>
      <c r="O712" s="240"/>
      <c r="P712" s="240"/>
      <c r="Q712" s="240"/>
      <c r="R712" s="240"/>
      <c r="S712" s="240"/>
      <c r="T712" s="240"/>
      <c r="U712" s="240"/>
      <c r="V712" s="240"/>
      <c r="W712" s="240"/>
      <c r="X712" s="240"/>
      <c r="Y712" s="240"/>
      <c r="Z712" s="240"/>
      <c r="AA712" s="240"/>
      <c r="AB712" s="240"/>
      <c r="AC712" s="240"/>
      <c r="AD712" s="240"/>
      <c r="AE712" s="240"/>
      <c r="AF712" s="240"/>
      <c r="AG712" s="240"/>
      <c r="AH712" s="240"/>
      <c r="AI712" s="240"/>
      <c r="AJ712" s="240"/>
      <c r="AK712" s="240"/>
      <c r="AL712" s="240"/>
      <c r="AM712" s="240"/>
      <c r="AN712" s="240"/>
      <c r="AO712" s="240"/>
      <c r="AP712" s="241"/>
      <c r="AQ712" s="167"/>
      <c r="AR712" s="146"/>
    </row>
    <row r="713" spans="1:45" x14ac:dyDescent="0.25">
      <c r="A713" s="169">
        <v>1</v>
      </c>
      <c r="B713" s="168" t="s">
        <v>750</v>
      </c>
      <c r="C713" s="169" t="s">
        <v>146</v>
      </c>
      <c r="D713" s="114">
        <v>0.45</v>
      </c>
      <c r="E713" s="170"/>
      <c r="F713" s="170">
        <v>0.45</v>
      </c>
      <c r="G713" s="170"/>
      <c r="H713" s="170"/>
      <c r="I713" s="170"/>
      <c r="J713" s="170">
        <v>0.45</v>
      </c>
      <c r="K713" s="238" t="s">
        <v>197</v>
      </c>
      <c r="L713" s="178" t="s">
        <v>309</v>
      </c>
      <c r="M713" s="177"/>
      <c r="N713" s="114"/>
      <c r="O713" s="114"/>
      <c r="P713" s="114"/>
      <c r="Q713" s="114"/>
      <c r="R713" s="114"/>
      <c r="S713" s="114"/>
      <c r="T713" s="114"/>
      <c r="U713" s="114"/>
      <c r="V713" s="114"/>
      <c r="W713" s="114"/>
      <c r="X713" s="114"/>
      <c r="Y713" s="114"/>
      <c r="Z713" s="114"/>
      <c r="AA713" s="114"/>
      <c r="AB713" s="114"/>
      <c r="AC713" s="114"/>
      <c r="AD713" s="114"/>
      <c r="AE713" s="114"/>
      <c r="AF713" s="114"/>
      <c r="AG713" s="114"/>
      <c r="AH713" s="114"/>
      <c r="AI713" s="114"/>
      <c r="AJ713" s="114"/>
      <c r="AK713" s="114"/>
      <c r="AL713" s="114"/>
      <c r="AM713" s="114"/>
      <c r="AN713" s="114"/>
      <c r="AO713" s="114"/>
      <c r="AP713" s="115"/>
      <c r="AQ713" s="116">
        <v>0.45</v>
      </c>
      <c r="AR713" s="117"/>
    </row>
    <row r="714" spans="1:45" x14ac:dyDescent="0.25">
      <c r="A714" s="169">
        <v>2</v>
      </c>
      <c r="B714" s="168" t="s">
        <v>751</v>
      </c>
      <c r="C714" s="169" t="s">
        <v>146</v>
      </c>
      <c r="D714" s="114">
        <v>0.2</v>
      </c>
      <c r="E714" s="170"/>
      <c r="F714" s="170">
        <v>0.2</v>
      </c>
      <c r="G714" s="170"/>
      <c r="H714" s="170"/>
      <c r="I714" s="170"/>
      <c r="J714" s="170">
        <v>0.2</v>
      </c>
      <c r="K714" s="238" t="s">
        <v>199</v>
      </c>
      <c r="L714" s="178" t="s">
        <v>309</v>
      </c>
      <c r="M714" s="177"/>
      <c r="N714" s="114"/>
      <c r="O714" s="114">
        <v>0.2</v>
      </c>
      <c r="P714" s="114"/>
      <c r="Q714" s="114"/>
      <c r="R714" s="114"/>
      <c r="S714" s="114"/>
      <c r="T714" s="114"/>
      <c r="U714" s="114"/>
      <c r="V714" s="114"/>
      <c r="W714" s="114"/>
      <c r="X714" s="114"/>
      <c r="Y714" s="114"/>
      <c r="Z714" s="114"/>
      <c r="AA714" s="114"/>
      <c r="AB714" s="114"/>
      <c r="AC714" s="114"/>
      <c r="AD714" s="114"/>
      <c r="AE714" s="114"/>
      <c r="AF714" s="114"/>
      <c r="AG714" s="114"/>
      <c r="AH714" s="114"/>
      <c r="AI714" s="114"/>
      <c r="AJ714" s="114"/>
      <c r="AK714" s="114"/>
      <c r="AL714" s="114"/>
      <c r="AM714" s="114"/>
      <c r="AN714" s="114"/>
      <c r="AO714" s="114"/>
      <c r="AP714" s="115"/>
      <c r="AQ714" s="116"/>
      <c r="AR714" s="117"/>
    </row>
    <row r="715" spans="1:45" s="147" customFormat="1" x14ac:dyDescent="0.25">
      <c r="A715" s="169">
        <v>3</v>
      </c>
      <c r="B715" s="168" t="s">
        <v>752</v>
      </c>
      <c r="C715" s="169" t="s">
        <v>146</v>
      </c>
      <c r="D715" s="114">
        <v>0.2</v>
      </c>
      <c r="E715" s="159"/>
      <c r="F715" s="170">
        <v>0.2</v>
      </c>
      <c r="G715" s="159"/>
      <c r="H715" s="159"/>
      <c r="I715" s="159"/>
      <c r="J715" s="159">
        <v>0.2</v>
      </c>
      <c r="K715" s="238" t="s">
        <v>199</v>
      </c>
      <c r="L715" s="178" t="s">
        <v>309</v>
      </c>
      <c r="M715" s="177"/>
      <c r="N715" s="114"/>
      <c r="O715" s="114">
        <v>0.2</v>
      </c>
      <c r="P715" s="240"/>
      <c r="Q715" s="240"/>
      <c r="R715" s="240"/>
      <c r="S715" s="240"/>
      <c r="T715" s="240"/>
      <c r="U715" s="240"/>
      <c r="V715" s="240"/>
      <c r="W715" s="240"/>
      <c r="X715" s="240"/>
      <c r="Y715" s="240"/>
      <c r="Z715" s="240"/>
      <c r="AA715" s="240"/>
      <c r="AB715" s="240"/>
      <c r="AC715" s="240"/>
      <c r="AD715" s="240"/>
      <c r="AE715" s="240"/>
      <c r="AF715" s="240"/>
      <c r="AG715" s="240"/>
      <c r="AH715" s="240"/>
      <c r="AI715" s="240"/>
      <c r="AJ715" s="240"/>
      <c r="AK715" s="240"/>
      <c r="AL715" s="240"/>
      <c r="AM715" s="240"/>
      <c r="AN715" s="240"/>
      <c r="AO715" s="240"/>
      <c r="AP715" s="241"/>
      <c r="AQ715" s="167"/>
      <c r="AR715" s="146"/>
    </row>
    <row r="716" spans="1:45" ht="27.6" x14ac:dyDescent="0.25">
      <c r="A716" s="169">
        <v>4</v>
      </c>
      <c r="B716" s="168" t="s">
        <v>753</v>
      </c>
      <c r="C716" s="169" t="s">
        <v>146</v>
      </c>
      <c r="D716" s="114">
        <v>0.41</v>
      </c>
      <c r="E716" s="170"/>
      <c r="F716" s="170">
        <v>0.41</v>
      </c>
      <c r="G716" s="170"/>
      <c r="H716" s="170"/>
      <c r="I716" s="170"/>
      <c r="J716" s="170">
        <v>0.41</v>
      </c>
      <c r="K716" s="238" t="s">
        <v>207</v>
      </c>
      <c r="L716" s="149" t="s">
        <v>304</v>
      </c>
      <c r="M716" s="177">
        <v>545</v>
      </c>
      <c r="N716" s="114"/>
      <c r="O716" s="114"/>
      <c r="P716" s="114"/>
      <c r="Q716" s="114"/>
      <c r="R716" s="114"/>
      <c r="S716" s="114"/>
      <c r="T716" s="114"/>
      <c r="U716" s="114"/>
      <c r="V716" s="114"/>
      <c r="W716" s="114"/>
      <c r="X716" s="114"/>
      <c r="Y716" s="114"/>
      <c r="Z716" s="114"/>
      <c r="AA716" s="114"/>
      <c r="AB716" s="114"/>
      <c r="AC716" s="114"/>
      <c r="AD716" s="114"/>
      <c r="AE716" s="114"/>
      <c r="AF716" s="114"/>
      <c r="AG716" s="114"/>
      <c r="AH716" s="114"/>
      <c r="AI716" s="114"/>
      <c r="AJ716" s="114">
        <v>0.41</v>
      </c>
      <c r="AK716" s="114"/>
      <c r="AL716" s="114"/>
      <c r="AM716" s="114"/>
      <c r="AN716" s="114"/>
      <c r="AO716" s="114"/>
      <c r="AP716" s="181"/>
      <c r="AQ716" s="182"/>
      <c r="AR716" s="117"/>
      <c r="AS716" s="117"/>
    </row>
    <row r="717" spans="1:45" x14ac:dyDescent="0.25">
      <c r="A717" s="169">
        <v>5</v>
      </c>
      <c r="B717" s="168" t="s">
        <v>754</v>
      </c>
      <c r="C717" s="169" t="s">
        <v>146</v>
      </c>
      <c r="D717" s="114">
        <v>0.16</v>
      </c>
      <c r="E717" s="170"/>
      <c r="F717" s="170">
        <v>0.16</v>
      </c>
      <c r="G717" s="170"/>
      <c r="H717" s="170"/>
      <c r="I717" s="170"/>
      <c r="J717" s="170">
        <v>0.16</v>
      </c>
      <c r="K717" s="238" t="s">
        <v>207</v>
      </c>
      <c r="L717" s="178" t="s">
        <v>309</v>
      </c>
      <c r="M717" s="177">
        <v>546</v>
      </c>
      <c r="N717" s="114"/>
      <c r="O717" s="114"/>
      <c r="P717" s="114"/>
      <c r="Q717" s="114"/>
      <c r="R717" s="114"/>
      <c r="S717" s="114"/>
      <c r="T717" s="114"/>
      <c r="U717" s="114"/>
      <c r="V717" s="114"/>
      <c r="W717" s="114"/>
      <c r="X717" s="114"/>
      <c r="Y717" s="114"/>
      <c r="Z717" s="114"/>
      <c r="AA717" s="114"/>
      <c r="AB717" s="114"/>
      <c r="AC717" s="114"/>
      <c r="AD717" s="114">
        <v>0.16</v>
      </c>
      <c r="AE717" s="114"/>
      <c r="AF717" s="114"/>
      <c r="AG717" s="114"/>
      <c r="AH717" s="114"/>
      <c r="AI717" s="114"/>
      <c r="AJ717" s="114"/>
      <c r="AK717" s="114"/>
      <c r="AL717" s="114"/>
      <c r="AM717" s="114"/>
      <c r="AN717" s="114"/>
      <c r="AO717" s="114"/>
      <c r="AP717" s="181"/>
      <c r="AQ717" s="182"/>
      <c r="AR717" s="117"/>
      <c r="AS717" s="117"/>
    </row>
    <row r="718" spans="1:45" x14ac:dyDescent="0.25">
      <c r="A718" s="169">
        <v>6</v>
      </c>
      <c r="B718" s="168" t="s">
        <v>755</v>
      </c>
      <c r="C718" s="169" t="s">
        <v>146</v>
      </c>
      <c r="D718" s="114">
        <v>0.08</v>
      </c>
      <c r="E718" s="170"/>
      <c r="F718" s="170">
        <v>0.08</v>
      </c>
      <c r="G718" s="170"/>
      <c r="H718" s="170"/>
      <c r="I718" s="170"/>
      <c r="J718" s="170">
        <v>0.08</v>
      </c>
      <c r="K718" s="238" t="s">
        <v>204</v>
      </c>
      <c r="L718" s="178" t="s">
        <v>309</v>
      </c>
      <c r="M718" s="177">
        <v>547</v>
      </c>
      <c r="N718" s="114"/>
      <c r="O718" s="114">
        <v>0.08</v>
      </c>
      <c r="P718" s="114"/>
      <c r="Q718" s="114"/>
      <c r="R718" s="114"/>
      <c r="S718" s="114"/>
      <c r="T718" s="114"/>
      <c r="U718" s="114"/>
      <c r="V718" s="114"/>
      <c r="W718" s="114"/>
      <c r="X718" s="114"/>
      <c r="Y718" s="114"/>
      <c r="Z718" s="114"/>
      <c r="AA718" s="114"/>
      <c r="AB718" s="114"/>
      <c r="AC718" s="114"/>
      <c r="AD718" s="114"/>
      <c r="AE718" s="114"/>
      <c r="AF718" s="114"/>
      <c r="AG718" s="114"/>
      <c r="AH718" s="114"/>
      <c r="AI718" s="114"/>
      <c r="AJ718" s="114"/>
      <c r="AK718" s="114"/>
      <c r="AL718" s="114"/>
      <c r="AM718" s="114"/>
      <c r="AN718" s="114"/>
      <c r="AO718" s="114"/>
      <c r="AP718" s="181"/>
      <c r="AQ718" s="182"/>
      <c r="AR718" s="117"/>
      <c r="AS718" s="117"/>
    </row>
    <row r="719" spans="1:45" x14ac:dyDescent="0.25">
      <c r="A719" s="169">
        <v>7</v>
      </c>
      <c r="B719" s="168" t="s">
        <v>756</v>
      </c>
      <c r="C719" s="169" t="s">
        <v>146</v>
      </c>
      <c r="D719" s="114">
        <f>E719+F719</f>
        <v>0.5</v>
      </c>
      <c r="E719" s="170">
        <v>0.3</v>
      </c>
      <c r="F719" s="170">
        <v>0.2</v>
      </c>
      <c r="G719" s="170">
        <v>0.2</v>
      </c>
      <c r="H719" s="170"/>
      <c r="I719" s="170"/>
      <c r="J719" s="170"/>
      <c r="K719" s="238" t="s">
        <v>202</v>
      </c>
      <c r="L719" s="178" t="s">
        <v>309</v>
      </c>
      <c r="M719" s="177">
        <v>548</v>
      </c>
      <c r="N719" s="114">
        <v>0.2</v>
      </c>
      <c r="O719" s="114"/>
      <c r="P719" s="114"/>
      <c r="Q719" s="114"/>
      <c r="R719" s="114"/>
      <c r="S719" s="114"/>
      <c r="T719" s="114"/>
      <c r="U719" s="114"/>
      <c r="V719" s="114"/>
      <c r="W719" s="114"/>
      <c r="X719" s="114"/>
      <c r="Y719" s="114"/>
      <c r="Z719" s="114"/>
      <c r="AA719" s="114"/>
      <c r="AB719" s="114"/>
      <c r="AC719" s="114"/>
      <c r="AD719" s="114"/>
      <c r="AE719" s="114"/>
      <c r="AF719" s="114"/>
      <c r="AG719" s="114"/>
      <c r="AH719" s="114"/>
      <c r="AI719" s="114"/>
      <c r="AJ719" s="114"/>
      <c r="AK719" s="114"/>
      <c r="AL719" s="114"/>
      <c r="AM719" s="114"/>
      <c r="AN719" s="114"/>
      <c r="AO719" s="114"/>
      <c r="AP719" s="181"/>
      <c r="AQ719" s="182"/>
      <c r="AR719" s="117"/>
      <c r="AS719" s="117"/>
    </row>
    <row r="720" spans="1:45" x14ac:dyDescent="0.25">
      <c r="A720" s="169">
        <v>8</v>
      </c>
      <c r="B720" s="168" t="s">
        <v>757</v>
      </c>
      <c r="C720" s="169" t="s">
        <v>146</v>
      </c>
      <c r="D720" s="114">
        <v>0.22</v>
      </c>
      <c r="E720" s="170"/>
      <c r="F720" s="170">
        <v>0.22</v>
      </c>
      <c r="G720" s="170"/>
      <c r="H720" s="170"/>
      <c r="I720" s="170"/>
      <c r="J720" s="170">
        <v>0.22</v>
      </c>
      <c r="K720" s="238" t="s">
        <v>886</v>
      </c>
      <c r="L720" s="178" t="s">
        <v>309</v>
      </c>
      <c r="M720" s="177"/>
      <c r="N720" s="114"/>
      <c r="O720" s="114">
        <v>0.22</v>
      </c>
      <c r="P720" s="114"/>
      <c r="Q720" s="114"/>
      <c r="R720" s="114"/>
      <c r="S720" s="114"/>
      <c r="T720" s="114"/>
      <c r="U720" s="114"/>
      <c r="V720" s="114"/>
      <c r="W720" s="114"/>
      <c r="X720" s="114"/>
      <c r="Y720" s="114"/>
      <c r="Z720" s="114"/>
      <c r="AA720" s="114"/>
      <c r="AB720" s="114"/>
      <c r="AC720" s="114"/>
      <c r="AD720" s="114"/>
      <c r="AE720" s="114"/>
      <c r="AF720" s="114"/>
      <c r="AG720" s="114"/>
      <c r="AH720" s="114"/>
      <c r="AI720" s="114"/>
      <c r="AJ720" s="114"/>
      <c r="AK720" s="114"/>
      <c r="AL720" s="114"/>
      <c r="AM720" s="114"/>
      <c r="AN720" s="114"/>
      <c r="AO720" s="114"/>
      <c r="AP720" s="114"/>
      <c r="AQ720" s="114"/>
      <c r="AR720" s="114"/>
      <c r="AS720" s="114"/>
    </row>
    <row r="721" spans="1:45" x14ac:dyDescent="0.25">
      <c r="A721" s="169">
        <v>9</v>
      </c>
      <c r="B721" s="168" t="s">
        <v>758</v>
      </c>
      <c r="C721" s="169" t="s">
        <v>146</v>
      </c>
      <c r="D721" s="114">
        <v>0.12</v>
      </c>
      <c r="E721" s="170"/>
      <c r="F721" s="170">
        <v>0.12</v>
      </c>
      <c r="G721" s="170"/>
      <c r="H721" s="170"/>
      <c r="I721" s="170"/>
      <c r="J721" s="170">
        <v>0.12</v>
      </c>
      <c r="K721" s="238" t="s">
        <v>195</v>
      </c>
      <c r="L721" s="178" t="s">
        <v>309</v>
      </c>
      <c r="M721" s="177"/>
      <c r="N721" s="114"/>
      <c r="O721" s="114">
        <v>0.12</v>
      </c>
      <c r="P721" s="114"/>
      <c r="Q721" s="114"/>
      <c r="R721" s="114"/>
      <c r="S721" s="114"/>
      <c r="T721" s="114"/>
      <c r="U721" s="114"/>
      <c r="V721" s="114"/>
      <c r="W721" s="114"/>
      <c r="X721" s="114"/>
      <c r="Y721" s="114"/>
      <c r="Z721" s="114"/>
      <c r="AA721" s="114"/>
      <c r="AB721" s="114"/>
      <c r="AC721" s="114"/>
      <c r="AD721" s="114"/>
      <c r="AE721" s="114"/>
      <c r="AF721" s="114"/>
      <c r="AG721" s="114"/>
      <c r="AH721" s="114"/>
      <c r="AI721" s="114"/>
      <c r="AJ721" s="114"/>
      <c r="AK721" s="114"/>
      <c r="AL721" s="114"/>
      <c r="AM721" s="114"/>
      <c r="AN721" s="114"/>
      <c r="AO721" s="114"/>
      <c r="AP721" s="114"/>
      <c r="AQ721" s="114"/>
      <c r="AR721" s="114"/>
      <c r="AS721" s="114"/>
    </row>
    <row r="722" spans="1:45" x14ac:dyDescent="0.25">
      <c r="A722" s="169">
        <v>10</v>
      </c>
      <c r="B722" s="168" t="s">
        <v>759</v>
      </c>
      <c r="C722" s="169" t="s">
        <v>146</v>
      </c>
      <c r="D722" s="114">
        <v>0.28999999999999998</v>
      </c>
      <c r="E722" s="170"/>
      <c r="F722" s="170">
        <v>0.28999999999999998</v>
      </c>
      <c r="G722" s="170"/>
      <c r="H722" s="170"/>
      <c r="I722" s="170"/>
      <c r="J722" s="170">
        <v>0.28999999999999998</v>
      </c>
      <c r="K722" s="238" t="s">
        <v>195</v>
      </c>
      <c r="L722" s="178" t="s">
        <v>309</v>
      </c>
      <c r="M722" s="177"/>
      <c r="N722" s="114"/>
      <c r="O722" s="114"/>
      <c r="P722" s="114"/>
      <c r="Q722" s="114"/>
      <c r="R722" s="114"/>
      <c r="S722" s="114"/>
      <c r="T722" s="114"/>
      <c r="U722" s="114"/>
      <c r="V722" s="114"/>
      <c r="W722" s="114"/>
      <c r="X722" s="114"/>
      <c r="Y722" s="114"/>
      <c r="Z722" s="114"/>
      <c r="AA722" s="114"/>
      <c r="AB722" s="114"/>
      <c r="AC722" s="114"/>
      <c r="AD722" s="114">
        <v>0.28999999999999998</v>
      </c>
      <c r="AE722" s="114"/>
      <c r="AF722" s="114"/>
      <c r="AG722" s="114"/>
      <c r="AH722" s="114"/>
      <c r="AI722" s="114"/>
      <c r="AJ722" s="114"/>
      <c r="AK722" s="114"/>
      <c r="AL722" s="114"/>
      <c r="AM722" s="114"/>
      <c r="AN722" s="114"/>
      <c r="AO722" s="114"/>
      <c r="AP722" s="114"/>
      <c r="AQ722" s="114"/>
      <c r="AR722" s="114"/>
      <c r="AS722" s="114"/>
    </row>
    <row r="723" spans="1:45" x14ac:dyDescent="0.25">
      <c r="A723" s="169">
        <v>11</v>
      </c>
      <c r="B723" s="168" t="s">
        <v>760</v>
      </c>
      <c r="C723" s="169" t="s">
        <v>146</v>
      </c>
      <c r="D723" s="114">
        <v>0.09</v>
      </c>
      <c r="E723" s="170"/>
      <c r="F723" s="170">
        <v>0.09</v>
      </c>
      <c r="G723" s="170"/>
      <c r="H723" s="170"/>
      <c r="I723" s="170"/>
      <c r="J723" s="170">
        <v>0.09</v>
      </c>
      <c r="K723" s="238" t="s">
        <v>196</v>
      </c>
      <c r="L723" s="149" t="s">
        <v>304</v>
      </c>
      <c r="M723" s="177"/>
      <c r="N723" s="114"/>
      <c r="O723" s="114"/>
      <c r="P723" s="114"/>
      <c r="Q723" s="114"/>
      <c r="R723" s="114"/>
      <c r="S723" s="114"/>
      <c r="T723" s="114"/>
      <c r="U723" s="114"/>
      <c r="V723" s="114"/>
      <c r="W723" s="114"/>
      <c r="X723" s="114"/>
      <c r="Y723" s="114"/>
      <c r="Z723" s="114"/>
      <c r="AA723" s="114"/>
      <c r="AB723" s="114"/>
      <c r="AC723" s="114"/>
      <c r="AD723" s="114">
        <v>0.09</v>
      </c>
      <c r="AE723" s="114"/>
      <c r="AF723" s="114"/>
      <c r="AG723" s="114"/>
      <c r="AH723" s="114"/>
      <c r="AI723" s="114"/>
      <c r="AJ723" s="114"/>
      <c r="AK723" s="114"/>
      <c r="AL723" s="114"/>
      <c r="AM723" s="114"/>
      <c r="AN723" s="114"/>
      <c r="AO723" s="114"/>
      <c r="AP723" s="114"/>
      <c r="AQ723" s="114"/>
      <c r="AR723" s="114"/>
      <c r="AS723" s="114"/>
    </row>
    <row r="724" spans="1:45" x14ac:dyDescent="0.25">
      <c r="A724" s="169">
        <v>12</v>
      </c>
      <c r="B724" s="168" t="s">
        <v>761</v>
      </c>
      <c r="C724" s="169" t="s">
        <v>146</v>
      </c>
      <c r="D724" s="114">
        <v>0.02</v>
      </c>
      <c r="E724" s="170"/>
      <c r="F724" s="170">
        <v>0.02</v>
      </c>
      <c r="G724" s="170"/>
      <c r="H724" s="170"/>
      <c r="I724" s="170"/>
      <c r="J724" s="170">
        <v>0.02</v>
      </c>
      <c r="K724" s="238" t="s">
        <v>196</v>
      </c>
      <c r="L724" s="149" t="s">
        <v>304</v>
      </c>
      <c r="M724" s="177"/>
      <c r="N724" s="114"/>
      <c r="O724" s="114"/>
      <c r="P724" s="114"/>
      <c r="Q724" s="114">
        <v>0.02</v>
      </c>
      <c r="R724" s="114"/>
      <c r="S724" s="114"/>
      <c r="T724" s="114"/>
      <c r="U724" s="114"/>
      <c r="V724" s="114"/>
      <c r="W724" s="114"/>
      <c r="X724" s="114"/>
      <c r="Y724" s="114"/>
      <c r="Z724" s="114"/>
      <c r="AA724" s="114"/>
      <c r="AB724" s="114"/>
      <c r="AC724" s="114"/>
      <c r="AD724" s="114"/>
      <c r="AE724" s="114"/>
      <c r="AF724" s="114"/>
      <c r="AG724" s="114"/>
      <c r="AH724" s="114"/>
      <c r="AI724" s="114"/>
      <c r="AJ724" s="114"/>
      <c r="AK724" s="114"/>
      <c r="AL724" s="114"/>
      <c r="AM724" s="114"/>
      <c r="AN724" s="114"/>
      <c r="AO724" s="114"/>
      <c r="AP724" s="114"/>
      <c r="AQ724" s="114"/>
      <c r="AR724" s="114"/>
      <c r="AS724" s="114"/>
    </row>
    <row r="725" spans="1:45" x14ac:dyDescent="0.25">
      <c r="A725" s="169"/>
      <c r="B725" s="203" t="s">
        <v>762</v>
      </c>
      <c r="C725" s="169" t="s">
        <v>146</v>
      </c>
      <c r="D725" s="114">
        <v>1.2</v>
      </c>
      <c r="E725" s="170"/>
      <c r="F725" s="170">
        <v>1.2</v>
      </c>
      <c r="G725" s="170"/>
      <c r="H725" s="170"/>
      <c r="I725" s="170"/>
      <c r="J725" s="170">
        <v>1.2</v>
      </c>
      <c r="K725" s="238" t="s">
        <v>228</v>
      </c>
      <c r="L725" s="178" t="s">
        <v>309</v>
      </c>
      <c r="M725" s="177"/>
      <c r="N725" s="114"/>
      <c r="O725" s="114">
        <v>1.2</v>
      </c>
      <c r="P725" s="114"/>
      <c r="Q725" s="114"/>
      <c r="R725" s="114"/>
      <c r="S725" s="114"/>
      <c r="T725" s="114"/>
      <c r="U725" s="114"/>
      <c r="V725" s="114"/>
      <c r="W725" s="114"/>
      <c r="X725" s="114"/>
      <c r="Y725" s="114"/>
      <c r="Z725" s="114"/>
      <c r="AA725" s="114"/>
      <c r="AB725" s="114"/>
      <c r="AC725" s="114"/>
      <c r="AD725" s="114"/>
      <c r="AE725" s="114"/>
      <c r="AF725" s="114"/>
      <c r="AG725" s="114"/>
      <c r="AH725" s="114"/>
      <c r="AI725" s="114"/>
      <c r="AJ725" s="114"/>
      <c r="AK725" s="114"/>
      <c r="AL725" s="114"/>
      <c r="AM725" s="114"/>
      <c r="AN725" s="114"/>
      <c r="AO725" s="114"/>
      <c r="AP725" s="115"/>
      <c r="AQ725" s="394"/>
      <c r="AR725" s="114"/>
      <c r="AS725" s="525"/>
    </row>
    <row r="726" spans="1:45" x14ac:dyDescent="0.25">
      <c r="A726" s="169">
        <v>13</v>
      </c>
      <c r="B726" s="203" t="s">
        <v>763</v>
      </c>
      <c r="C726" s="252" t="s">
        <v>146</v>
      </c>
      <c r="D726" s="526">
        <v>0.17</v>
      </c>
      <c r="E726" s="203"/>
      <c r="F726" s="357">
        <v>0.17</v>
      </c>
      <c r="G726" s="170"/>
      <c r="H726" s="170"/>
      <c r="I726" s="170"/>
      <c r="J726" s="357">
        <v>0.17</v>
      </c>
      <c r="K726" s="580" t="s">
        <v>193</v>
      </c>
      <c r="L726" s="178" t="s">
        <v>309</v>
      </c>
      <c r="M726" s="177"/>
      <c r="N726" s="114"/>
      <c r="O726" s="114">
        <v>0.17</v>
      </c>
      <c r="P726" s="114"/>
      <c r="Q726" s="114"/>
      <c r="R726" s="114"/>
      <c r="S726" s="114"/>
      <c r="T726" s="114"/>
      <c r="U726" s="114"/>
      <c r="V726" s="114"/>
      <c r="W726" s="114"/>
      <c r="X726" s="114"/>
      <c r="Y726" s="114"/>
      <c r="Z726" s="114"/>
      <c r="AA726" s="114"/>
      <c r="AB726" s="114"/>
      <c r="AC726" s="114"/>
      <c r="AD726" s="114"/>
      <c r="AE726" s="114"/>
      <c r="AF726" s="114"/>
      <c r="AG726" s="114"/>
      <c r="AH726" s="114"/>
      <c r="AI726" s="114"/>
      <c r="AJ726" s="114"/>
      <c r="AK726" s="114"/>
      <c r="AL726" s="114"/>
      <c r="AM726" s="114"/>
      <c r="AN726" s="114"/>
      <c r="AO726" s="114"/>
      <c r="AP726" s="115"/>
      <c r="AQ726" s="188"/>
      <c r="AR726" s="117"/>
      <c r="AS726" s="193"/>
    </row>
    <row r="727" spans="1:45" x14ac:dyDescent="0.25">
      <c r="A727" s="169">
        <v>14</v>
      </c>
      <c r="B727" s="203" t="s">
        <v>764</v>
      </c>
      <c r="C727" s="252" t="s">
        <v>146</v>
      </c>
      <c r="D727" s="526">
        <v>0.14000000000000001</v>
      </c>
      <c r="E727" s="357"/>
      <c r="F727" s="357">
        <v>0.14000000000000001</v>
      </c>
      <c r="G727" s="170"/>
      <c r="H727" s="170"/>
      <c r="I727" s="170"/>
      <c r="J727" s="357">
        <v>0.14000000000000001</v>
      </c>
      <c r="K727" s="580" t="s">
        <v>193</v>
      </c>
      <c r="L727" s="178" t="s">
        <v>309</v>
      </c>
      <c r="M727" s="177"/>
      <c r="N727" s="114"/>
      <c r="O727" s="114">
        <v>0.14000000000000001</v>
      </c>
      <c r="P727" s="114"/>
      <c r="Q727" s="114"/>
      <c r="R727" s="114"/>
      <c r="S727" s="114"/>
      <c r="T727" s="114"/>
      <c r="U727" s="114"/>
      <c r="V727" s="114"/>
      <c r="W727" s="114"/>
      <c r="X727" s="114"/>
      <c r="Y727" s="114"/>
      <c r="Z727" s="114"/>
      <c r="AA727" s="114"/>
      <c r="AB727" s="114"/>
      <c r="AC727" s="114"/>
      <c r="AD727" s="114"/>
      <c r="AE727" s="114"/>
      <c r="AF727" s="114"/>
      <c r="AG727" s="114"/>
      <c r="AH727" s="114"/>
      <c r="AI727" s="114"/>
      <c r="AJ727" s="114"/>
      <c r="AK727" s="114"/>
      <c r="AL727" s="114"/>
      <c r="AM727" s="114"/>
      <c r="AN727" s="114"/>
      <c r="AO727" s="114"/>
      <c r="AP727" s="115"/>
      <c r="AQ727" s="188"/>
      <c r="AR727" s="117"/>
      <c r="AS727" s="193"/>
    </row>
    <row r="728" spans="1:45" s="147" customFormat="1" ht="14.4" x14ac:dyDescent="0.25">
      <c r="A728" s="194" t="s">
        <v>765</v>
      </c>
      <c r="B728" s="527" t="s">
        <v>77</v>
      </c>
      <c r="C728" s="528"/>
      <c r="D728" s="529">
        <f t="shared" ref="D728:J728" si="42">D729</f>
        <v>2.65</v>
      </c>
      <c r="E728" s="529">
        <f t="shared" si="42"/>
        <v>0</v>
      </c>
      <c r="F728" s="529">
        <f t="shared" si="42"/>
        <v>2.65</v>
      </c>
      <c r="G728" s="529">
        <f t="shared" si="42"/>
        <v>0</v>
      </c>
      <c r="H728" s="529">
        <f t="shared" si="42"/>
        <v>0</v>
      </c>
      <c r="I728" s="529"/>
      <c r="J728" s="529">
        <f t="shared" si="42"/>
        <v>2.65</v>
      </c>
      <c r="K728" s="143"/>
      <c r="L728" s="178"/>
      <c r="M728" s="177"/>
      <c r="N728" s="240"/>
      <c r="O728" s="240"/>
      <c r="P728" s="240"/>
      <c r="Q728" s="240"/>
      <c r="R728" s="240"/>
      <c r="S728" s="240"/>
      <c r="T728" s="240"/>
      <c r="U728" s="240"/>
      <c r="V728" s="240"/>
      <c r="W728" s="240"/>
      <c r="X728" s="240"/>
      <c r="Y728" s="240"/>
      <c r="Z728" s="240"/>
      <c r="AA728" s="240"/>
      <c r="AB728" s="240"/>
      <c r="AC728" s="240"/>
      <c r="AD728" s="240"/>
      <c r="AE728" s="240"/>
      <c r="AF728" s="240"/>
      <c r="AG728" s="240"/>
      <c r="AH728" s="240"/>
      <c r="AI728" s="240"/>
      <c r="AJ728" s="240"/>
      <c r="AK728" s="240"/>
      <c r="AL728" s="240"/>
      <c r="AM728" s="240"/>
      <c r="AN728" s="240"/>
      <c r="AO728" s="240"/>
      <c r="AP728" s="241"/>
      <c r="AQ728" s="530"/>
      <c r="AR728" s="146"/>
      <c r="AS728" s="517"/>
    </row>
    <row r="729" spans="1:45" x14ac:dyDescent="0.25">
      <c r="A729" s="531">
        <v>1</v>
      </c>
      <c r="B729" s="203" t="s">
        <v>766</v>
      </c>
      <c r="C729" s="172" t="s">
        <v>78</v>
      </c>
      <c r="D729" s="532">
        <v>2.65</v>
      </c>
      <c r="E729" s="532"/>
      <c r="F729" s="532">
        <v>2.65</v>
      </c>
      <c r="G729" s="532"/>
      <c r="H729" s="532"/>
      <c r="I729" s="532"/>
      <c r="J729" s="532">
        <v>2.65</v>
      </c>
      <c r="K729" s="238" t="s">
        <v>886</v>
      </c>
      <c r="L729" s="178" t="s">
        <v>309</v>
      </c>
      <c r="M729" s="177"/>
      <c r="N729" s="117"/>
      <c r="O729" s="117">
        <v>2.65</v>
      </c>
      <c r="P729" s="117"/>
      <c r="Q729" s="117"/>
      <c r="R729" s="314"/>
      <c r="S729" s="314"/>
      <c r="T729" s="314"/>
      <c r="U729" s="314"/>
      <c r="V729" s="314"/>
      <c r="W729" s="314"/>
      <c r="X729" s="314"/>
      <c r="Y729" s="314"/>
      <c r="Z729" s="314"/>
      <c r="AA729" s="314"/>
      <c r="AB729" s="314"/>
      <c r="AC729" s="314"/>
      <c r="AD729" s="314"/>
      <c r="AE729" s="314"/>
      <c r="AF729" s="314"/>
      <c r="AG729" s="314"/>
      <c r="AH729" s="314"/>
      <c r="AI729" s="314"/>
      <c r="AJ729" s="314"/>
      <c r="AK729" s="314"/>
      <c r="AL729" s="314"/>
      <c r="AM729" s="314"/>
      <c r="AN729" s="314"/>
      <c r="AO729" s="314"/>
      <c r="AP729" s="314"/>
      <c r="AQ729" s="314"/>
      <c r="AR729" s="314"/>
      <c r="AS729" s="314"/>
    </row>
    <row r="730" spans="1:45" s="176" customFormat="1" ht="14.4" x14ac:dyDescent="0.3">
      <c r="A730" s="533">
        <v>2.16</v>
      </c>
      <c r="B730" s="527" t="s">
        <v>767</v>
      </c>
      <c r="C730" s="246"/>
      <c r="D730" s="159">
        <f>SUM(D731:D794)</f>
        <v>1025.69</v>
      </c>
      <c r="E730" s="159">
        <f t="shared" ref="E730:J730" si="43">SUM(E731:E794)</f>
        <v>0</v>
      </c>
      <c r="F730" s="159">
        <f t="shared" si="43"/>
        <v>1025.69</v>
      </c>
      <c r="G730" s="159">
        <f t="shared" si="43"/>
        <v>215.92</v>
      </c>
      <c r="H730" s="159">
        <f t="shared" si="43"/>
        <v>18</v>
      </c>
      <c r="I730" s="159">
        <f t="shared" si="43"/>
        <v>0</v>
      </c>
      <c r="J730" s="159">
        <f t="shared" si="43"/>
        <v>791.77</v>
      </c>
      <c r="K730" s="515"/>
      <c r="L730" s="178"/>
      <c r="M730" s="177"/>
      <c r="N730" s="249"/>
      <c r="O730" s="180"/>
      <c r="P730" s="232"/>
      <c r="Q730" s="180"/>
      <c r="R730" s="180"/>
      <c r="S730" s="180"/>
      <c r="T730" s="180"/>
      <c r="U730" s="180"/>
      <c r="V730" s="180"/>
      <c r="W730" s="180"/>
      <c r="X730" s="180"/>
      <c r="Y730" s="180"/>
      <c r="Z730" s="180"/>
      <c r="AA730" s="180"/>
      <c r="AB730" s="180"/>
      <c r="AC730" s="180"/>
      <c r="AD730" s="180"/>
      <c r="AE730" s="180"/>
      <c r="AF730" s="180"/>
      <c r="AG730" s="180"/>
      <c r="AH730" s="180"/>
      <c r="AI730" s="180"/>
      <c r="AJ730" s="180"/>
      <c r="AK730" s="180"/>
      <c r="AL730" s="180"/>
      <c r="AM730" s="180"/>
      <c r="AN730" s="180"/>
      <c r="AO730" s="180"/>
      <c r="AP730" s="233"/>
      <c r="AQ730" s="234"/>
      <c r="AR730" s="190"/>
    </row>
    <row r="731" spans="1:45" x14ac:dyDescent="0.25">
      <c r="A731" s="131">
        <v>1</v>
      </c>
      <c r="B731" s="191" t="s">
        <v>768</v>
      </c>
      <c r="C731" s="131" t="s">
        <v>124</v>
      </c>
      <c r="D731" s="170">
        <v>1.55</v>
      </c>
      <c r="E731" s="170"/>
      <c r="F731" s="170">
        <v>1.55</v>
      </c>
      <c r="G731" s="170"/>
      <c r="H731" s="170"/>
      <c r="I731" s="170"/>
      <c r="J731" s="170">
        <v>1.55</v>
      </c>
      <c r="K731" s="238" t="s">
        <v>198</v>
      </c>
      <c r="L731" s="178" t="s">
        <v>309</v>
      </c>
      <c r="M731" s="177"/>
      <c r="N731" s="114"/>
      <c r="O731" s="114">
        <v>1.55</v>
      </c>
      <c r="P731" s="114"/>
      <c r="Q731" s="114"/>
      <c r="R731" s="114"/>
      <c r="S731" s="114"/>
      <c r="T731" s="114"/>
      <c r="U731" s="114"/>
      <c r="V731" s="114"/>
      <c r="W731" s="114"/>
      <c r="X731" s="114"/>
      <c r="Y731" s="114"/>
      <c r="Z731" s="114"/>
      <c r="AA731" s="114"/>
      <c r="AB731" s="114"/>
      <c r="AC731" s="114"/>
      <c r="AD731" s="114"/>
      <c r="AE731" s="114"/>
      <c r="AF731" s="114"/>
      <c r="AG731" s="114"/>
      <c r="AH731" s="114"/>
      <c r="AI731" s="114"/>
      <c r="AJ731" s="114"/>
      <c r="AK731" s="114"/>
      <c r="AL731" s="114"/>
      <c r="AM731" s="114"/>
      <c r="AN731" s="114"/>
      <c r="AO731" s="114"/>
      <c r="AP731" s="115"/>
      <c r="AQ731" s="116"/>
      <c r="AR731" s="117"/>
    </row>
    <row r="732" spans="1:45" x14ac:dyDescent="0.25">
      <c r="A732" s="131">
        <v>2</v>
      </c>
      <c r="B732" s="500" t="s">
        <v>769</v>
      </c>
      <c r="C732" s="131" t="s">
        <v>124</v>
      </c>
      <c r="D732" s="170">
        <v>0.66</v>
      </c>
      <c r="E732" s="170"/>
      <c r="F732" s="170">
        <v>0.66</v>
      </c>
      <c r="G732" s="345">
        <v>0.66</v>
      </c>
      <c r="H732" s="345"/>
      <c r="I732" s="345"/>
      <c r="J732" s="345"/>
      <c r="K732" s="238" t="s">
        <v>198</v>
      </c>
      <c r="L732" s="149" t="s">
        <v>304</v>
      </c>
      <c r="M732" s="177"/>
      <c r="N732" s="346">
        <v>0.66</v>
      </c>
      <c r="O732" s="346"/>
      <c r="P732" s="346"/>
      <c r="Q732" s="346"/>
      <c r="R732" s="346"/>
      <c r="S732" s="185"/>
      <c r="T732" s="346"/>
      <c r="U732" s="346"/>
      <c r="V732" s="185"/>
      <c r="W732" s="185"/>
      <c r="X732" s="185"/>
      <c r="Y732" s="185"/>
      <c r="Z732" s="185"/>
      <c r="AA732" s="185"/>
      <c r="AB732" s="185"/>
      <c r="AC732" s="185"/>
      <c r="AD732" s="346"/>
      <c r="AE732" s="346"/>
      <c r="AF732" s="185"/>
      <c r="AG732" s="185"/>
      <c r="AH732" s="185"/>
      <c r="AI732" s="185"/>
      <c r="AJ732" s="185"/>
      <c r="AK732" s="185"/>
      <c r="AL732" s="185"/>
      <c r="AM732" s="185"/>
      <c r="AN732" s="185"/>
      <c r="AO732" s="185"/>
      <c r="AP732" s="206"/>
      <c r="AQ732" s="116"/>
      <c r="AR732" s="117"/>
    </row>
    <row r="733" spans="1:45" x14ac:dyDescent="0.25">
      <c r="A733" s="131">
        <v>3</v>
      </c>
      <c r="B733" s="191" t="s">
        <v>770</v>
      </c>
      <c r="C733" s="131" t="s">
        <v>124</v>
      </c>
      <c r="D733" s="170">
        <v>0.5</v>
      </c>
      <c r="E733" s="170"/>
      <c r="F733" s="170">
        <v>0.5</v>
      </c>
      <c r="G733" s="345">
        <v>0.5</v>
      </c>
      <c r="H733" s="345"/>
      <c r="I733" s="345"/>
      <c r="J733" s="345"/>
      <c r="K733" s="238" t="s">
        <v>198</v>
      </c>
      <c r="L733" s="149" t="s">
        <v>304</v>
      </c>
      <c r="M733" s="177"/>
      <c r="N733" s="346">
        <v>0.5</v>
      </c>
      <c r="O733" s="346"/>
      <c r="P733" s="346"/>
      <c r="Q733" s="346"/>
      <c r="R733" s="346"/>
      <c r="S733" s="185"/>
      <c r="T733" s="346"/>
      <c r="U733" s="346"/>
      <c r="V733" s="185"/>
      <c r="W733" s="185"/>
      <c r="X733" s="185"/>
      <c r="Y733" s="185"/>
      <c r="Z733" s="185"/>
      <c r="AA733" s="185"/>
      <c r="AB733" s="185"/>
      <c r="AC733" s="185"/>
      <c r="AD733" s="346"/>
      <c r="AE733" s="346"/>
      <c r="AF733" s="185"/>
      <c r="AG733" s="185"/>
      <c r="AH733" s="185"/>
      <c r="AI733" s="185"/>
      <c r="AJ733" s="185"/>
      <c r="AK733" s="185"/>
      <c r="AL733" s="185"/>
      <c r="AM733" s="185"/>
      <c r="AN733" s="185"/>
      <c r="AO733" s="185"/>
      <c r="AP733" s="206"/>
      <c r="AQ733" s="116"/>
      <c r="AR733" s="117"/>
    </row>
    <row r="734" spans="1:45" x14ac:dyDescent="0.25">
      <c r="A734" s="131">
        <v>4</v>
      </c>
      <c r="B734" s="191" t="s">
        <v>771</v>
      </c>
      <c r="C734" s="131" t="s">
        <v>124</v>
      </c>
      <c r="D734" s="170">
        <v>0.76</v>
      </c>
      <c r="E734" s="170"/>
      <c r="F734" s="170">
        <v>0.76</v>
      </c>
      <c r="G734" s="345"/>
      <c r="H734" s="345"/>
      <c r="I734" s="345"/>
      <c r="J734" s="345">
        <v>0.76</v>
      </c>
      <c r="K734" s="597" t="s">
        <v>198</v>
      </c>
      <c r="L734" s="178" t="s">
        <v>309</v>
      </c>
      <c r="M734" s="177"/>
      <c r="N734" s="346"/>
      <c r="O734" s="346">
        <v>0.76</v>
      </c>
      <c r="P734" s="346"/>
      <c r="Q734" s="346"/>
      <c r="R734" s="346"/>
      <c r="S734" s="185"/>
      <c r="T734" s="346"/>
      <c r="U734" s="346"/>
      <c r="V734" s="185"/>
      <c r="W734" s="185"/>
      <c r="X734" s="185"/>
      <c r="Y734" s="185"/>
      <c r="Z734" s="185"/>
      <c r="AA734" s="185"/>
      <c r="AB734" s="185"/>
      <c r="AC734" s="185"/>
      <c r="AD734" s="346"/>
      <c r="AE734" s="346"/>
      <c r="AF734" s="185"/>
      <c r="AG734" s="185"/>
      <c r="AH734" s="185"/>
      <c r="AI734" s="185"/>
      <c r="AJ734" s="185"/>
      <c r="AK734" s="185"/>
      <c r="AL734" s="185"/>
      <c r="AM734" s="185"/>
      <c r="AN734" s="185"/>
      <c r="AO734" s="185"/>
      <c r="AP734" s="206"/>
      <c r="AQ734" s="116"/>
      <c r="AR734" s="117"/>
    </row>
    <row r="735" spans="1:45" x14ac:dyDescent="0.25">
      <c r="A735" s="131">
        <v>5</v>
      </c>
      <c r="B735" s="191" t="s">
        <v>771</v>
      </c>
      <c r="C735" s="131" t="s">
        <v>124</v>
      </c>
      <c r="D735" s="170">
        <v>3.41</v>
      </c>
      <c r="E735" s="170"/>
      <c r="F735" s="170">
        <v>3.41</v>
      </c>
      <c r="G735" s="345">
        <v>3.41</v>
      </c>
      <c r="H735" s="345"/>
      <c r="I735" s="345"/>
      <c r="J735" s="345"/>
      <c r="K735" s="597" t="s">
        <v>198</v>
      </c>
      <c r="L735" s="178" t="s">
        <v>309</v>
      </c>
      <c r="M735" s="177"/>
      <c r="N735" s="346">
        <v>3.41</v>
      </c>
      <c r="O735" s="346"/>
      <c r="P735" s="346"/>
      <c r="Q735" s="346"/>
      <c r="R735" s="346"/>
      <c r="S735" s="185"/>
      <c r="T735" s="346"/>
      <c r="U735" s="346"/>
      <c r="V735" s="185"/>
      <c r="W735" s="185"/>
      <c r="X735" s="185"/>
      <c r="Y735" s="185"/>
      <c r="Z735" s="185"/>
      <c r="AA735" s="185"/>
      <c r="AB735" s="185"/>
      <c r="AC735" s="185"/>
      <c r="AD735" s="346"/>
      <c r="AE735" s="346"/>
      <c r="AF735" s="185"/>
      <c r="AG735" s="185"/>
      <c r="AH735" s="185"/>
      <c r="AI735" s="185"/>
      <c r="AJ735" s="185"/>
      <c r="AK735" s="185"/>
      <c r="AL735" s="185"/>
      <c r="AM735" s="185"/>
      <c r="AN735" s="185"/>
      <c r="AO735" s="185"/>
      <c r="AP735" s="206"/>
      <c r="AQ735" s="116"/>
      <c r="AR735" s="117"/>
    </row>
    <row r="736" spans="1:45" x14ac:dyDescent="0.25">
      <c r="A736" s="131">
        <v>6</v>
      </c>
      <c r="B736" s="199" t="s">
        <v>772</v>
      </c>
      <c r="C736" s="131" t="s">
        <v>124</v>
      </c>
      <c r="D736" s="170">
        <v>0.25</v>
      </c>
      <c r="E736" s="170"/>
      <c r="F736" s="170">
        <v>0.25</v>
      </c>
      <c r="G736" s="345">
        <v>0.25</v>
      </c>
      <c r="H736" s="345"/>
      <c r="I736" s="345"/>
      <c r="J736" s="345"/>
      <c r="K736" s="597" t="s">
        <v>203</v>
      </c>
      <c r="L736" s="178" t="s">
        <v>309</v>
      </c>
      <c r="M736" s="177"/>
      <c r="N736" s="346">
        <v>0.25</v>
      </c>
      <c r="O736" s="346"/>
      <c r="P736" s="346"/>
      <c r="Q736" s="346"/>
      <c r="R736" s="346"/>
      <c r="S736" s="185"/>
      <c r="T736" s="346"/>
      <c r="U736" s="346"/>
      <c r="V736" s="185"/>
      <c r="W736" s="185"/>
      <c r="X736" s="185"/>
      <c r="Y736" s="185"/>
      <c r="Z736" s="185"/>
      <c r="AA736" s="185"/>
      <c r="AB736" s="185"/>
      <c r="AC736" s="185"/>
      <c r="AD736" s="346"/>
      <c r="AE736" s="346"/>
      <c r="AF736" s="185"/>
      <c r="AG736" s="185"/>
      <c r="AH736" s="185"/>
      <c r="AI736" s="185"/>
      <c r="AJ736" s="185"/>
      <c r="AK736" s="185"/>
      <c r="AL736" s="185"/>
      <c r="AM736" s="185"/>
      <c r="AN736" s="185"/>
      <c r="AO736" s="185"/>
      <c r="AP736" s="206"/>
      <c r="AQ736" s="116"/>
      <c r="AR736" s="117"/>
    </row>
    <row r="737" spans="1:45" x14ac:dyDescent="0.25">
      <c r="A737" s="131">
        <v>7</v>
      </c>
      <c r="B737" s="199" t="s">
        <v>773</v>
      </c>
      <c r="C737" s="131" t="s">
        <v>124</v>
      </c>
      <c r="D737" s="170">
        <v>1.7</v>
      </c>
      <c r="E737" s="170"/>
      <c r="F737" s="170">
        <v>1.7</v>
      </c>
      <c r="G737" s="345"/>
      <c r="H737" s="345"/>
      <c r="I737" s="345"/>
      <c r="J737" s="345">
        <v>1.7</v>
      </c>
      <c r="K737" s="597" t="s">
        <v>203</v>
      </c>
      <c r="L737" s="178" t="s">
        <v>309</v>
      </c>
      <c r="M737" s="177"/>
      <c r="N737" s="346"/>
      <c r="O737" s="346">
        <v>1.7</v>
      </c>
      <c r="P737" s="346"/>
      <c r="Q737" s="346"/>
      <c r="R737" s="346"/>
      <c r="S737" s="185"/>
      <c r="T737" s="346"/>
      <c r="U737" s="346"/>
      <c r="V737" s="185"/>
      <c r="W737" s="185"/>
      <c r="X737" s="185"/>
      <c r="Y737" s="185"/>
      <c r="Z737" s="185"/>
      <c r="AA737" s="185"/>
      <c r="AB737" s="185"/>
      <c r="AC737" s="185"/>
      <c r="AD737" s="346"/>
      <c r="AE737" s="346"/>
      <c r="AF737" s="185"/>
      <c r="AG737" s="185"/>
      <c r="AH737" s="185"/>
      <c r="AI737" s="185"/>
      <c r="AJ737" s="185"/>
      <c r="AK737" s="185"/>
      <c r="AL737" s="185"/>
      <c r="AM737" s="185"/>
      <c r="AN737" s="185"/>
      <c r="AO737" s="185"/>
      <c r="AP737" s="206"/>
      <c r="AQ737" s="116"/>
      <c r="AR737" s="117"/>
    </row>
    <row r="738" spans="1:45" x14ac:dyDescent="0.25">
      <c r="A738" s="131">
        <v>8</v>
      </c>
      <c r="B738" s="199" t="s">
        <v>774</v>
      </c>
      <c r="C738" s="131" t="s">
        <v>124</v>
      </c>
      <c r="D738" s="170">
        <v>1.95</v>
      </c>
      <c r="E738" s="170"/>
      <c r="F738" s="170">
        <v>1.95</v>
      </c>
      <c r="G738" s="345"/>
      <c r="H738" s="345"/>
      <c r="I738" s="345"/>
      <c r="J738" s="345">
        <v>1.95</v>
      </c>
      <c r="K738" s="597" t="s">
        <v>200</v>
      </c>
      <c r="L738" s="149" t="s">
        <v>304</v>
      </c>
      <c r="M738" s="177"/>
      <c r="N738" s="346"/>
      <c r="O738" s="346">
        <v>1.95</v>
      </c>
      <c r="P738" s="346"/>
      <c r="Q738" s="346"/>
      <c r="R738" s="346"/>
      <c r="S738" s="185"/>
      <c r="T738" s="346"/>
      <c r="U738" s="346"/>
      <c r="V738" s="185"/>
      <c r="W738" s="185"/>
      <c r="X738" s="185"/>
      <c r="Y738" s="185"/>
      <c r="Z738" s="185"/>
      <c r="AA738" s="185"/>
      <c r="AB738" s="185"/>
      <c r="AC738" s="185"/>
      <c r="AD738" s="346"/>
      <c r="AE738" s="346"/>
      <c r="AF738" s="185"/>
      <c r="AG738" s="185"/>
      <c r="AH738" s="185"/>
      <c r="AI738" s="185"/>
      <c r="AJ738" s="185"/>
      <c r="AK738" s="185"/>
      <c r="AL738" s="185"/>
      <c r="AM738" s="185"/>
      <c r="AN738" s="185"/>
      <c r="AO738" s="185"/>
      <c r="AP738" s="206"/>
      <c r="AQ738" s="116"/>
      <c r="AR738" s="117"/>
    </row>
    <row r="739" spans="1:45" x14ac:dyDescent="0.25">
      <c r="A739" s="131">
        <v>9</v>
      </c>
      <c r="B739" s="199" t="s">
        <v>775</v>
      </c>
      <c r="C739" s="131" t="s">
        <v>124</v>
      </c>
      <c r="D739" s="170">
        <v>1.42</v>
      </c>
      <c r="E739" s="170"/>
      <c r="F739" s="170">
        <v>1.42</v>
      </c>
      <c r="G739" s="345"/>
      <c r="H739" s="345"/>
      <c r="I739" s="345"/>
      <c r="J739" s="170">
        <v>1.42</v>
      </c>
      <c r="K739" s="238" t="s">
        <v>200</v>
      </c>
      <c r="L739" s="178" t="s">
        <v>309</v>
      </c>
      <c r="M739" s="177"/>
      <c r="N739" s="346"/>
      <c r="O739" s="346"/>
      <c r="P739" s="346"/>
      <c r="Q739" s="346"/>
      <c r="R739" s="346"/>
      <c r="S739" s="185"/>
      <c r="T739" s="346"/>
      <c r="U739" s="346"/>
      <c r="V739" s="185"/>
      <c r="W739" s="185"/>
      <c r="X739" s="185"/>
      <c r="Y739" s="185"/>
      <c r="Z739" s="185"/>
      <c r="AA739" s="185"/>
      <c r="AB739" s="185"/>
      <c r="AC739" s="185"/>
      <c r="AD739" s="346"/>
      <c r="AE739" s="346"/>
      <c r="AF739" s="185"/>
      <c r="AG739" s="185"/>
      <c r="AH739" s="185"/>
      <c r="AI739" s="185">
        <v>1.42</v>
      </c>
      <c r="AJ739" s="185"/>
      <c r="AK739" s="185"/>
      <c r="AL739" s="185"/>
      <c r="AM739" s="185"/>
      <c r="AN739" s="185"/>
      <c r="AO739" s="185"/>
      <c r="AP739" s="206"/>
      <c r="AQ739" s="116"/>
      <c r="AR739" s="117"/>
    </row>
    <row r="740" spans="1:45" x14ac:dyDescent="0.25">
      <c r="A740" s="131">
        <v>10</v>
      </c>
      <c r="B740" s="199" t="s">
        <v>776</v>
      </c>
      <c r="C740" s="131" t="s">
        <v>124</v>
      </c>
      <c r="D740" s="201">
        <v>4.2</v>
      </c>
      <c r="E740" s="170"/>
      <c r="F740" s="201">
        <v>4.2</v>
      </c>
      <c r="G740" s="201">
        <v>4.2</v>
      </c>
      <c r="H740" s="201"/>
      <c r="I740" s="201"/>
      <c r="J740" s="201"/>
      <c r="K740" s="238" t="s">
        <v>200</v>
      </c>
      <c r="L740" s="178" t="s">
        <v>309</v>
      </c>
      <c r="M740" s="177"/>
      <c r="N740" s="346">
        <v>4.2</v>
      </c>
      <c r="O740" s="346"/>
      <c r="P740" s="346"/>
      <c r="Q740" s="346"/>
      <c r="R740" s="346"/>
      <c r="S740" s="185"/>
      <c r="T740" s="346"/>
      <c r="U740" s="346"/>
      <c r="V740" s="185"/>
      <c r="W740" s="185"/>
      <c r="X740" s="185"/>
      <c r="Y740" s="185"/>
      <c r="Z740" s="185"/>
      <c r="AA740" s="185"/>
      <c r="AB740" s="185"/>
      <c r="AC740" s="185"/>
      <c r="AD740" s="346"/>
      <c r="AE740" s="346"/>
      <c r="AF740" s="185"/>
      <c r="AG740" s="185"/>
      <c r="AH740" s="185"/>
      <c r="AI740" s="185"/>
      <c r="AJ740" s="185"/>
      <c r="AK740" s="185"/>
      <c r="AL740" s="185"/>
      <c r="AM740" s="185"/>
      <c r="AN740" s="185"/>
      <c r="AO740" s="185"/>
      <c r="AP740" s="206"/>
      <c r="AQ740" s="116"/>
      <c r="AR740" s="117"/>
    </row>
    <row r="741" spans="1:45" x14ac:dyDescent="0.25">
      <c r="A741" s="131">
        <v>11</v>
      </c>
      <c r="B741" s="534" t="s">
        <v>777</v>
      </c>
      <c r="C741" s="131" t="s">
        <v>124</v>
      </c>
      <c r="D741" s="201">
        <v>3.32</v>
      </c>
      <c r="E741" s="170"/>
      <c r="F741" s="209">
        <v>3.32</v>
      </c>
      <c r="G741" s="209">
        <v>3.32</v>
      </c>
      <c r="H741" s="209"/>
      <c r="I741" s="209"/>
      <c r="J741" s="209"/>
      <c r="K741" s="599" t="s">
        <v>200</v>
      </c>
      <c r="L741" s="178" t="s">
        <v>309</v>
      </c>
      <c r="M741" s="177"/>
      <c r="N741" s="185">
        <v>3.32</v>
      </c>
      <c r="O741" s="346"/>
      <c r="P741" s="346"/>
      <c r="Q741" s="346"/>
      <c r="R741" s="346"/>
      <c r="S741" s="185"/>
      <c r="T741" s="346"/>
      <c r="U741" s="346"/>
      <c r="V741" s="185"/>
      <c r="W741" s="185"/>
      <c r="X741" s="185"/>
      <c r="Y741" s="185"/>
      <c r="Z741" s="185"/>
      <c r="AA741" s="185"/>
      <c r="AB741" s="185"/>
      <c r="AC741" s="185"/>
      <c r="AD741" s="346"/>
      <c r="AE741" s="346"/>
      <c r="AF741" s="185"/>
      <c r="AG741" s="185"/>
      <c r="AH741" s="185"/>
      <c r="AI741" s="185"/>
      <c r="AJ741" s="185"/>
      <c r="AK741" s="185"/>
      <c r="AL741" s="185"/>
      <c r="AM741" s="185"/>
      <c r="AN741" s="185"/>
      <c r="AO741" s="185"/>
      <c r="AP741" s="206"/>
      <c r="AQ741" s="116"/>
      <c r="AR741" s="117"/>
    </row>
    <row r="742" spans="1:45" s="536" customFormat="1" x14ac:dyDescent="0.25">
      <c r="A742" s="492">
        <v>12</v>
      </c>
      <c r="B742" s="426" t="s">
        <v>778</v>
      </c>
      <c r="C742" s="492" t="s">
        <v>124</v>
      </c>
      <c r="D742" s="428">
        <v>61.26</v>
      </c>
      <c r="E742" s="464"/>
      <c r="F742" s="428">
        <v>61.26</v>
      </c>
      <c r="G742" s="428"/>
      <c r="H742" s="428"/>
      <c r="I742" s="201"/>
      <c r="J742" s="428">
        <v>61.26</v>
      </c>
      <c r="K742" s="611" t="s">
        <v>200</v>
      </c>
      <c r="L742" s="480" t="s">
        <v>304</v>
      </c>
      <c r="M742" s="432"/>
      <c r="N742" s="472"/>
      <c r="O742" s="472"/>
      <c r="P742" s="535">
        <v>26</v>
      </c>
      <c r="Q742" s="535"/>
      <c r="R742" s="535"/>
      <c r="S742" s="535"/>
      <c r="T742" s="535"/>
      <c r="U742" s="535">
        <v>1.5</v>
      </c>
      <c r="V742" s="535"/>
      <c r="W742" s="535">
        <v>26.76</v>
      </c>
      <c r="X742" s="535"/>
      <c r="Y742" s="535"/>
      <c r="Z742" s="535"/>
      <c r="AA742" s="535"/>
      <c r="AB742" s="535"/>
      <c r="AC742" s="535"/>
      <c r="AD742" s="535">
        <v>7</v>
      </c>
      <c r="AE742" s="434"/>
      <c r="AF742" s="434"/>
      <c r="AG742" s="434"/>
      <c r="AH742" s="434"/>
      <c r="AI742" s="434"/>
      <c r="AJ742" s="434"/>
      <c r="AK742" s="434"/>
      <c r="AL742" s="434"/>
      <c r="AM742" s="434"/>
      <c r="AN742" s="434"/>
      <c r="AO742" s="499"/>
      <c r="AP742" s="435"/>
      <c r="AQ742" s="499"/>
      <c r="AR742" s="435"/>
    </row>
    <row r="743" spans="1:45" x14ac:dyDescent="0.25">
      <c r="A743" s="131">
        <v>13</v>
      </c>
      <c r="B743" s="199" t="s">
        <v>662</v>
      </c>
      <c r="C743" s="131" t="s">
        <v>124</v>
      </c>
      <c r="D743" s="201">
        <v>25.4</v>
      </c>
      <c r="E743" s="170"/>
      <c r="F743" s="201">
        <v>25.4</v>
      </c>
      <c r="G743" s="201"/>
      <c r="H743" s="201"/>
      <c r="I743" s="201"/>
      <c r="J743" s="201">
        <v>25.4</v>
      </c>
      <c r="K743" s="238" t="s">
        <v>200</v>
      </c>
      <c r="L743" s="149" t="s">
        <v>304</v>
      </c>
      <c r="M743" s="177"/>
      <c r="N743" s="346"/>
      <c r="O743" s="346">
        <v>21.4</v>
      </c>
      <c r="P743" s="346">
        <v>3.4</v>
      </c>
      <c r="Q743" s="346"/>
      <c r="R743" s="346"/>
      <c r="S743" s="185"/>
      <c r="T743" s="346"/>
      <c r="U743" s="346">
        <v>0.6</v>
      </c>
      <c r="V743" s="185"/>
      <c r="W743" s="114"/>
      <c r="X743" s="114"/>
      <c r="Y743" s="114"/>
      <c r="Z743" s="114"/>
      <c r="AA743" s="114"/>
      <c r="AB743" s="114"/>
      <c r="AC743" s="114"/>
      <c r="AD743" s="114"/>
      <c r="AE743" s="114"/>
      <c r="AF743" s="185"/>
      <c r="AG743" s="185"/>
      <c r="AH743" s="185"/>
      <c r="AI743" s="185"/>
      <c r="AJ743" s="185"/>
      <c r="AK743" s="185"/>
      <c r="AL743" s="185"/>
      <c r="AM743" s="185"/>
      <c r="AN743" s="185"/>
      <c r="AO743" s="185"/>
      <c r="AP743" s="206"/>
      <c r="AQ743" s="116"/>
      <c r="AR743" s="117"/>
    </row>
    <row r="744" spans="1:45" x14ac:dyDescent="0.25">
      <c r="A744" s="131">
        <v>14</v>
      </c>
      <c r="B744" s="199" t="s">
        <v>779</v>
      </c>
      <c r="C744" s="131" t="s">
        <v>124</v>
      </c>
      <c r="D744" s="201">
        <v>14.19</v>
      </c>
      <c r="E744" s="170"/>
      <c r="F744" s="201">
        <v>14.19</v>
      </c>
      <c r="G744" s="201">
        <v>9.89</v>
      </c>
      <c r="H744" s="201"/>
      <c r="I744" s="201"/>
      <c r="J744" s="201">
        <v>4.3</v>
      </c>
      <c r="K744" s="238" t="s">
        <v>199</v>
      </c>
      <c r="L744" s="178" t="s">
        <v>368</v>
      </c>
      <c r="M744" s="177"/>
      <c r="N744" s="346">
        <v>9.89</v>
      </c>
      <c r="O744" s="346">
        <v>4.3</v>
      </c>
      <c r="P744" s="346"/>
      <c r="Q744" s="346"/>
      <c r="R744" s="346"/>
      <c r="S744" s="185"/>
      <c r="T744" s="346"/>
      <c r="U744" s="346"/>
      <c r="V744" s="185"/>
      <c r="W744" s="114"/>
      <c r="X744" s="114"/>
      <c r="Y744" s="114"/>
      <c r="Z744" s="114"/>
      <c r="AA744" s="114"/>
      <c r="AB744" s="114"/>
      <c r="AC744" s="114"/>
      <c r="AD744" s="114"/>
      <c r="AE744" s="114"/>
      <c r="AF744" s="185"/>
      <c r="AG744" s="185"/>
      <c r="AH744" s="185"/>
      <c r="AI744" s="185"/>
      <c r="AJ744" s="185"/>
      <c r="AK744" s="185"/>
      <c r="AL744" s="185"/>
      <c r="AM744" s="185"/>
      <c r="AN744" s="185"/>
      <c r="AO744" s="185"/>
      <c r="AP744" s="206"/>
      <c r="AQ744" s="116"/>
      <c r="AR744" s="117"/>
    </row>
    <row r="745" spans="1:45" x14ac:dyDescent="0.25">
      <c r="A745" s="131">
        <v>15</v>
      </c>
      <c r="B745" s="191" t="s">
        <v>740</v>
      </c>
      <c r="C745" s="131" t="s">
        <v>124</v>
      </c>
      <c r="D745" s="170">
        <v>0.51</v>
      </c>
      <c r="E745" s="170"/>
      <c r="F745" s="170">
        <v>0.51</v>
      </c>
      <c r="G745" s="170"/>
      <c r="H745" s="170"/>
      <c r="I745" s="170"/>
      <c r="J745" s="170">
        <v>0.51</v>
      </c>
      <c r="K745" s="238" t="s">
        <v>196</v>
      </c>
      <c r="L745" s="149" t="s">
        <v>304</v>
      </c>
      <c r="M745" s="177"/>
      <c r="N745" s="114"/>
      <c r="O745" s="114">
        <v>0.51</v>
      </c>
      <c r="P745" s="114"/>
      <c r="Q745" s="114"/>
      <c r="R745" s="114"/>
      <c r="S745" s="114"/>
      <c r="T745" s="114"/>
      <c r="U745" s="114"/>
      <c r="V745" s="114"/>
      <c r="W745" s="114"/>
      <c r="X745" s="114"/>
      <c r="Y745" s="114"/>
      <c r="Z745" s="114"/>
      <c r="AA745" s="114"/>
      <c r="AB745" s="114"/>
      <c r="AC745" s="114"/>
      <c r="AD745" s="114"/>
      <c r="AE745" s="114"/>
      <c r="AF745" s="114"/>
      <c r="AG745" s="114"/>
      <c r="AH745" s="114"/>
      <c r="AI745" s="114"/>
      <c r="AJ745" s="114"/>
      <c r="AK745" s="114"/>
      <c r="AL745" s="114"/>
      <c r="AM745" s="114"/>
      <c r="AN745" s="114"/>
      <c r="AO745" s="114"/>
      <c r="AP745" s="114"/>
      <c r="AQ745" s="114"/>
      <c r="AR745" s="114"/>
      <c r="AS745" s="114"/>
    </row>
    <row r="746" spans="1:45" x14ac:dyDescent="0.25">
      <c r="A746" s="131">
        <v>16</v>
      </c>
      <c r="B746" s="500" t="s">
        <v>780</v>
      </c>
      <c r="C746" s="131" t="s">
        <v>124</v>
      </c>
      <c r="D746" s="170">
        <v>5.6</v>
      </c>
      <c r="E746" s="170"/>
      <c r="F746" s="170">
        <v>5.6</v>
      </c>
      <c r="G746" s="345">
        <v>4.5999999999999996</v>
      </c>
      <c r="H746" s="345"/>
      <c r="I746" s="345"/>
      <c r="J746" s="345">
        <v>1</v>
      </c>
      <c r="K746" s="238" t="s">
        <v>196</v>
      </c>
      <c r="L746" s="178" t="s">
        <v>309</v>
      </c>
      <c r="M746" s="177"/>
      <c r="N746" s="346">
        <v>4.5999999999999996</v>
      </c>
      <c r="O746" s="346"/>
      <c r="P746" s="346"/>
      <c r="Q746" s="346"/>
      <c r="R746" s="346"/>
      <c r="S746" s="185"/>
      <c r="T746" s="346"/>
      <c r="U746" s="346"/>
      <c r="V746" s="185"/>
      <c r="W746" s="185"/>
      <c r="X746" s="185"/>
      <c r="Y746" s="185"/>
      <c r="Z746" s="185"/>
      <c r="AA746" s="185"/>
      <c r="AB746" s="185"/>
      <c r="AC746" s="185"/>
      <c r="AD746" s="346"/>
      <c r="AE746" s="346"/>
      <c r="AF746" s="185"/>
      <c r="AG746" s="185"/>
      <c r="AH746" s="185"/>
      <c r="AI746" s="185">
        <v>1</v>
      </c>
      <c r="AJ746" s="185"/>
      <c r="AK746" s="185"/>
      <c r="AL746" s="185"/>
      <c r="AM746" s="185"/>
      <c r="AN746" s="185"/>
      <c r="AO746" s="185"/>
      <c r="AP746" s="185"/>
      <c r="AQ746" s="185"/>
      <c r="AR746" s="185"/>
      <c r="AS746" s="185"/>
    </row>
    <row r="747" spans="1:45" x14ac:dyDescent="0.25">
      <c r="A747" s="131">
        <v>17</v>
      </c>
      <c r="B747" s="500" t="s">
        <v>781</v>
      </c>
      <c r="C747" s="131" t="s">
        <v>124</v>
      </c>
      <c r="D747" s="170">
        <v>0.5</v>
      </c>
      <c r="E747" s="170"/>
      <c r="F747" s="170">
        <v>0.5</v>
      </c>
      <c r="G747" s="345"/>
      <c r="H747" s="345"/>
      <c r="I747" s="345"/>
      <c r="J747" s="345">
        <v>0.5</v>
      </c>
      <c r="K747" s="238" t="s">
        <v>196</v>
      </c>
      <c r="L747" s="149" t="s">
        <v>304</v>
      </c>
      <c r="M747" s="177"/>
      <c r="N747" s="346"/>
      <c r="O747" s="346">
        <v>0.5</v>
      </c>
      <c r="P747" s="346"/>
      <c r="Q747" s="346"/>
      <c r="R747" s="346"/>
      <c r="S747" s="185"/>
      <c r="T747" s="346"/>
      <c r="U747" s="346"/>
      <c r="V747" s="185"/>
      <c r="W747" s="185"/>
      <c r="X747" s="185"/>
      <c r="Y747" s="185"/>
      <c r="Z747" s="185"/>
      <c r="AA747" s="185"/>
      <c r="AB747" s="185"/>
      <c r="AC747" s="185"/>
      <c r="AD747" s="346"/>
      <c r="AE747" s="346"/>
      <c r="AF747" s="185"/>
      <c r="AG747" s="185"/>
      <c r="AH747" s="185"/>
      <c r="AI747" s="185"/>
      <c r="AJ747" s="185"/>
      <c r="AK747" s="185"/>
      <c r="AL747" s="185"/>
      <c r="AM747" s="185"/>
      <c r="AN747" s="185"/>
      <c r="AO747" s="185"/>
      <c r="AP747" s="185"/>
      <c r="AQ747" s="185"/>
      <c r="AR747" s="185"/>
      <c r="AS747" s="185"/>
    </row>
    <row r="748" spans="1:45" x14ac:dyDescent="0.25">
      <c r="A748" s="1001">
        <v>18</v>
      </c>
      <c r="B748" s="1016" t="s">
        <v>782</v>
      </c>
      <c r="C748" s="131" t="s">
        <v>124</v>
      </c>
      <c r="D748" s="170">
        <v>0.5</v>
      </c>
      <c r="E748" s="170"/>
      <c r="F748" s="170">
        <v>0.5</v>
      </c>
      <c r="G748" s="345"/>
      <c r="H748" s="345"/>
      <c r="I748" s="345"/>
      <c r="J748" s="345">
        <v>0.5</v>
      </c>
      <c r="K748" s="238" t="s">
        <v>196</v>
      </c>
      <c r="L748" s="149" t="s">
        <v>304</v>
      </c>
      <c r="M748" s="177"/>
      <c r="N748" s="346"/>
      <c r="O748" s="346">
        <v>0.5</v>
      </c>
      <c r="P748" s="346"/>
      <c r="Q748" s="346"/>
      <c r="R748" s="346"/>
      <c r="S748" s="185"/>
      <c r="T748" s="346"/>
      <c r="U748" s="346"/>
      <c r="V748" s="185"/>
      <c r="W748" s="185"/>
      <c r="X748" s="185"/>
      <c r="Y748" s="185"/>
      <c r="Z748" s="185"/>
      <c r="AA748" s="185"/>
      <c r="AB748" s="185"/>
      <c r="AC748" s="185"/>
      <c r="AD748" s="346"/>
      <c r="AE748" s="346"/>
      <c r="AF748" s="185"/>
      <c r="AG748" s="185"/>
      <c r="AH748" s="185"/>
      <c r="AI748" s="185"/>
      <c r="AJ748" s="185"/>
      <c r="AK748" s="185"/>
      <c r="AL748" s="185"/>
      <c r="AM748" s="185"/>
      <c r="AN748" s="185"/>
      <c r="AO748" s="185"/>
      <c r="AP748" s="185"/>
      <c r="AQ748" s="185"/>
      <c r="AR748" s="185"/>
      <c r="AS748" s="185"/>
    </row>
    <row r="749" spans="1:45" x14ac:dyDescent="0.25">
      <c r="A749" s="1002"/>
      <c r="B749" s="1016"/>
      <c r="C749" s="131" t="s">
        <v>124</v>
      </c>
      <c r="D749" s="170">
        <v>5</v>
      </c>
      <c r="E749" s="170"/>
      <c r="F749" s="170">
        <v>5</v>
      </c>
      <c r="G749" s="345"/>
      <c r="H749" s="345"/>
      <c r="I749" s="345"/>
      <c r="J749" s="345">
        <v>5</v>
      </c>
      <c r="K749" s="238" t="s">
        <v>886</v>
      </c>
      <c r="L749" s="149" t="s">
        <v>304</v>
      </c>
      <c r="M749" s="177"/>
      <c r="N749" s="346"/>
      <c r="O749" s="346">
        <v>5</v>
      </c>
      <c r="P749" s="346"/>
      <c r="Q749" s="346"/>
      <c r="R749" s="346"/>
      <c r="S749" s="185"/>
      <c r="T749" s="346"/>
      <c r="U749" s="346"/>
      <c r="V749" s="185"/>
      <c r="W749" s="185"/>
      <c r="X749" s="185"/>
      <c r="Y749" s="185"/>
      <c r="Z749" s="185"/>
      <c r="AA749" s="185"/>
      <c r="AB749" s="185"/>
      <c r="AC749" s="185"/>
      <c r="AD749" s="346"/>
      <c r="AE749" s="346"/>
      <c r="AF749" s="185"/>
      <c r="AG749" s="185"/>
      <c r="AH749" s="185"/>
      <c r="AI749" s="185"/>
      <c r="AJ749" s="185"/>
      <c r="AK749" s="185"/>
      <c r="AL749" s="185"/>
      <c r="AM749" s="185"/>
      <c r="AN749" s="185"/>
      <c r="AO749" s="185"/>
      <c r="AP749" s="185"/>
      <c r="AQ749" s="185"/>
      <c r="AR749" s="185"/>
      <c r="AS749" s="185"/>
    </row>
    <row r="750" spans="1:45" x14ac:dyDescent="0.25">
      <c r="A750" s="437">
        <v>19</v>
      </c>
      <c r="B750" s="500" t="s">
        <v>781</v>
      </c>
      <c r="C750" s="131" t="s">
        <v>124</v>
      </c>
      <c r="D750" s="170">
        <v>4</v>
      </c>
      <c r="E750" s="170"/>
      <c r="F750" s="170">
        <v>4</v>
      </c>
      <c r="G750" s="345"/>
      <c r="H750" s="345"/>
      <c r="I750" s="345"/>
      <c r="J750" s="170">
        <v>4</v>
      </c>
      <c r="K750" s="238" t="s">
        <v>196</v>
      </c>
      <c r="L750" s="178" t="s">
        <v>309</v>
      </c>
      <c r="M750" s="177"/>
      <c r="N750" s="346"/>
      <c r="O750" s="346"/>
      <c r="P750" s="346"/>
      <c r="Q750" s="346">
        <v>4</v>
      </c>
      <c r="R750" s="346"/>
      <c r="S750" s="185"/>
      <c r="T750" s="346"/>
      <c r="U750" s="346"/>
      <c r="V750" s="185"/>
      <c r="W750" s="185"/>
      <c r="X750" s="185"/>
      <c r="Y750" s="185"/>
      <c r="Z750" s="185"/>
      <c r="AA750" s="185"/>
      <c r="AB750" s="185"/>
      <c r="AC750" s="185"/>
      <c r="AD750" s="346"/>
      <c r="AE750" s="346"/>
      <c r="AF750" s="185"/>
      <c r="AG750" s="185"/>
      <c r="AH750" s="185"/>
      <c r="AI750" s="185"/>
      <c r="AJ750" s="185"/>
      <c r="AK750" s="185"/>
      <c r="AL750" s="185"/>
      <c r="AM750" s="185"/>
      <c r="AN750" s="185"/>
      <c r="AO750" s="185"/>
      <c r="AP750" s="185"/>
      <c r="AQ750" s="185"/>
      <c r="AR750" s="185"/>
      <c r="AS750" s="185"/>
    </row>
    <row r="751" spans="1:45" x14ac:dyDescent="0.25">
      <c r="A751" s="131">
        <v>20</v>
      </c>
      <c r="B751" s="534" t="s">
        <v>783</v>
      </c>
      <c r="C751" s="131" t="s">
        <v>124</v>
      </c>
      <c r="D751" s="201">
        <v>3.8</v>
      </c>
      <c r="E751" s="170"/>
      <c r="F751" s="201">
        <v>3.8</v>
      </c>
      <c r="G751" s="201"/>
      <c r="H751" s="201"/>
      <c r="I751" s="201"/>
      <c r="J751" s="201">
        <v>3.8</v>
      </c>
      <c r="K751" s="238" t="s">
        <v>196</v>
      </c>
      <c r="L751" s="178" t="s">
        <v>309</v>
      </c>
      <c r="M751" s="177"/>
      <c r="N751" s="346"/>
      <c r="O751" s="346">
        <v>3.8</v>
      </c>
      <c r="P751" s="346"/>
      <c r="Q751" s="346"/>
      <c r="R751" s="346"/>
      <c r="S751" s="185"/>
      <c r="T751" s="346"/>
      <c r="U751" s="346"/>
      <c r="V751" s="185"/>
      <c r="W751" s="185"/>
      <c r="X751" s="185"/>
      <c r="Y751" s="185"/>
      <c r="Z751" s="185"/>
      <c r="AA751" s="185"/>
      <c r="AB751" s="185"/>
      <c r="AC751" s="185"/>
      <c r="AD751" s="346"/>
      <c r="AE751" s="346"/>
      <c r="AF751" s="185"/>
      <c r="AG751" s="185"/>
      <c r="AH751" s="185"/>
      <c r="AI751" s="185"/>
      <c r="AJ751" s="185"/>
      <c r="AK751" s="185"/>
      <c r="AL751" s="185"/>
      <c r="AM751" s="185"/>
      <c r="AN751" s="185"/>
      <c r="AO751" s="185"/>
      <c r="AP751" s="185"/>
      <c r="AQ751" s="185"/>
      <c r="AR751" s="185"/>
      <c r="AS751" s="185"/>
    </row>
    <row r="752" spans="1:45" x14ac:dyDescent="0.25">
      <c r="A752" s="437">
        <v>21</v>
      </c>
      <c r="B752" s="534" t="s">
        <v>784</v>
      </c>
      <c r="C752" s="131" t="s">
        <v>124</v>
      </c>
      <c r="D752" s="201">
        <v>1</v>
      </c>
      <c r="E752" s="170"/>
      <c r="F752" s="201">
        <v>1</v>
      </c>
      <c r="G752" s="201">
        <v>1</v>
      </c>
      <c r="H752" s="201"/>
      <c r="I752" s="201"/>
      <c r="J752" s="201"/>
      <c r="K752" s="238" t="s">
        <v>886</v>
      </c>
      <c r="L752" s="149" t="s">
        <v>304</v>
      </c>
      <c r="M752" s="177"/>
      <c r="N752" s="346">
        <v>1</v>
      </c>
      <c r="O752" s="346"/>
      <c r="P752" s="346"/>
      <c r="Q752" s="346"/>
      <c r="R752" s="346"/>
      <c r="S752" s="185"/>
      <c r="T752" s="346"/>
      <c r="U752" s="346"/>
      <c r="V752" s="185"/>
      <c r="W752" s="185"/>
      <c r="X752" s="185"/>
      <c r="Y752" s="185"/>
      <c r="Z752" s="185"/>
      <c r="AA752" s="185"/>
      <c r="AB752" s="185"/>
      <c r="AC752" s="185"/>
      <c r="AD752" s="346"/>
      <c r="AE752" s="346"/>
      <c r="AF752" s="185"/>
      <c r="AG752" s="185"/>
      <c r="AH752" s="185"/>
      <c r="AI752" s="185"/>
      <c r="AJ752" s="185"/>
      <c r="AK752" s="185"/>
      <c r="AL752" s="185"/>
      <c r="AM752" s="185"/>
      <c r="AN752" s="185"/>
      <c r="AO752" s="185"/>
      <c r="AP752" s="185"/>
      <c r="AQ752" s="185"/>
      <c r="AR752" s="185"/>
      <c r="AS752" s="185"/>
    </row>
    <row r="753" spans="1:45" x14ac:dyDescent="0.25">
      <c r="A753" s="131">
        <v>22</v>
      </c>
      <c r="B753" s="422" t="s">
        <v>785</v>
      </c>
      <c r="C753" s="131" t="s">
        <v>124</v>
      </c>
      <c r="D753" s="201">
        <v>15.2</v>
      </c>
      <c r="E753" s="170"/>
      <c r="F753" s="201">
        <v>15.2</v>
      </c>
      <c r="G753" s="201"/>
      <c r="H753" s="201"/>
      <c r="I753" s="201"/>
      <c r="J753" s="201">
        <v>15.2</v>
      </c>
      <c r="K753" s="238" t="s">
        <v>198</v>
      </c>
      <c r="L753" s="178" t="s">
        <v>309</v>
      </c>
      <c r="M753" s="177"/>
      <c r="N753" s="346"/>
      <c r="O753" s="346">
        <v>10</v>
      </c>
      <c r="P753" s="346"/>
      <c r="Q753" s="346">
        <v>2</v>
      </c>
      <c r="R753" s="346"/>
      <c r="S753" s="185"/>
      <c r="T753" s="346"/>
      <c r="U753" s="346"/>
      <c r="V753" s="185"/>
      <c r="W753" s="185"/>
      <c r="X753" s="185"/>
      <c r="Y753" s="185"/>
      <c r="Z753" s="185"/>
      <c r="AA753" s="185"/>
      <c r="AB753" s="185"/>
      <c r="AC753" s="185"/>
      <c r="AD753" s="346">
        <v>3.2</v>
      </c>
      <c r="AE753" s="346"/>
      <c r="AF753" s="185"/>
      <c r="AG753" s="185"/>
      <c r="AH753" s="185"/>
      <c r="AI753" s="185"/>
      <c r="AJ753" s="185"/>
      <c r="AK753" s="185"/>
      <c r="AL753" s="185"/>
      <c r="AM753" s="185"/>
      <c r="AN753" s="185"/>
      <c r="AO753" s="185"/>
      <c r="AP753" s="185"/>
      <c r="AQ753" s="185"/>
      <c r="AR753" s="185"/>
      <c r="AS753" s="185"/>
    </row>
    <row r="754" spans="1:45" x14ac:dyDescent="0.25">
      <c r="A754" s="1001">
        <v>23</v>
      </c>
      <c r="B754" s="1017" t="s">
        <v>786</v>
      </c>
      <c r="C754" s="131" t="s">
        <v>124</v>
      </c>
      <c r="D754" s="201">
        <v>25</v>
      </c>
      <c r="E754" s="170"/>
      <c r="F754" s="201">
        <v>25</v>
      </c>
      <c r="G754" s="201"/>
      <c r="H754" s="201"/>
      <c r="I754" s="201"/>
      <c r="J754" s="201">
        <v>25</v>
      </c>
      <c r="K754" s="238" t="s">
        <v>886</v>
      </c>
      <c r="L754" s="178" t="s">
        <v>309</v>
      </c>
      <c r="M754" s="177"/>
      <c r="N754" s="346"/>
      <c r="O754" s="346">
        <v>17.5</v>
      </c>
      <c r="P754" s="346"/>
      <c r="Q754" s="346">
        <v>5</v>
      </c>
      <c r="R754" s="346">
        <v>2.5</v>
      </c>
      <c r="S754" s="185"/>
      <c r="T754" s="346"/>
      <c r="U754" s="346"/>
      <c r="V754" s="185"/>
      <c r="W754" s="185"/>
      <c r="X754" s="185"/>
      <c r="Y754" s="185"/>
      <c r="Z754" s="185"/>
      <c r="AA754" s="185"/>
      <c r="AB754" s="185"/>
      <c r="AC754" s="185"/>
      <c r="AD754" s="346"/>
      <c r="AE754" s="346"/>
      <c r="AF754" s="185"/>
      <c r="AG754" s="185"/>
      <c r="AH754" s="185"/>
      <c r="AI754" s="185"/>
      <c r="AJ754" s="185"/>
      <c r="AK754" s="185"/>
      <c r="AL754" s="185"/>
      <c r="AM754" s="185"/>
      <c r="AN754" s="185"/>
      <c r="AO754" s="185"/>
      <c r="AP754" s="185"/>
      <c r="AQ754" s="185"/>
      <c r="AR754" s="185"/>
      <c r="AS754" s="185"/>
    </row>
    <row r="755" spans="1:45" x14ac:dyDescent="0.25">
      <c r="A755" s="1002"/>
      <c r="B755" s="1018"/>
      <c r="C755" s="131" t="s">
        <v>124</v>
      </c>
      <c r="D755" s="201">
        <v>25</v>
      </c>
      <c r="E755" s="170"/>
      <c r="F755" s="201">
        <v>25</v>
      </c>
      <c r="G755" s="201"/>
      <c r="H755" s="201"/>
      <c r="I755" s="201"/>
      <c r="J755" s="201">
        <v>25</v>
      </c>
      <c r="K755" s="238" t="s">
        <v>195</v>
      </c>
      <c r="L755" s="178" t="s">
        <v>309</v>
      </c>
      <c r="M755" s="177"/>
      <c r="N755" s="346"/>
      <c r="O755" s="346">
        <v>17.5</v>
      </c>
      <c r="P755" s="346"/>
      <c r="Q755" s="346">
        <v>5</v>
      </c>
      <c r="R755" s="346">
        <v>2.5</v>
      </c>
      <c r="S755" s="185"/>
      <c r="T755" s="346"/>
      <c r="U755" s="346"/>
      <c r="V755" s="185"/>
      <c r="W755" s="185"/>
      <c r="X755" s="185"/>
      <c r="Y755" s="185"/>
      <c r="Z755" s="185"/>
      <c r="AA755" s="185"/>
      <c r="AB755" s="185"/>
      <c r="AC755" s="185"/>
      <c r="AD755" s="346"/>
      <c r="AE755" s="346"/>
      <c r="AF755" s="185"/>
      <c r="AG755" s="185"/>
      <c r="AH755" s="185"/>
      <c r="AI755" s="185"/>
      <c r="AJ755" s="185"/>
      <c r="AK755" s="185"/>
      <c r="AL755" s="185"/>
      <c r="AM755" s="185"/>
      <c r="AN755" s="185"/>
      <c r="AO755" s="185"/>
      <c r="AP755" s="185"/>
      <c r="AQ755" s="185"/>
      <c r="AR755" s="185"/>
      <c r="AS755" s="185"/>
    </row>
    <row r="756" spans="1:45" x14ac:dyDescent="0.25">
      <c r="A756" s="131">
        <v>24</v>
      </c>
      <c r="B756" s="422" t="s">
        <v>787</v>
      </c>
      <c r="C756" s="131" t="s">
        <v>124</v>
      </c>
      <c r="D756" s="201">
        <v>191.9</v>
      </c>
      <c r="E756" s="170"/>
      <c r="F756" s="201">
        <v>191.9</v>
      </c>
      <c r="G756" s="201">
        <v>75</v>
      </c>
      <c r="H756" s="201"/>
      <c r="I756" s="201"/>
      <c r="J756" s="201">
        <v>116.9</v>
      </c>
      <c r="K756" s="238" t="s">
        <v>194</v>
      </c>
      <c r="L756" s="178" t="s">
        <v>309</v>
      </c>
      <c r="M756" s="177"/>
      <c r="N756" s="346">
        <v>75</v>
      </c>
      <c r="O756" s="346"/>
      <c r="P756" s="346"/>
      <c r="Q756" s="346">
        <v>116.9</v>
      </c>
      <c r="R756" s="346"/>
      <c r="S756" s="185"/>
      <c r="T756" s="346"/>
      <c r="U756" s="346"/>
      <c r="V756" s="185"/>
      <c r="W756" s="185"/>
      <c r="X756" s="185"/>
      <c r="Y756" s="185"/>
      <c r="Z756" s="185"/>
      <c r="AA756" s="185"/>
      <c r="AB756" s="185"/>
      <c r="AC756" s="185"/>
      <c r="AD756" s="346"/>
      <c r="AE756" s="346"/>
      <c r="AF756" s="185"/>
      <c r="AG756" s="185"/>
      <c r="AH756" s="185"/>
      <c r="AI756" s="185"/>
      <c r="AJ756" s="185"/>
      <c r="AK756" s="185"/>
      <c r="AL756" s="185"/>
      <c r="AM756" s="185"/>
      <c r="AN756" s="185"/>
      <c r="AO756" s="185"/>
      <c r="AP756" s="185"/>
      <c r="AQ756" s="185"/>
      <c r="AR756" s="185"/>
      <c r="AS756" s="185"/>
    </row>
    <row r="757" spans="1:45" x14ac:dyDescent="0.25">
      <c r="A757" s="437">
        <v>25</v>
      </c>
      <c r="B757" s="199" t="s">
        <v>788</v>
      </c>
      <c r="C757" s="131" t="s">
        <v>124</v>
      </c>
      <c r="D757" s="201">
        <v>93</v>
      </c>
      <c r="E757" s="170"/>
      <c r="F757" s="201">
        <v>93</v>
      </c>
      <c r="G757" s="201"/>
      <c r="H757" s="201">
        <v>18</v>
      </c>
      <c r="I757" s="201"/>
      <c r="J757" s="201">
        <v>75</v>
      </c>
      <c r="K757" s="238" t="s">
        <v>194</v>
      </c>
      <c r="L757" s="149" t="s">
        <v>304</v>
      </c>
      <c r="M757" s="177"/>
      <c r="N757" s="346"/>
      <c r="O757" s="346"/>
      <c r="P757" s="346">
        <v>5</v>
      </c>
      <c r="Q757" s="346">
        <v>50</v>
      </c>
      <c r="R757" s="346">
        <v>18</v>
      </c>
      <c r="S757" s="185"/>
      <c r="T757" s="346"/>
      <c r="U757" s="346"/>
      <c r="V757" s="185"/>
      <c r="W757" s="185"/>
      <c r="X757" s="185"/>
      <c r="Y757" s="185"/>
      <c r="Z757" s="185"/>
      <c r="AA757" s="185"/>
      <c r="AB757" s="185"/>
      <c r="AC757" s="185"/>
      <c r="AD757" s="346">
        <v>20</v>
      </c>
      <c r="AE757" s="346"/>
      <c r="AF757" s="185"/>
      <c r="AG757" s="185"/>
      <c r="AH757" s="185"/>
      <c r="AI757" s="185"/>
      <c r="AJ757" s="185"/>
      <c r="AK757" s="185"/>
      <c r="AL757" s="185"/>
      <c r="AM757" s="185"/>
      <c r="AN757" s="185"/>
      <c r="AO757" s="185"/>
      <c r="AP757" s="185"/>
      <c r="AQ757" s="185"/>
      <c r="AR757" s="185"/>
      <c r="AS757" s="185"/>
    </row>
    <row r="758" spans="1:45" x14ac:dyDescent="0.25">
      <c r="A758" s="131">
        <v>26</v>
      </c>
      <c r="B758" s="534" t="s">
        <v>789</v>
      </c>
      <c r="C758" s="131" t="s">
        <v>124</v>
      </c>
      <c r="D758" s="201">
        <v>3</v>
      </c>
      <c r="E758" s="170"/>
      <c r="F758" s="201">
        <v>3</v>
      </c>
      <c r="G758" s="201"/>
      <c r="H758" s="201"/>
      <c r="I758" s="201"/>
      <c r="J758" s="201">
        <v>3</v>
      </c>
      <c r="K758" s="238" t="s">
        <v>194</v>
      </c>
      <c r="L758" s="149" t="s">
        <v>304</v>
      </c>
      <c r="M758" s="177"/>
      <c r="N758" s="346"/>
      <c r="O758" s="346">
        <v>3</v>
      </c>
      <c r="P758" s="346"/>
      <c r="Q758" s="346"/>
      <c r="R758" s="346"/>
      <c r="S758" s="185"/>
      <c r="T758" s="346"/>
      <c r="U758" s="346"/>
      <c r="V758" s="185"/>
      <c r="W758" s="185"/>
      <c r="X758" s="185"/>
      <c r="Y758" s="185"/>
      <c r="Z758" s="185"/>
      <c r="AA758" s="185"/>
      <c r="AB758" s="185"/>
      <c r="AC758" s="185"/>
      <c r="AD758" s="346"/>
      <c r="AE758" s="346"/>
      <c r="AF758" s="185"/>
      <c r="AG758" s="185"/>
      <c r="AH758" s="185"/>
      <c r="AI758" s="185"/>
      <c r="AJ758" s="185"/>
      <c r="AK758" s="185"/>
      <c r="AL758" s="185"/>
      <c r="AM758" s="185"/>
      <c r="AN758" s="185"/>
      <c r="AO758" s="185"/>
      <c r="AP758" s="185"/>
      <c r="AQ758" s="185"/>
      <c r="AR758" s="185"/>
      <c r="AS758" s="185"/>
    </row>
    <row r="759" spans="1:45" x14ac:dyDescent="0.25">
      <c r="A759" s="437">
        <v>27</v>
      </c>
      <c r="B759" s="534" t="s">
        <v>790</v>
      </c>
      <c r="C759" s="131" t="s">
        <v>124</v>
      </c>
      <c r="D759" s="201">
        <v>6.83</v>
      </c>
      <c r="E759" s="170"/>
      <c r="F759" s="201">
        <v>6.83</v>
      </c>
      <c r="G759" s="201">
        <v>6.83</v>
      </c>
      <c r="H759" s="201"/>
      <c r="I759" s="201"/>
      <c r="J759" s="201"/>
      <c r="K759" s="238" t="s">
        <v>194</v>
      </c>
      <c r="L759" s="178" t="s">
        <v>309</v>
      </c>
      <c r="M759" s="177"/>
      <c r="N759" s="346">
        <v>6.83</v>
      </c>
      <c r="O759" s="346"/>
      <c r="P759" s="346"/>
      <c r="Q759" s="346"/>
      <c r="R759" s="346"/>
      <c r="S759" s="185"/>
      <c r="T759" s="346"/>
      <c r="U759" s="346"/>
      <c r="V759" s="185"/>
      <c r="W759" s="185"/>
      <c r="X759" s="185"/>
      <c r="Y759" s="185"/>
      <c r="Z759" s="185"/>
      <c r="AA759" s="185"/>
      <c r="AB759" s="185"/>
      <c r="AC759" s="185"/>
      <c r="AD759" s="346"/>
      <c r="AE759" s="346"/>
      <c r="AF759" s="185"/>
      <c r="AG759" s="185"/>
      <c r="AH759" s="185"/>
      <c r="AI759" s="185"/>
      <c r="AJ759" s="185"/>
      <c r="AK759" s="185"/>
      <c r="AL759" s="185"/>
      <c r="AM759" s="185"/>
      <c r="AN759" s="185"/>
      <c r="AO759" s="185"/>
      <c r="AP759" s="185"/>
      <c r="AQ759" s="185"/>
      <c r="AR759" s="185"/>
      <c r="AS759" s="185"/>
    </row>
    <row r="760" spans="1:45" x14ac:dyDescent="0.25">
      <c r="A760" s="131">
        <v>28</v>
      </c>
      <c r="B760" s="534" t="s">
        <v>791</v>
      </c>
      <c r="C760" s="131" t="s">
        <v>124</v>
      </c>
      <c r="D760" s="201">
        <v>15</v>
      </c>
      <c r="E760" s="170"/>
      <c r="F760" s="201">
        <v>15</v>
      </c>
      <c r="G760" s="201"/>
      <c r="H760" s="201"/>
      <c r="I760" s="201"/>
      <c r="J760" s="201">
        <v>15</v>
      </c>
      <c r="K760" s="238" t="s">
        <v>194</v>
      </c>
      <c r="L760" s="149" t="s">
        <v>304</v>
      </c>
      <c r="M760" s="177"/>
      <c r="N760" s="346"/>
      <c r="O760" s="346"/>
      <c r="P760" s="346"/>
      <c r="Q760" s="346"/>
      <c r="R760" s="346"/>
      <c r="S760" s="185"/>
      <c r="T760" s="346"/>
      <c r="U760" s="346"/>
      <c r="V760" s="185"/>
      <c r="W760" s="185"/>
      <c r="X760" s="185"/>
      <c r="Y760" s="185"/>
      <c r="Z760" s="185"/>
      <c r="AA760" s="185"/>
      <c r="AB760" s="185"/>
      <c r="AC760" s="185"/>
      <c r="AD760" s="346">
        <v>15</v>
      </c>
      <c r="AE760" s="346"/>
      <c r="AF760" s="185"/>
      <c r="AG760" s="185"/>
      <c r="AH760" s="185"/>
      <c r="AI760" s="185"/>
      <c r="AJ760" s="185"/>
      <c r="AK760" s="185"/>
      <c r="AL760" s="185"/>
      <c r="AM760" s="185"/>
      <c r="AN760" s="185"/>
      <c r="AO760" s="185"/>
      <c r="AP760" s="185"/>
      <c r="AQ760" s="185"/>
      <c r="AR760" s="185"/>
      <c r="AS760" s="185"/>
    </row>
    <row r="761" spans="1:45" x14ac:dyDescent="0.25">
      <c r="A761" s="437">
        <v>29</v>
      </c>
      <c r="B761" s="534" t="s">
        <v>792</v>
      </c>
      <c r="C761" s="131" t="s">
        <v>124</v>
      </c>
      <c r="D761" s="201">
        <v>4.5</v>
      </c>
      <c r="E761" s="170"/>
      <c r="F761" s="201">
        <v>4.5</v>
      </c>
      <c r="G761" s="201"/>
      <c r="H761" s="201"/>
      <c r="I761" s="201"/>
      <c r="J761" s="201">
        <v>4.5</v>
      </c>
      <c r="K761" s="238" t="s">
        <v>914</v>
      </c>
      <c r="L761" s="178" t="s">
        <v>309</v>
      </c>
      <c r="M761" s="177"/>
      <c r="N761" s="346"/>
      <c r="O761" s="346">
        <v>4.5</v>
      </c>
      <c r="P761" s="346"/>
      <c r="Q761" s="346"/>
      <c r="R761" s="346"/>
      <c r="S761" s="185"/>
      <c r="T761" s="346"/>
      <c r="U761" s="346"/>
      <c r="V761" s="185"/>
      <c r="W761" s="185"/>
      <c r="X761" s="185"/>
      <c r="Y761" s="185"/>
      <c r="Z761" s="185"/>
      <c r="AA761" s="185"/>
      <c r="AB761" s="185"/>
      <c r="AC761" s="185"/>
      <c r="AD761" s="346"/>
      <c r="AE761" s="346"/>
      <c r="AF761" s="185"/>
      <c r="AG761" s="185"/>
      <c r="AH761" s="185"/>
      <c r="AI761" s="185"/>
      <c r="AJ761" s="185"/>
      <c r="AK761" s="185"/>
      <c r="AL761" s="185"/>
      <c r="AM761" s="185"/>
      <c r="AN761" s="185"/>
      <c r="AO761" s="185"/>
      <c r="AP761" s="185"/>
      <c r="AQ761" s="185"/>
      <c r="AR761" s="185"/>
      <c r="AS761" s="185"/>
    </row>
    <row r="762" spans="1:45" x14ac:dyDescent="0.25">
      <c r="A762" s="131">
        <v>30</v>
      </c>
      <c r="B762" s="534" t="s">
        <v>793</v>
      </c>
      <c r="C762" s="131" t="s">
        <v>124</v>
      </c>
      <c r="D762" s="201">
        <v>5</v>
      </c>
      <c r="E762" s="170"/>
      <c r="F762" s="201">
        <v>5</v>
      </c>
      <c r="G762" s="201">
        <v>5</v>
      </c>
      <c r="H762" s="201"/>
      <c r="I762" s="201"/>
      <c r="J762" s="201"/>
      <c r="K762" s="238" t="s">
        <v>914</v>
      </c>
      <c r="L762" s="178" t="s">
        <v>309</v>
      </c>
      <c r="M762" s="177"/>
      <c r="N762" s="346">
        <v>5</v>
      </c>
      <c r="O762" s="346"/>
      <c r="P762" s="346"/>
      <c r="Q762" s="346"/>
      <c r="R762" s="346"/>
      <c r="S762" s="185"/>
      <c r="T762" s="346"/>
      <c r="U762" s="346"/>
      <c r="V762" s="185"/>
      <c r="W762" s="185"/>
      <c r="X762" s="185"/>
      <c r="Y762" s="185"/>
      <c r="Z762" s="185"/>
      <c r="AA762" s="185"/>
      <c r="AB762" s="185"/>
      <c r="AC762" s="185"/>
      <c r="AD762" s="346"/>
      <c r="AE762" s="346"/>
      <c r="AF762" s="185"/>
      <c r="AG762" s="185"/>
      <c r="AH762" s="185"/>
      <c r="AI762" s="185"/>
      <c r="AJ762" s="185"/>
      <c r="AK762" s="185"/>
      <c r="AL762" s="185"/>
      <c r="AM762" s="185"/>
      <c r="AN762" s="185"/>
      <c r="AO762" s="185"/>
      <c r="AP762" s="185"/>
      <c r="AQ762" s="185"/>
      <c r="AR762" s="185"/>
      <c r="AS762" s="185"/>
    </row>
    <row r="763" spans="1:45" x14ac:dyDescent="0.25">
      <c r="A763" s="437">
        <v>31</v>
      </c>
      <c r="B763" s="534" t="s">
        <v>794</v>
      </c>
      <c r="C763" s="131" t="s">
        <v>124</v>
      </c>
      <c r="D763" s="201">
        <v>4</v>
      </c>
      <c r="E763" s="170"/>
      <c r="F763" s="201">
        <v>4</v>
      </c>
      <c r="G763" s="201">
        <v>2.3199999999999998</v>
      </c>
      <c r="H763" s="201"/>
      <c r="I763" s="201"/>
      <c r="J763" s="201">
        <v>1.68</v>
      </c>
      <c r="K763" s="238" t="s">
        <v>914</v>
      </c>
      <c r="L763" s="178" t="s">
        <v>309</v>
      </c>
      <c r="M763" s="177"/>
      <c r="N763" s="346">
        <v>2.3199999999999998</v>
      </c>
      <c r="O763" s="346"/>
      <c r="P763" s="346">
        <v>1.48</v>
      </c>
      <c r="Q763" s="346"/>
      <c r="R763" s="346"/>
      <c r="S763" s="185"/>
      <c r="T763" s="346"/>
      <c r="U763" s="346">
        <v>0.2</v>
      </c>
      <c r="V763" s="185"/>
      <c r="W763" s="185"/>
      <c r="X763" s="185"/>
      <c r="Y763" s="185"/>
      <c r="Z763" s="185"/>
      <c r="AA763" s="185"/>
      <c r="AB763" s="185"/>
      <c r="AC763" s="185"/>
      <c r="AD763" s="346"/>
      <c r="AE763" s="346"/>
      <c r="AF763" s="185"/>
      <c r="AG763" s="185"/>
      <c r="AH763" s="185"/>
      <c r="AI763" s="185"/>
      <c r="AJ763" s="185"/>
      <c r="AK763" s="185"/>
      <c r="AL763" s="185"/>
      <c r="AM763" s="185"/>
      <c r="AN763" s="185"/>
      <c r="AO763" s="185"/>
      <c r="AP763" s="185"/>
      <c r="AQ763" s="185"/>
      <c r="AR763" s="185"/>
      <c r="AS763" s="185"/>
    </row>
    <row r="764" spans="1:45" s="117" customFormat="1" x14ac:dyDescent="0.25">
      <c r="A764" s="131">
        <v>32</v>
      </c>
      <c r="B764" s="534" t="s">
        <v>795</v>
      </c>
      <c r="C764" s="131" t="s">
        <v>124</v>
      </c>
      <c r="D764" s="201">
        <v>0.34</v>
      </c>
      <c r="E764" s="170"/>
      <c r="F764" s="201">
        <v>0.34</v>
      </c>
      <c r="G764" s="209"/>
      <c r="H764" s="209"/>
      <c r="I764" s="209"/>
      <c r="J764" s="209">
        <v>0.34</v>
      </c>
      <c r="K764" s="238" t="s">
        <v>886</v>
      </c>
      <c r="L764" s="178" t="s">
        <v>309</v>
      </c>
      <c r="M764" s="177"/>
      <c r="N764" s="185"/>
      <c r="O764" s="185">
        <v>0.34</v>
      </c>
      <c r="P764" s="185"/>
      <c r="Q764" s="185"/>
      <c r="R764" s="185"/>
      <c r="S764" s="185"/>
      <c r="T764" s="185"/>
      <c r="U764" s="185"/>
      <c r="V764" s="185"/>
      <c r="W764" s="185"/>
      <c r="X764" s="185"/>
      <c r="Y764" s="185"/>
      <c r="Z764" s="185"/>
      <c r="AA764" s="185"/>
      <c r="AB764" s="185"/>
      <c r="AC764" s="185"/>
      <c r="AD764" s="185"/>
      <c r="AE764" s="185"/>
      <c r="AF764" s="185"/>
      <c r="AG764" s="185"/>
      <c r="AH764" s="185"/>
      <c r="AI764" s="185"/>
      <c r="AJ764" s="185"/>
      <c r="AK764" s="185"/>
      <c r="AL764" s="185"/>
      <c r="AM764" s="185"/>
      <c r="AN764" s="185"/>
      <c r="AO764" s="185"/>
      <c r="AP764" s="185"/>
      <c r="AQ764" s="185"/>
      <c r="AR764" s="185"/>
      <c r="AS764" s="185"/>
    </row>
    <row r="765" spans="1:45" s="117" customFormat="1" x14ac:dyDescent="0.25">
      <c r="A765" s="437">
        <v>33</v>
      </c>
      <c r="B765" s="534" t="s">
        <v>796</v>
      </c>
      <c r="C765" s="131" t="s">
        <v>124</v>
      </c>
      <c r="D765" s="201">
        <v>4.3</v>
      </c>
      <c r="E765" s="170"/>
      <c r="F765" s="201">
        <v>4.3</v>
      </c>
      <c r="G765" s="209">
        <v>2.2999999999999998</v>
      </c>
      <c r="H765" s="209"/>
      <c r="I765" s="209"/>
      <c r="J765" s="209">
        <v>2</v>
      </c>
      <c r="K765" s="238" t="s">
        <v>886</v>
      </c>
      <c r="L765" s="178" t="s">
        <v>309</v>
      </c>
      <c r="M765" s="177"/>
      <c r="N765" s="185">
        <v>2.2999999999999998</v>
      </c>
      <c r="O765" s="185">
        <v>2</v>
      </c>
      <c r="P765" s="185"/>
      <c r="Q765" s="185"/>
      <c r="R765" s="185"/>
      <c r="S765" s="185"/>
      <c r="T765" s="185"/>
      <c r="U765" s="185"/>
      <c r="V765" s="185"/>
      <c r="W765" s="185"/>
      <c r="X765" s="185"/>
      <c r="Y765" s="185"/>
      <c r="Z765" s="185"/>
      <c r="AA765" s="185"/>
      <c r="AB765" s="185"/>
      <c r="AC765" s="185"/>
      <c r="AD765" s="185"/>
      <c r="AE765" s="185"/>
      <c r="AF765" s="185"/>
      <c r="AG765" s="185"/>
      <c r="AH765" s="185"/>
      <c r="AI765" s="185"/>
      <c r="AJ765" s="185"/>
      <c r="AK765" s="185"/>
      <c r="AL765" s="185"/>
      <c r="AM765" s="185"/>
      <c r="AN765" s="185"/>
      <c r="AO765" s="185"/>
      <c r="AP765" s="185"/>
      <c r="AQ765" s="185"/>
      <c r="AR765" s="185"/>
      <c r="AS765" s="185"/>
    </row>
    <row r="766" spans="1:45" ht="27.6" x14ac:dyDescent="0.25">
      <c r="A766" s="131">
        <v>34</v>
      </c>
      <c r="B766" s="191" t="s">
        <v>797</v>
      </c>
      <c r="C766" s="131" t="s">
        <v>124</v>
      </c>
      <c r="D766" s="170">
        <v>11.7</v>
      </c>
      <c r="E766" s="170"/>
      <c r="F766" s="170">
        <v>11.7</v>
      </c>
      <c r="G766" s="170"/>
      <c r="H766" s="170"/>
      <c r="I766" s="170"/>
      <c r="J766" s="170">
        <v>11.7</v>
      </c>
      <c r="K766" s="238" t="s">
        <v>207</v>
      </c>
      <c r="L766" s="149" t="s">
        <v>304</v>
      </c>
      <c r="M766" s="177">
        <v>591</v>
      </c>
      <c r="N766" s="114"/>
      <c r="O766" s="114"/>
      <c r="P766" s="114">
        <v>2.9</v>
      </c>
      <c r="Q766" s="114"/>
      <c r="R766" s="114"/>
      <c r="S766" s="114"/>
      <c r="T766" s="114"/>
      <c r="U766" s="114"/>
      <c r="V766" s="114"/>
      <c r="W766" s="114"/>
      <c r="X766" s="114"/>
      <c r="Y766" s="114"/>
      <c r="Z766" s="114"/>
      <c r="AA766" s="114">
        <v>8.8000000000000007</v>
      </c>
      <c r="AB766" s="114"/>
      <c r="AC766" s="114"/>
      <c r="AD766" s="114"/>
      <c r="AE766" s="114"/>
      <c r="AF766" s="114"/>
      <c r="AG766" s="114"/>
      <c r="AH766" s="114"/>
      <c r="AI766" s="114"/>
      <c r="AJ766" s="114"/>
      <c r="AK766" s="114"/>
      <c r="AL766" s="114"/>
      <c r="AM766" s="114"/>
      <c r="AN766" s="114"/>
      <c r="AO766" s="114"/>
      <c r="AP766" s="181"/>
      <c r="AQ766" s="182"/>
      <c r="AR766" s="117"/>
      <c r="AS766" s="117"/>
    </row>
    <row r="767" spans="1:45" x14ac:dyDescent="0.25">
      <c r="A767" s="437">
        <v>35</v>
      </c>
      <c r="B767" s="500" t="s">
        <v>798</v>
      </c>
      <c r="C767" s="131" t="s">
        <v>124</v>
      </c>
      <c r="D767" s="170">
        <v>1</v>
      </c>
      <c r="E767" s="170"/>
      <c r="F767" s="170">
        <v>1</v>
      </c>
      <c r="G767" s="345"/>
      <c r="H767" s="345"/>
      <c r="I767" s="345"/>
      <c r="J767" s="345">
        <v>1</v>
      </c>
      <c r="K767" s="238" t="s">
        <v>207</v>
      </c>
      <c r="L767" s="149" t="s">
        <v>304</v>
      </c>
      <c r="M767" s="177">
        <v>592</v>
      </c>
      <c r="N767" s="346"/>
      <c r="O767" s="346">
        <v>1</v>
      </c>
      <c r="P767" s="346"/>
      <c r="Q767" s="346"/>
      <c r="R767" s="346"/>
      <c r="S767" s="185"/>
      <c r="T767" s="346"/>
      <c r="U767" s="346"/>
      <c r="V767" s="185"/>
      <c r="W767" s="185"/>
      <c r="X767" s="185"/>
      <c r="Y767" s="185"/>
      <c r="Z767" s="185"/>
      <c r="AA767" s="185"/>
      <c r="AB767" s="185"/>
      <c r="AC767" s="185"/>
      <c r="AD767" s="346"/>
      <c r="AE767" s="346"/>
      <c r="AF767" s="185"/>
      <c r="AG767" s="185"/>
      <c r="AH767" s="185"/>
      <c r="AI767" s="185"/>
      <c r="AJ767" s="185"/>
      <c r="AK767" s="185"/>
      <c r="AL767" s="185"/>
      <c r="AM767" s="185"/>
      <c r="AN767" s="185"/>
      <c r="AO767" s="185"/>
      <c r="AP767" s="186"/>
      <c r="AQ767" s="182"/>
      <c r="AR767" s="117"/>
      <c r="AS767" s="117"/>
    </row>
    <row r="768" spans="1:45" x14ac:dyDescent="0.25">
      <c r="A768" s="131">
        <v>36</v>
      </c>
      <c r="B768" s="500" t="s">
        <v>799</v>
      </c>
      <c r="C768" s="131" t="s">
        <v>124</v>
      </c>
      <c r="D768" s="170">
        <v>1.85</v>
      </c>
      <c r="E768" s="170"/>
      <c r="F768" s="170">
        <v>1.85</v>
      </c>
      <c r="G768" s="345"/>
      <c r="H768" s="345"/>
      <c r="I768" s="345"/>
      <c r="J768" s="345">
        <v>1.85</v>
      </c>
      <c r="K768" s="238" t="s">
        <v>207</v>
      </c>
      <c r="L768" s="149" t="s">
        <v>304</v>
      </c>
      <c r="M768" s="177">
        <v>593</v>
      </c>
      <c r="N768" s="346"/>
      <c r="O768" s="346"/>
      <c r="P768" s="346"/>
      <c r="Q768" s="346"/>
      <c r="R768" s="346"/>
      <c r="S768" s="185">
        <v>1.85</v>
      </c>
      <c r="T768" s="346"/>
      <c r="U768" s="346"/>
      <c r="V768" s="185"/>
      <c r="W768" s="185"/>
      <c r="X768" s="185"/>
      <c r="Y768" s="185"/>
      <c r="Z768" s="185"/>
      <c r="AA768" s="185"/>
      <c r="AB768" s="185"/>
      <c r="AC768" s="185"/>
      <c r="AD768" s="346"/>
      <c r="AE768" s="346"/>
      <c r="AF768" s="185"/>
      <c r="AG768" s="185"/>
      <c r="AH768" s="185"/>
      <c r="AI768" s="185"/>
      <c r="AJ768" s="185"/>
      <c r="AK768" s="185"/>
      <c r="AL768" s="185"/>
      <c r="AM768" s="185"/>
      <c r="AN768" s="185"/>
      <c r="AO768" s="185"/>
      <c r="AP768" s="186"/>
      <c r="AQ768" s="182"/>
      <c r="AR768" s="117"/>
      <c r="AS768" s="117"/>
    </row>
    <row r="769" spans="1:45" x14ac:dyDescent="0.25">
      <c r="A769" s="437">
        <v>37</v>
      </c>
      <c r="B769" s="500" t="s">
        <v>915</v>
      </c>
      <c r="C769" s="131" t="s">
        <v>124</v>
      </c>
      <c r="D769" s="170">
        <v>1</v>
      </c>
      <c r="E769" s="170"/>
      <c r="F769" s="170">
        <v>1</v>
      </c>
      <c r="G769" s="345"/>
      <c r="H769" s="345"/>
      <c r="I769" s="345"/>
      <c r="J769" s="345">
        <v>1</v>
      </c>
      <c r="K769" s="238" t="s">
        <v>207</v>
      </c>
      <c r="L769" s="149" t="s">
        <v>304</v>
      </c>
      <c r="M769" s="177">
        <v>594</v>
      </c>
      <c r="N769" s="346"/>
      <c r="O769" s="346"/>
      <c r="P769" s="346"/>
      <c r="Q769" s="346"/>
      <c r="R769" s="346"/>
      <c r="S769" s="185"/>
      <c r="T769" s="346"/>
      <c r="U769" s="346"/>
      <c r="V769" s="185"/>
      <c r="W769" s="185"/>
      <c r="X769" s="185"/>
      <c r="Y769" s="185">
        <v>1</v>
      </c>
      <c r="Z769" s="185"/>
      <c r="AA769" s="185"/>
      <c r="AB769" s="185"/>
      <c r="AC769" s="185"/>
      <c r="AD769" s="346"/>
      <c r="AE769" s="346"/>
      <c r="AF769" s="185"/>
      <c r="AG769" s="185"/>
      <c r="AH769" s="185"/>
      <c r="AI769" s="185"/>
      <c r="AJ769" s="185"/>
      <c r="AK769" s="185"/>
      <c r="AL769" s="185"/>
      <c r="AM769" s="185"/>
      <c r="AN769" s="185"/>
      <c r="AO769" s="185"/>
      <c r="AP769" s="186"/>
      <c r="AQ769" s="182"/>
      <c r="AR769" s="117"/>
      <c r="AS769" s="117"/>
    </row>
    <row r="770" spans="1:45" x14ac:dyDescent="0.25">
      <c r="A770" s="131">
        <v>38</v>
      </c>
      <c r="B770" s="534" t="s">
        <v>916</v>
      </c>
      <c r="C770" s="131" t="s">
        <v>124</v>
      </c>
      <c r="D770" s="170">
        <v>0.5</v>
      </c>
      <c r="E770" s="170"/>
      <c r="F770" s="170">
        <v>0.5</v>
      </c>
      <c r="G770" s="345"/>
      <c r="H770" s="345"/>
      <c r="I770" s="345"/>
      <c r="J770" s="345">
        <v>0.5</v>
      </c>
      <c r="K770" s="238" t="s">
        <v>207</v>
      </c>
      <c r="L770" s="149" t="s">
        <v>304</v>
      </c>
      <c r="M770" s="177">
        <v>595</v>
      </c>
      <c r="N770" s="346"/>
      <c r="O770" s="346">
        <v>0.5</v>
      </c>
      <c r="P770" s="346"/>
      <c r="Q770" s="346"/>
      <c r="R770" s="346"/>
      <c r="S770" s="185"/>
      <c r="T770" s="346"/>
      <c r="U770" s="346"/>
      <c r="V770" s="185"/>
      <c r="W770" s="185"/>
      <c r="X770" s="185"/>
      <c r="Y770" s="185"/>
      <c r="Z770" s="185"/>
      <c r="AA770" s="185"/>
      <c r="AB770" s="185"/>
      <c r="AC770" s="185"/>
      <c r="AD770" s="346"/>
      <c r="AE770" s="346"/>
      <c r="AF770" s="185"/>
      <c r="AG770" s="185"/>
      <c r="AH770" s="185"/>
      <c r="AI770" s="185"/>
      <c r="AJ770" s="185"/>
      <c r="AK770" s="185"/>
      <c r="AL770" s="185"/>
      <c r="AM770" s="185"/>
      <c r="AN770" s="185"/>
      <c r="AO770" s="185"/>
      <c r="AP770" s="186"/>
      <c r="AQ770" s="182"/>
      <c r="AR770" s="117"/>
      <c r="AS770" s="117"/>
    </row>
    <row r="771" spans="1:45" ht="14.4" x14ac:dyDescent="0.3">
      <c r="A771" s="437">
        <v>39</v>
      </c>
      <c r="B771" s="534" t="s">
        <v>800</v>
      </c>
      <c r="C771" s="131" t="s">
        <v>124</v>
      </c>
      <c r="D771" s="170">
        <v>6.7</v>
      </c>
      <c r="E771" s="170"/>
      <c r="F771" s="170">
        <v>6.7</v>
      </c>
      <c r="G771" s="170"/>
      <c r="H771" s="170"/>
      <c r="I771" s="170"/>
      <c r="J771" s="170">
        <v>6.7</v>
      </c>
      <c r="K771" s="238" t="s">
        <v>207</v>
      </c>
      <c r="L771" s="149" t="s">
        <v>304</v>
      </c>
      <c r="M771" s="177">
        <v>596</v>
      </c>
      <c r="N771" s="249"/>
      <c r="O771" s="180"/>
      <c r="P771" s="232"/>
      <c r="Q771" s="180"/>
      <c r="R771" s="180"/>
      <c r="S771" s="180"/>
      <c r="T771" s="180"/>
      <c r="U771" s="180"/>
      <c r="V771" s="180"/>
      <c r="W771" s="180"/>
      <c r="X771" s="180"/>
      <c r="Y771" s="173">
        <v>6.7</v>
      </c>
      <c r="Z771" s="180"/>
      <c r="AA771" s="180"/>
      <c r="AB771" s="180"/>
      <c r="AC771" s="180"/>
      <c r="AD771" s="180"/>
      <c r="AE771" s="346"/>
      <c r="AF771" s="185"/>
      <c r="AG771" s="185"/>
      <c r="AH771" s="185"/>
      <c r="AI771" s="185"/>
      <c r="AJ771" s="185"/>
      <c r="AK771" s="185"/>
      <c r="AL771" s="185"/>
      <c r="AM771" s="185"/>
      <c r="AN771" s="185"/>
      <c r="AO771" s="185"/>
      <c r="AP771" s="186"/>
      <c r="AQ771" s="182"/>
      <c r="AR771" s="117"/>
      <c r="AS771" s="117"/>
    </row>
    <row r="772" spans="1:45" ht="14.4" x14ac:dyDescent="0.3">
      <c r="A772" s="437"/>
      <c r="B772" s="355" t="s">
        <v>801</v>
      </c>
      <c r="C772" s="131" t="s">
        <v>124</v>
      </c>
      <c r="D772" s="205">
        <v>0.5</v>
      </c>
      <c r="E772" s="114"/>
      <c r="F772" s="205">
        <v>0.5</v>
      </c>
      <c r="G772" s="205"/>
      <c r="H772" s="205"/>
      <c r="I772" s="205"/>
      <c r="J772" s="205">
        <v>0.5</v>
      </c>
      <c r="K772" s="581" t="s">
        <v>207</v>
      </c>
      <c r="L772" s="149"/>
      <c r="M772" s="318" t="s">
        <v>884</v>
      </c>
      <c r="N772" s="249"/>
      <c r="O772" s="173">
        <v>0.5</v>
      </c>
      <c r="P772" s="232"/>
      <c r="Q772" s="180"/>
      <c r="R772" s="180"/>
      <c r="S772" s="180"/>
      <c r="T772" s="180"/>
      <c r="U772" s="180"/>
      <c r="V772" s="180"/>
      <c r="W772" s="180"/>
      <c r="X772" s="180"/>
      <c r="Y772" s="173"/>
      <c r="Z772" s="180"/>
      <c r="AA772" s="180"/>
      <c r="AB772" s="180"/>
      <c r="AC772" s="537"/>
      <c r="AD772" s="537"/>
      <c r="AE772" s="538"/>
      <c r="AF772" s="362"/>
      <c r="AG772" s="362"/>
      <c r="AH772" s="362"/>
      <c r="AI772" s="362"/>
      <c r="AJ772" s="362"/>
      <c r="AK772" s="362"/>
      <c r="AL772" s="362"/>
      <c r="AM772" s="362"/>
      <c r="AN772" s="362"/>
      <c r="AO772" s="362"/>
      <c r="AP772" s="362"/>
      <c r="AQ772" s="193"/>
      <c r="AR772" s="193"/>
      <c r="AS772" s="193"/>
    </row>
    <row r="773" spans="1:45" x14ac:dyDescent="0.25">
      <c r="A773" s="437">
        <v>41</v>
      </c>
      <c r="B773" s="117" t="s">
        <v>802</v>
      </c>
      <c r="C773" s="131" t="s">
        <v>124</v>
      </c>
      <c r="D773" s="203">
        <v>10</v>
      </c>
      <c r="E773" s="170"/>
      <c r="F773" s="203">
        <v>10</v>
      </c>
      <c r="G773" s="203"/>
      <c r="H773" s="203"/>
      <c r="I773" s="203"/>
      <c r="J773" s="203">
        <v>10</v>
      </c>
      <c r="K773" s="583" t="s">
        <v>201</v>
      </c>
      <c r="L773" s="178" t="s">
        <v>309</v>
      </c>
      <c r="M773" s="177"/>
      <c r="N773" s="117"/>
      <c r="O773" s="117"/>
      <c r="P773" s="117"/>
      <c r="Q773" s="117"/>
      <c r="R773" s="117"/>
      <c r="S773" s="117">
        <v>5</v>
      </c>
      <c r="T773" s="117"/>
      <c r="U773" s="117"/>
      <c r="V773" s="117"/>
      <c r="W773" s="117"/>
      <c r="X773" s="117"/>
      <c r="Y773" s="117">
        <v>5</v>
      </c>
      <c r="Z773" s="117"/>
      <c r="AA773" s="117"/>
      <c r="AB773" s="117"/>
    </row>
    <row r="774" spans="1:45" x14ac:dyDescent="0.25">
      <c r="A774" s="131">
        <v>42</v>
      </c>
      <c r="B774" s="191" t="s">
        <v>803</v>
      </c>
      <c r="C774" s="131" t="s">
        <v>124</v>
      </c>
      <c r="D774" s="170">
        <v>5.2</v>
      </c>
      <c r="E774" s="170"/>
      <c r="F774" s="170">
        <v>5.2</v>
      </c>
      <c r="G774" s="170"/>
      <c r="H774" s="170"/>
      <c r="I774" s="170"/>
      <c r="J774" s="170">
        <v>5.2</v>
      </c>
      <c r="K774" s="238" t="s">
        <v>204</v>
      </c>
      <c r="L774" s="178" t="s">
        <v>309</v>
      </c>
      <c r="M774" s="177">
        <v>598</v>
      </c>
      <c r="N774" s="114"/>
      <c r="O774" s="114"/>
      <c r="P774" s="114">
        <v>1</v>
      </c>
      <c r="Q774" s="114">
        <v>4.2</v>
      </c>
      <c r="R774" s="114"/>
      <c r="S774" s="114"/>
      <c r="T774" s="114"/>
      <c r="U774" s="114"/>
      <c r="V774" s="114"/>
      <c r="W774" s="114"/>
      <c r="X774" s="114"/>
      <c r="Y774" s="114"/>
      <c r="Z774" s="114"/>
      <c r="AA774" s="114"/>
      <c r="AB774" s="114"/>
      <c r="AC774" s="114"/>
      <c r="AD774" s="114"/>
      <c r="AE774" s="114"/>
      <c r="AF774" s="114"/>
      <c r="AG774" s="114"/>
      <c r="AH774" s="114"/>
      <c r="AI774" s="114"/>
      <c r="AJ774" s="114"/>
      <c r="AK774" s="114"/>
      <c r="AL774" s="114"/>
      <c r="AM774" s="114"/>
      <c r="AN774" s="114"/>
      <c r="AO774" s="114"/>
      <c r="AP774" s="181"/>
      <c r="AQ774" s="182"/>
      <c r="AR774" s="117"/>
      <c r="AS774" s="117"/>
    </row>
    <row r="775" spans="1:45" x14ac:dyDescent="0.25">
      <c r="A775" s="437">
        <v>43</v>
      </c>
      <c r="B775" s="500" t="s">
        <v>804</v>
      </c>
      <c r="C775" s="131" t="s">
        <v>124</v>
      </c>
      <c r="D775" s="170">
        <v>26.3</v>
      </c>
      <c r="E775" s="170"/>
      <c r="F775" s="170">
        <v>26.3</v>
      </c>
      <c r="G775" s="345"/>
      <c r="H775" s="345"/>
      <c r="I775" s="345"/>
      <c r="J775" s="345">
        <v>26.3</v>
      </c>
      <c r="K775" s="238" t="s">
        <v>204</v>
      </c>
      <c r="L775" s="178" t="s">
        <v>309</v>
      </c>
      <c r="M775" s="177">
        <v>599</v>
      </c>
      <c r="N775" s="346"/>
      <c r="O775" s="346"/>
      <c r="P775" s="346"/>
      <c r="Q775" s="346">
        <v>8.1</v>
      </c>
      <c r="R775" s="346"/>
      <c r="S775" s="185">
        <v>18.2</v>
      </c>
      <c r="T775" s="346"/>
      <c r="U775" s="346"/>
      <c r="V775" s="185"/>
      <c r="W775" s="185"/>
      <c r="X775" s="185"/>
      <c r="Y775" s="185"/>
      <c r="Z775" s="185"/>
      <c r="AA775" s="185"/>
      <c r="AB775" s="185"/>
      <c r="AC775" s="185"/>
      <c r="AD775" s="346"/>
      <c r="AE775" s="346"/>
      <c r="AF775" s="185"/>
      <c r="AG775" s="185"/>
      <c r="AH775" s="185"/>
      <c r="AI775" s="185"/>
      <c r="AJ775" s="185"/>
      <c r="AK775" s="185"/>
      <c r="AL775" s="185"/>
      <c r="AM775" s="185"/>
      <c r="AN775" s="185"/>
      <c r="AO775" s="185"/>
      <c r="AP775" s="186"/>
      <c r="AQ775" s="182"/>
      <c r="AR775" s="117"/>
      <c r="AS775" s="117"/>
    </row>
    <row r="776" spans="1:45" x14ac:dyDescent="0.25">
      <c r="A776" s="131">
        <v>44</v>
      </c>
      <c r="B776" s="191" t="s">
        <v>805</v>
      </c>
      <c r="C776" s="131" t="s">
        <v>124</v>
      </c>
      <c r="D776" s="170">
        <v>2.8</v>
      </c>
      <c r="E776" s="170"/>
      <c r="F776" s="170">
        <v>2.8</v>
      </c>
      <c r="G776" s="170">
        <v>2.1</v>
      </c>
      <c r="H776" s="170"/>
      <c r="I776" s="170"/>
      <c r="J776" s="170">
        <v>0.7</v>
      </c>
      <c r="K776" s="238" t="s">
        <v>202</v>
      </c>
      <c r="L776" s="149" t="s">
        <v>304</v>
      </c>
      <c r="M776" s="177">
        <v>600</v>
      </c>
      <c r="N776" s="114">
        <v>2.1</v>
      </c>
      <c r="O776" s="114"/>
      <c r="P776" s="114"/>
      <c r="Q776" s="114">
        <v>0.7</v>
      </c>
      <c r="R776" s="114"/>
      <c r="S776" s="114"/>
      <c r="T776" s="114"/>
      <c r="U776" s="114"/>
      <c r="V776" s="114"/>
      <c r="W776" s="114"/>
      <c r="X776" s="114"/>
      <c r="Y776" s="114"/>
      <c r="Z776" s="114"/>
      <c r="AA776" s="114"/>
      <c r="AB776" s="114"/>
      <c r="AC776" s="114"/>
      <c r="AD776" s="114"/>
      <c r="AE776" s="114"/>
      <c r="AF776" s="114"/>
      <c r="AG776" s="114"/>
      <c r="AH776" s="114"/>
      <c r="AI776" s="114"/>
      <c r="AJ776" s="114"/>
      <c r="AK776" s="114"/>
      <c r="AL776" s="114"/>
      <c r="AM776" s="114"/>
      <c r="AN776" s="114"/>
      <c r="AO776" s="114"/>
      <c r="AP776" s="181"/>
      <c r="AQ776" s="182"/>
      <c r="AR776" s="117"/>
      <c r="AS776" s="117"/>
    </row>
    <row r="777" spans="1:45" x14ac:dyDescent="0.25">
      <c r="A777" s="437">
        <v>45</v>
      </c>
      <c r="B777" s="191" t="s">
        <v>806</v>
      </c>
      <c r="C777" s="131" t="s">
        <v>124</v>
      </c>
      <c r="D777" s="170">
        <v>1.8</v>
      </c>
      <c r="E777" s="170"/>
      <c r="F777" s="170">
        <v>1.8</v>
      </c>
      <c r="G777" s="345"/>
      <c r="H777" s="345"/>
      <c r="I777" s="345"/>
      <c r="J777" s="345">
        <v>1.8</v>
      </c>
      <c r="K777" s="238" t="s">
        <v>202</v>
      </c>
      <c r="L777" s="149" t="s">
        <v>304</v>
      </c>
      <c r="M777" s="177">
        <v>601</v>
      </c>
      <c r="N777" s="346"/>
      <c r="O777" s="346">
        <v>1.8</v>
      </c>
      <c r="P777" s="346"/>
      <c r="Q777" s="346"/>
      <c r="R777" s="346"/>
      <c r="S777" s="185"/>
      <c r="T777" s="346"/>
      <c r="U777" s="346"/>
      <c r="V777" s="185"/>
      <c r="W777" s="185"/>
      <c r="X777" s="185"/>
      <c r="Y777" s="185"/>
      <c r="Z777" s="185"/>
      <c r="AA777" s="185"/>
      <c r="AB777" s="185"/>
      <c r="AC777" s="185"/>
      <c r="AD777" s="346"/>
      <c r="AE777" s="346"/>
      <c r="AF777" s="185"/>
      <c r="AG777" s="185"/>
      <c r="AH777" s="185"/>
      <c r="AI777" s="185"/>
      <c r="AJ777" s="185"/>
      <c r="AK777" s="185"/>
      <c r="AL777" s="185"/>
      <c r="AM777" s="185"/>
      <c r="AN777" s="185"/>
      <c r="AO777" s="185"/>
      <c r="AP777" s="186"/>
      <c r="AQ777" s="182"/>
      <c r="AR777" s="117"/>
      <c r="AS777" s="117"/>
    </row>
    <row r="778" spans="1:45" x14ac:dyDescent="0.25">
      <c r="A778" s="131">
        <v>46</v>
      </c>
      <c r="B778" s="191" t="s">
        <v>807</v>
      </c>
      <c r="C778" s="131" t="s">
        <v>124</v>
      </c>
      <c r="D778" s="170">
        <v>8</v>
      </c>
      <c r="E778" s="170"/>
      <c r="F778" s="170">
        <v>8</v>
      </c>
      <c r="G778" s="345"/>
      <c r="H778" s="345"/>
      <c r="I778" s="345"/>
      <c r="J778" s="345">
        <v>8</v>
      </c>
      <c r="K778" s="238" t="s">
        <v>202</v>
      </c>
      <c r="L778" s="178" t="s">
        <v>309</v>
      </c>
      <c r="M778" s="177">
        <v>602</v>
      </c>
      <c r="N778" s="346"/>
      <c r="O778" s="346">
        <v>8</v>
      </c>
      <c r="P778" s="346"/>
      <c r="Q778" s="346"/>
      <c r="R778" s="346"/>
      <c r="S778" s="185"/>
      <c r="T778" s="346"/>
      <c r="U778" s="346"/>
      <c r="V778" s="185"/>
      <c r="W778" s="185"/>
      <c r="X778" s="185"/>
      <c r="Y778" s="185"/>
      <c r="Z778" s="185"/>
      <c r="AA778" s="185"/>
      <c r="AB778" s="185"/>
      <c r="AC778" s="185"/>
      <c r="AD778" s="346"/>
      <c r="AE778" s="346"/>
      <c r="AF778" s="185"/>
      <c r="AG778" s="185"/>
      <c r="AH778" s="185"/>
      <c r="AI778" s="185"/>
      <c r="AJ778" s="185"/>
      <c r="AK778" s="185"/>
      <c r="AL778" s="185"/>
      <c r="AM778" s="185"/>
      <c r="AN778" s="185"/>
      <c r="AO778" s="185"/>
      <c r="AP778" s="186"/>
      <c r="AQ778" s="182"/>
      <c r="AR778" s="117"/>
      <c r="AS778" s="117"/>
    </row>
    <row r="779" spans="1:45" ht="27.6" x14ac:dyDescent="0.25">
      <c r="A779" s="437">
        <v>47</v>
      </c>
      <c r="B779" s="191" t="s">
        <v>808</v>
      </c>
      <c r="C779" s="131" t="s">
        <v>124</v>
      </c>
      <c r="D779" s="170">
        <v>14.5</v>
      </c>
      <c r="E779" s="170"/>
      <c r="F779" s="170">
        <v>14.5</v>
      </c>
      <c r="G779" s="345">
        <v>14.5</v>
      </c>
      <c r="H779" s="345"/>
      <c r="I779" s="345"/>
      <c r="J779" s="345"/>
      <c r="K779" s="238" t="s">
        <v>202</v>
      </c>
      <c r="L779" s="178" t="s">
        <v>309</v>
      </c>
      <c r="M779" s="177">
        <v>603</v>
      </c>
      <c r="N779" s="346">
        <v>14.5</v>
      </c>
      <c r="O779" s="346"/>
      <c r="P779" s="346"/>
      <c r="Q779" s="346"/>
      <c r="R779" s="346"/>
      <c r="S779" s="185"/>
      <c r="T779" s="346"/>
      <c r="U779" s="346"/>
      <c r="V779" s="185"/>
      <c r="W779" s="185"/>
      <c r="X779" s="185"/>
      <c r="Y779" s="185"/>
      <c r="Z779" s="185"/>
      <c r="AA779" s="185"/>
      <c r="AB779" s="185"/>
      <c r="AC779" s="185"/>
      <c r="AD779" s="346"/>
      <c r="AE779" s="346"/>
      <c r="AF779" s="185"/>
      <c r="AG779" s="185"/>
      <c r="AH779" s="185"/>
      <c r="AI779" s="185"/>
      <c r="AJ779" s="185"/>
      <c r="AK779" s="185"/>
      <c r="AL779" s="185"/>
      <c r="AM779" s="185"/>
      <c r="AN779" s="185"/>
      <c r="AO779" s="185"/>
      <c r="AP779" s="186"/>
      <c r="AQ779" s="182"/>
      <c r="AR779" s="117"/>
      <c r="AS779" s="117"/>
    </row>
    <row r="780" spans="1:45" x14ac:dyDescent="0.25">
      <c r="A780" s="131">
        <v>48</v>
      </c>
      <c r="B780" s="191" t="s">
        <v>809</v>
      </c>
      <c r="C780" s="131" t="s">
        <v>124</v>
      </c>
      <c r="D780" s="170">
        <v>14.2</v>
      </c>
      <c r="E780" s="170"/>
      <c r="F780" s="170">
        <v>14.2</v>
      </c>
      <c r="G780" s="170">
        <v>14.2</v>
      </c>
      <c r="H780" s="170"/>
      <c r="I780" s="170"/>
      <c r="J780" s="170"/>
      <c r="K780" s="238" t="s">
        <v>206</v>
      </c>
      <c r="L780" s="149" t="s">
        <v>304</v>
      </c>
      <c r="M780" s="177">
        <v>604</v>
      </c>
      <c r="N780" s="114">
        <v>14.2</v>
      </c>
      <c r="O780" s="114"/>
      <c r="P780" s="114"/>
      <c r="Q780" s="114"/>
      <c r="R780" s="114"/>
      <c r="S780" s="114"/>
      <c r="T780" s="114"/>
      <c r="U780" s="114"/>
      <c r="V780" s="114"/>
      <c r="W780" s="114"/>
      <c r="X780" s="114"/>
      <c r="Y780" s="114"/>
      <c r="Z780" s="114"/>
      <c r="AA780" s="114"/>
      <c r="AB780" s="114"/>
      <c r="AC780" s="114"/>
      <c r="AD780" s="114"/>
      <c r="AE780" s="114"/>
      <c r="AF780" s="114"/>
      <c r="AG780" s="114"/>
      <c r="AH780" s="114"/>
      <c r="AI780" s="114"/>
      <c r="AJ780" s="114"/>
      <c r="AK780" s="114"/>
      <c r="AL780" s="114"/>
      <c r="AM780" s="114"/>
      <c r="AN780" s="114"/>
      <c r="AO780" s="114"/>
      <c r="AP780" s="181"/>
      <c r="AQ780" s="182"/>
      <c r="AR780" s="117"/>
      <c r="AS780" s="117"/>
    </row>
    <row r="781" spans="1:45" x14ac:dyDescent="0.25">
      <c r="A781" s="437">
        <v>49</v>
      </c>
      <c r="B781" s="191" t="s">
        <v>810</v>
      </c>
      <c r="C781" s="131" t="s">
        <v>124</v>
      </c>
      <c r="D781" s="170">
        <v>33.770000000000003</v>
      </c>
      <c r="E781" s="170"/>
      <c r="F781" s="170">
        <v>33.770000000000003</v>
      </c>
      <c r="G781" s="345"/>
      <c r="H781" s="345"/>
      <c r="I781" s="345"/>
      <c r="J781" s="345">
        <v>33.770000000000003</v>
      </c>
      <c r="K781" s="238" t="s">
        <v>206</v>
      </c>
      <c r="L781" s="149" t="s">
        <v>304</v>
      </c>
      <c r="M781" s="177">
        <v>605</v>
      </c>
      <c r="N781" s="346"/>
      <c r="O781" s="346"/>
      <c r="P781" s="346"/>
      <c r="Q781" s="346"/>
      <c r="R781" s="346"/>
      <c r="S781" s="185">
        <v>33.770000000000003</v>
      </c>
      <c r="T781" s="346"/>
      <c r="U781" s="346"/>
      <c r="V781" s="185"/>
      <c r="W781" s="185"/>
      <c r="X781" s="185"/>
      <c r="Y781" s="185"/>
      <c r="Z781" s="185"/>
      <c r="AA781" s="185"/>
      <c r="AB781" s="185"/>
      <c r="AC781" s="185"/>
      <c r="AD781" s="346"/>
      <c r="AE781" s="346"/>
      <c r="AF781" s="185"/>
      <c r="AG781" s="185"/>
      <c r="AH781" s="185"/>
      <c r="AI781" s="185"/>
      <c r="AJ781" s="185"/>
      <c r="AK781" s="185"/>
      <c r="AL781" s="185"/>
      <c r="AM781" s="185"/>
      <c r="AN781" s="185"/>
      <c r="AO781" s="185"/>
      <c r="AP781" s="186"/>
      <c r="AQ781" s="182"/>
      <c r="AR781" s="117"/>
      <c r="AS781" s="117"/>
    </row>
    <row r="782" spans="1:45" x14ac:dyDescent="0.25">
      <c r="A782" s="131">
        <v>50</v>
      </c>
      <c r="B782" s="191" t="s">
        <v>811</v>
      </c>
      <c r="C782" s="131" t="s">
        <v>124</v>
      </c>
      <c r="D782" s="170">
        <v>4.7</v>
      </c>
      <c r="E782" s="170"/>
      <c r="F782" s="170">
        <v>4.7</v>
      </c>
      <c r="G782" s="345"/>
      <c r="H782" s="345"/>
      <c r="I782" s="345"/>
      <c r="J782" s="345">
        <v>4.7</v>
      </c>
      <c r="K782" s="238" t="s">
        <v>206</v>
      </c>
      <c r="L782" s="178" t="s">
        <v>309</v>
      </c>
      <c r="M782" s="177">
        <v>606</v>
      </c>
      <c r="N782" s="346"/>
      <c r="O782" s="346">
        <v>4.7</v>
      </c>
      <c r="P782" s="346"/>
      <c r="Q782" s="346"/>
      <c r="R782" s="346"/>
      <c r="S782" s="185"/>
      <c r="T782" s="346"/>
      <c r="U782" s="346"/>
      <c r="V782" s="185"/>
      <c r="W782" s="185"/>
      <c r="X782" s="185"/>
      <c r="Y782" s="185"/>
      <c r="Z782" s="185"/>
      <c r="AA782" s="185"/>
      <c r="AB782" s="185"/>
      <c r="AC782" s="185"/>
      <c r="AD782" s="346"/>
      <c r="AE782" s="346"/>
      <c r="AF782" s="185"/>
      <c r="AG782" s="185"/>
      <c r="AH782" s="185"/>
      <c r="AI782" s="185"/>
      <c r="AJ782" s="185"/>
      <c r="AK782" s="185"/>
      <c r="AL782" s="185"/>
      <c r="AM782" s="185"/>
      <c r="AN782" s="185"/>
      <c r="AO782" s="185"/>
      <c r="AP782" s="186"/>
      <c r="AQ782" s="182"/>
      <c r="AR782" s="117"/>
      <c r="AS782" s="117"/>
    </row>
    <row r="783" spans="1:45" x14ac:dyDescent="0.25">
      <c r="A783" s="437">
        <v>51</v>
      </c>
      <c r="B783" s="199" t="s">
        <v>812</v>
      </c>
      <c r="C783" s="131" t="s">
        <v>124</v>
      </c>
      <c r="D783" s="170">
        <v>3.76</v>
      </c>
      <c r="E783" s="170"/>
      <c r="F783" s="170">
        <v>3.76</v>
      </c>
      <c r="G783" s="201">
        <v>3.76</v>
      </c>
      <c r="H783" s="201"/>
      <c r="I783" s="201"/>
      <c r="J783" s="201"/>
      <c r="K783" s="238" t="s">
        <v>205</v>
      </c>
      <c r="L783" s="149" t="s">
        <v>304</v>
      </c>
      <c r="M783" s="177"/>
      <c r="N783" s="346">
        <v>3.76</v>
      </c>
      <c r="O783" s="346"/>
      <c r="P783" s="346"/>
      <c r="Q783" s="346"/>
      <c r="R783" s="346"/>
      <c r="S783" s="185"/>
      <c r="T783" s="346"/>
      <c r="U783" s="346"/>
      <c r="V783" s="185"/>
      <c r="W783" s="114"/>
      <c r="X783" s="114"/>
      <c r="Y783" s="114"/>
      <c r="Z783" s="114"/>
      <c r="AA783" s="114"/>
      <c r="AB783" s="114"/>
      <c r="AC783" s="114"/>
      <c r="AD783" s="114"/>
      <c r="AE783" s="114"/>
      <c r="AF783" s="185"/>
      <c r="AG783" s="185"/>
      <c r="AH783" s="185"/>
      <c r="AI783" s="185"/>
      <c r="AJ783" s="185"/>
      <c r="AK783" s="185"/>
      <c r="AL783" s="185"/>
      <c r="AM783" s="185"/>
      <c r="AN783" s="185"/>
      <c r="AO783" s="185"/>
      <c r="AP783" s="206"/>
      <c r="AQ783" s="116"/>
      <c r="AR783" s="117"/>
    </row>
    <row r="784" spans="1:45" x14ac:dyDescent="0.25">
      <c r="A784" s="131">
        <v>52</v>
      </c>
      <c r="B784" s="199" t="s">
        <v>813</v>
      </c>
      <c r="C784" s="131" t="s">
        <v>124</v>
      </c>
      <c r="D784" s="170">
        <v>1.18</v>
      </c>
      <c r="E784" s="170"/>
      <c r="F784" s="170">
        <v>1.18</v>
      </c>
      <c r="G784" s="201">
        <v>1.18</v>
      </c>
      <c r="H784" s="201"/>
      <c r="I784" s="201"/>
      <c r="J784" s="201"/>
      <c r="K784" s="238" t="s">
        <v>205</v>
      </c>
      <c r="L784" s="149" t="s">
        <v>304</v>
      </c>
      <c r="M784" s="177"/>
      <c r="N784" s="346">
        <v>1.18</v>
      </c>
      <c r="O784" s="346"/>
      <c r="P784" s="346"/>
      <c r="Q784" s="346"/>
      <c r="R784" s="346"/>
      <c r="S784" s="185"/>
      <c r="T784" s="346"/>
      <c r="U784" s="346"/>
      <c r="V784" s="185"/>
      <c r="W784" s="114"/>
      <c r="X784" s="114"/>
      <c r="Y784" s="114"/>
      <c r="Z784" s="114"/>
      <c r="AA784" s="114"/>
      <c r="AB784" s="114"/>
      <c r="AC784" s="114"/>
      <c r="AD784" s="114"/>
      <c r="AE784" s="114"/>
      <c r="AF784" s="185"/>
      <c r="AG784" s="185"/>
      <c r="AH784" s="185"/>
      <c r="AI784" s="185"/>
      <c r="AJ784" s="185"/>
      <c r="AK784" s="185"/>
      <c r="AL784" s="185"/>
      <c r="AM784" s="185"/>
      <c r="AN784" s="185"/>
      <c r="AO784" s="185"/>
      <c r="AP784" s="206"/>
      <c r="AQ784" s="116"/>
      <c r="AR784" s="117"/>
    </row>
    <row r="785" spans="1:45" x14ac:dyDescent="0.25">
      <c r="A785" s="437">
        <v>53</v>
      </c>
      <c r="B785" s="199" t="s">
        <v>815</v>
      </c>
      <c r="C785" s="131" t="s">
        <v>124</v>
      </c>
      <c r="D785" s="170">
        <v>0.26</v>
      </c>
      <c r="E785" s="170"/>
      <c r="F785" s="170">
        <v>0.26</v>
      </c>
      <c r="G785" s="201"/>
      <c r="H785" s="201"/>
      <c r="I785" s="201"/>
      <c r="J785" s="201">
        <v>0.26</v>
      </c>
      <c r="K785" s="238" t="s">
        <v>228</v>
      </c>
      <c r="L785" s="178" t="s">
        <v>309</v>
      </c>
      <c r="M785" s="177"/>
      <c r="N785" s="346"/>
      <c r="O785" s="346"/>
      <c r="P785" s="346"/>
      <c r="Q785" s="346"/>
      <c r="R785" s="346"/>
      <c r="S785" s="185"/>
      <c r="T785" s="346"/>
      <c r="U785" s="346"/>
      <c r="V785" s="185"/>
      <c r="W785" s="114"/>
      <c r="X785" s="114"/>
      <c r="Y785" s="114"/>
      <c r="Z785" s="114">
        <v>0.26</v>
      </c>
      <c r="AA785" s="114"/>
      <c r="AB785" s="114"/>
      <c r="AC785" s="114"/>
      <c r="AD785" s="114"/>
      <c r="AE785" s="114"/>
      <c r="AF785" s="185"/>
      <c r="AG785" s="185"/>
      <c r="AH785" s="185"/>
      <c r="AI785" s="185"/>
      <c r="AJ785" s="185"/>
      <c r="AK785" s="185"/>
      <c r="AL785" s="185"/>
      <c r="AM785" s="185"/>
      <c r="AN785" s="185"/>
      <c r="AO785" s="185"/>
      <c r="AP785" s="206"/>
      <c r="AQ785" s="116"/>
      <c r="AR785" s="117"/>
    </row>
    <row r="786" spans="1:45" x14ac:dyDescent="0.25">
      <c r="A786" s="131">
        <v>54</v>
      </c>
      <c r="B786" s="199" t="s">
        <v>816</v>
      </c>
      <c r="C786" s="131" t="s">
        <v>124</v>
      </c>
      <c r="D786" s="170">
        <v>9.5</v>
      </c>
      <c r="E786" s="170"/>
      <c r="F786" s="170">
        <v>9.5</v>
      </c>
      <c r="G786" s="201"/>
      <c r="H786" s="201"/>
      <c r="I786" s="201"/>
      <c r="J786" s="201">
        <v>9.5</v>
      </c>
      <c r="K786" s="238" t="s">
        <v>228</v>
      </c>
      <c r="L786" s="149" t="s">
        <v>304</v>
      </c>
      <c r="M786" s="177"/>
      <c r="N786" s="346"/>
      <c r="O786" s="346">
        <v>9.5</v>
      </c>
      <c r="P786" s="346"/>
      <c r="Q786" s="346"/>
      <c r="R786" s="346"/>
      <c r="S786" s="185"/>
      <c r="T786" s="346"/>
      <c r="U786" s="346"/>
      <c r="V786" s="185"/>
      <c r="W786" s="114"/>
      <c r="X786" s="114"/>
      <c r="Y786" s="114"/>
      <c r="Z786" s="114"/>
      <c r="AA786" s="114"/>
      <c r="AB786" s="114"/>
      <c r="AC786" s="114"/>
      <c r="AD786" s="114"/>
      <c r="AE786" s="114"/>
      <c r="AF786" s="185"/>
      <c r="AG786" s="185"/>
      <c r="AH786" s="185"/>
      <c r="AI786" s="185"/>
      <c r="AJ786" s="185"/>
      <c r="AK786" s="185"/>
      <c r="AL786" s="185"/>
      <c r="AM786" s="185"/>
      <c r="AN786" s="185"/>
      <c r="AO786" s="185"/>
      <c r="AP786" s="206"/>
      <c r="AQ786" s="116"/>
      <c r="AR786" s="117"/>
    </row>
    <row r="787" spans="1:45" x14ac:dyDescent="0.25">
      <c r="A787" s="437">
        <v>55</v>
      </c>
      <c r="B787" s="199" t="s">
        <v>817</v>
      </c>
      <c r="C787" s="131" t="s">
        <v>124</v>
      </c>
      <c r="D787" s="170">
        <v>30</v>
      </c>
      <c r="E787" s="170"/>
      <c r="F787" s="170">
        <v>30</v>
      </c>
      <c r="G787" s="201">
        <v>30</v>
      </c>
      <c r="H787" s="201"/>
      <c r="I787" s="201"/>
      <c r="J787" s="201"/>
      <c r="K787" s="238" t="s">
        <v>228</v>
      </c>
      <c r="L787" s="149" t="s">
        <v>304</v>
      </c>
      <c r="M787" s="177"/>
      <c r="N787" s="346">
        <v>30</v>
      </c>
      <c r="O787" s="346"/>
      <c r="P787" s="346"/>
      <c r="Q787" s="346"/>
      <c r="R787" s="346"/>
      <c r="S787" s="185"/>
      <c r="T787" s="346"/>
      <c r="U787" s="346"/>
      <c r="V787" s="185"/>
      <c r="W787" s="114"/>
      <c r="X787" s="114"/>
      <c r="Y787" s="114"/>
      <c r="Z787" s="114"/>
      <c r="AA787" s="114"/>
      <c r="AB787" s="114"/>
      <c r="AC787" s="114"/>
      <c r="AD787" s="114"/>
      <c r="AE787" s="114"/>
      <c r="AF787" s="185"/>
      <c r="AG787" s="185"/>
      <c r="AH787" s="185"/>
      <c r="AI787" s="185"/>
      <c r="AJ787" s="185"/>
      <c r="AK787" s="185"/>
      <c r="AL787" s="185"/>
      <c r="AM787" s="185"/>
      <c r="AN787" s="185"/>
      <c r="AO787" s="185"/>
      <c r="AP787" s="206"/>
      <c r="AQ787" s="116"/>
      <c r="AR787" s="117"/>
    </row>
    <row r="788" spans="1:45" s="193" customFormat="1" ht="41.4" x14ac:dyDescent="0.25">
      <c r="A788" s="131">
        <v>56</v>
      </c>
      <c r="B788" s="168" t="s">
        <v>818</v>
      </c>
      <c r="C788" s="131" t="s">
        <v>124</v>
      </c>
      <c r="D788" s="170">
        <v>81.599999999999994</v>
      </c>
      <c r="E788" s="170"/>
      <c r="F788" s="170">
        <v>81.599999999999994</v>
      </c>
      <c r="G788" s="197">
        <v>14</v>
      </c>
      <c r="H788" s="197"/>
      <c r="I788" s="197"/>
      <c r="J788" s="197">
        <v>67.599999999999994</v>
      </c>
      <c r="K788" s="599" t="s">
        <v>193</v>
      </c>
      <c r="L788" s="149" t="s">
        <v>304</v>
      </c>
      <c r="M788" s="177"/>
      <c r="N788" s="539">
        <v>14</v>
      </c>
      <c r="O788" s="539"/>
      <c r="P788" s="539">
        <v>17.899999999999999</v>
      </c>
      <c r="Q788" s="539"/>
      <c r="R788" s="540"/>
      <c r="S788" s="540"/>
      <c r="T788" s="540"/>
      <c r="U788" s="539"/>
      <c r="V788" s="539"/>
      <c r="W788" s="540"/>
      <c r="X788" s="540"/>
      <c r="Y788" s="539">
        <v>4</v>
      </c>
      <c r="Z788" s="540"/>
      <c r="AA788" s="540">
        <v>1</v>
      </c>
      <c r="AB788" s="539">
        <v>19.399999999999999</v>
      </c>
      <c r="AC788" s="539"/>
      <c r="AD788" s="539">
        <v>22.3</v>
      </c>
      <c r="AE788" s="539"/>
      <c r="AF788" s="540"/>
      <c r="AG788" s="540"/>
      <c r="AH788" s="540"/>
      <c r="AI788" s="539"/>
      <c r="AJ788" s="540"/>
      <c r="AK788" s="540"/>
      <c r="AL788" s="539"/>
      <c r="AM788" s="539"/>
      <c r="AN788" s="539">
        <v>3</v>
      </c>
      <c r="AO788" s="539"/>
      <c r="AP788" s="541"/>
      <c r="AQ788" s="542"/>
      <c r="AR788" s="288"/>
    </row>
    <row r="789" spans="1:45" s="193" customFormat="1" x14ac:dyDescent="0.25">
      <c r="A789" s="437">
        <v>57</v>
      </c>
      <c r="B789" s="168" t="s">
        <v>819</v>
      </c>
      <c r="C789" s="131" t="s">
        <v>124</v>
      </c>
      <c r="D789" s="114">
        <v>1.41</v>
      </c>
      <c r="E789" s="114"/>
      <c r="F789" s="114">
        <v>1.41</v>
      </c>
      <c r="G789" s="192"/>
      <c r="H789" s="192"/>
      <c r="I789" s="192"/>
      <c r="J789" s="192">
        <v>1.41</v>
      </c>
      <c r="K789" s="603" t="s">
        <v>197</v>
      </c>
      <c r="L789" s="149"/>
      <c r="M789" s="177"/>
      <c r="N789" s="539"/>
      <c r="O789" s="454">
        <v>1.41</v>
      </c>
      <c r="P789" s="539"/>
      <c r="Q789" s="539"/>
      <c r="R789" s="540"/>
      <c r="S789" s="540"/>
      <c r="T789" s="540"/>
      <c r="U789" s="539"/>
      <c r="V789" s="539"/>
      <c r="W789" s="540"/>
      <c r="X789" s="540"/>
      <c r="Y789" s="539"/>
      <c r="Z789" s="540"/>
      <c r="AA789" s="540"/>
      <c r="AB789" s="539"/>
      <c r="AC789" s="539"/>
      <c r="AD789" s="539"/>
      <c r="AE789" s="539"/>
      <c r="AF789" s="540"/>
      <c r="AG789" s="540"/>
      <c r="AH789" s="540"/>
      <c r="AI789" s="539"/>
      <c r="AJ789" s="540"/>
      <c r="AK789" s="540"/>
      <c r="AL789" s="539"/>
      <c r="AM789" s="539"/>
      <c r="AN789" s="539"/>
      <c r="AO789" s="539"/>
      <c r="AP789" s="541"/>
      <c r="AQ789" s="542"/>
      <c r="AR789" s="288"/>
    </row>
    <row r="790" spans="1:45" s="193" customFormat="1" x14ac:dyDescent="0.25">
      <c r="A790" s="131">
        <v>58</v>
      </c>
      <c r="B790" s="168" t="s">
        <v>820</v>
      </c>
      <c r="C790" s="131" t="s">
        <v>124</v>
      </c>
      <c r="D790" s="114">
        <v>0.5</v>
      </c>
      <c r="E790" s="114"/>
      <c r="F790" s="114">
        <v>0.5</v>
      </c>
      <c r="G790" s="192"/>
      <c r="H790" s="192"/>
      <c r="I790" s="192"/>
      <c r="J790" s="192">
        <v>0.5</v>
      </c>
      <c r="K790" s="603" t="s">
        <v>194</v>
      </c>
      <c r="L790" s="149"/>
      <c r="M790" s="177"/>
      <c r="N790" s="539"/>
      <c r="O790" s="454"/>
      <c r="P790" s="539"/>
      <c r="Q790" s="539">
        <v>0.5</v>
      </c>
      <c r="R790" s="540"/>
      <c r="S790" s="540"/>
      <c r="T790" s="540"/>
      <c r="U790" s="539"/>
      <c r="V790" s="539"/>
      <c r="W790" s="540"/>
      <c r="X790" s="540"/>
      <c r="Y790" s="539"/>
      <c r="Z790" s="540"/>
      <c r="AA790" s="540"/>
      <c r="AB790" s="539"/>
      <c r="AC790" s="539"/>
      <c r="AD790" s="539"/>
      <c r="AE790" s="539"/>
      <c r="AF790" s="540"/>
      <c r="AG790" s="540"/>
      <c r="AH790" s="540"/>
      <c r="AI790" s="539"/>
      <c r="AJ790" s="540"/>
      <c r="AK790" s="540"/>
      <c r="AL790" s="539"/>
      <c r="AM790" s="539"/>
      <c r="AN790" s="539"/>
      <c r="AO790" s="539"/>
      <c r="AP790" s="541"/>
      <c r="AQ790" s="542"/>
      <c r="AR790" s="288"/>
    </row>
    <row r="791" spans="1:45" s="339" customFormat="1" x14ac:dyDescent="0.25">
      <c r="A791" s="543">
        <v>59</v>
      </c>
      <c r="B791" s="211" t="s">
        <v>917</v>
      </c>
      <c r="C791" s="544" t="s">
        <v>124</v>
      </c>
      <c r="D791" s="216">
        <v>6.6</v>
      </c>
      <c r="E791" s="216"/>
      <c r="F791" s="216">
        <v>6.6</v>
      </c>
      <c r="G791" s="545"/>
      <c r="H791" s="545"/>
      <c r="I791" s="545"/>
      <c r="J791" s="216">
        <v>6.6</v>
      </c>
      <c r="K791" s="612" t="s">
        <v>193</v>
      </c>
      <c r="L791" s="155"/>
      <c r="M791" s="177"/>
      <c r="N791" s="546"/>
      <c r="O791" s="547">
        <v>5</v>
      </c>
      <c r="P791" s="547">
        <v>1.6</v>
      </c>
      <c r="Q791" s="546"/>
      <c r="R791" s="548"/>
      <c r="S791" s="548"/>
      <c r="T791" s="548"/>
      <c r="U791" s="546"/>
      <c r="V791" s="546"/>
      <c r="W791" s="548"/>
      <c r="X791" s="548"/>
      <c r="Y791" s="546"/>
      <c r="Z791" s="548"/>
      <c r="AA791" s="548"/>
      <c r="AB791" s="546"/>
      <c r="AC791" s="546"/>
      <c r="AD791" s="546"/>
      <c r="AE791" s="546"/>
      <c r="AF791" s="548"/>
      <c r="AG791" s="548"/>
      <c r="AH791" s="548"/>
      <c r="AI791" s="546"/>
      <c r="AJ791" s="548"/>
      <c r="AK791" s="548"/>
      <c r="AL791" s="546"/>
      <c r="AM791" s="546"/>
      <c r="AN791" s="546"/>
      <c r="AO791" s="546"/>
      <c r="AP791" s="549"/>
      <c r="AQ791" s="550"/>
      <c r="AR791" s="551"/>
    </row>
    <row r="792" spans="1:45" s="193" customFormat="1" x14ac:dyDescent="0.25">
      <c r="A792" s="131">
        <v>60</v>
      </c>
      <c r="B792" s="422" t="s">
        <v>918</v>
      </c>
      <c r="C792" s="131" t="s">
        <v>124</v>
      </c>
      <c r="D792" s="114">
        <v>17.71</v>
      </c>
      <c r="E792" s="114"/>
      <c r="F792" s="114">
        <v>17.71</v>
      </c>
      <c r="G792" s="192"/>
      <c r="H792" s="192"/>
      <c r="I792" s="192"/>
      <c r="J792" s="192">
        <v>17.71</v>
      </c>
      <c r="K792" s="603" t="s">
        <v>203</v>
      </c>
      <c r="L792" s="149"/>
      <c r="M792" s="177"/>
      <c r="N792" s="539"/>
      <c r="O792" s="454"/>
      <c r="P792" s="539">
        <v>17.71</v>
      </c>
      <c r="Q792" s="539"/>
      <c r="R792" s="540"/>
      <c r="S792" s="540"/>
      <c r="T792" s="540"/>
      <c r="U792" s="539"/>
      <c r="V792" s="539"/>
      <c r="W792" s="540"/>
      <c r="X792" s="540"/>
      <c r="Y792" s="539"/>
      <c r="Z792" s="540"/>
      <c r="AA792" s="540"/>
      <c r="AB792" s="539"/>
      <c r="AC792" s="539"/>
      <c r="AD792" s="539"/>
      <c r="AE792" s="539"/>
      <c r="AF792" s="540"/>
      <c r="AG792" s="540"/>
      <c r="AH792" s="540"/>
      <c r="AI792" s="539"/>
      <c r="AJ792" s="540"/>
      <c r="AK792" s="540"/>
      <c r="AL792" s="539"/>
      <c r="AM792" s="539"/>
      <c r="AN792" s="539"/>
      <c r="AO792" s="539"/>
      <c r="AP792" s="541"/>
      <c r="AQ792" s="542"/>
      <c r="AR792" s="288"/>
    </row>
    <row r="793" spans="1:45" s="193" customFormat="1" x14ac:dyDescent="0.25">
      <c r="A793" s="437">
        <v>61</v>
      </c>
      <c r="B793" s="168" t="s">
        <v>919</v>
      </c>
      <c r="C793" s="200" t="s">
        <v>124</v>
      </c>
      <c r="D793" s="114">
        <v>187.1</v>
      </c>
      <c r="E793" s="114"/>
      <c r="F793" s="114">
        <v>187.1</v>
      </c>
      <c r="G793" s="192">
        <v>16.899999999999999</v>
      </c>
      <c r="H793" s="192"/>
      <c r="I793" s="192"/>
      <c r="J793" s="192">
        <v>170.2</v>
      </c>
      <c r="K793" s="603" t="s">
        <v>197</v>
      </c>
      <c r="L793" s="149"/>
      <c r="M793" s="177"/>
      <c r="N793" s="454">
        <v>16.899999999999999</v>
      </c>
      <c r="O793" s="454">
        <v>141</v>
      </c>
      <c r="P793" s="454">
        <v>5</v>
      </c>
      <c r="Q793" s="454">
        <v>5</v>
      </c>
      <c r="R793" s="205"/>
      <c r="S793" s="205"/>
      <c r="T793" s="205"/>
      <c r="U793" s="454"/>
      <c r="V793" s="454"/>
      <c r="W793" s="205"/>
      <c r="X793" s="205"/>
      <c r="Y793" s="454"/>
      <c r="Z793" s="205"/>
      <c r="AA793" s="205">
        <v>1.9</v>
      </c>
      <c r="AB793" s="454">
        <v>17.3</v>
      </c>
      <c r="AC793" s="454"/>
      <c r="AD793" s="454"/>
      <c r="AE793" s="205"/>
      <c r="AF793" s="205"/>
      <c r="AG793" s="205"/>
      <c r="AH793" s="454"/>
      <c r="AI793" s="205"/>
      <c r="AJ793" s="205"/>
      <c r="AK793" s="540"/>
      <c r="AL793" s="539"/>
      <c r="AM793" s="539"/>
      <c r="AN793" s="539"/>
      <c r="AO793" s="539"/>
      <c r="AP793" s="541"/>
      <c r="AQ793" s="542"/>
      <c r="AR793" s="288"/>
    </row>
    <row r="794" spans="1:45" s="193" customFormat="1" x14ac:dyDescent="0.25">
      <c r="A794" s="131">
        <v>62</v>
      </c>
      <c r="B794" s="168" t="s">
        <v>920</v>
      </c>
      <c r="C794" s="200" t="s">
        <v>124</v>
      </c>
      <c r="D794" s="114">
        <v>7</v>
      </c>
      <c r="E794" s="114"/>
      <c r="F794" s="114">
        <v>7</v>
      </c>
      <c r="G794" s="192"/>
      <c r="H794" s="192"/>
      <c r="I794" s="192"/>
      <c r="J794" s="192">
        <v>7</v>
      </c>
      <c r="K794" s="603" t="s">
        <v>196</v>
      </c>
      <c r="L794" s="149"/>
      <c r="M794" s="177"/>
      <c r="N794" s="454"/>
      <c r="O794" s="454"/>
      <c r="P794" s="454"/>
      <c r="Q794" s="454"/>
      <c r="R794" s="205"/>
      <c r="S794" s="205">
        <v>7</v>
      </c>
      <c r="T794" s="205"/>
      <c r="U794" s="454"/>
      <c r="V794" s="454"/>
      <c r="W794" s="205"/>
      <c r="X794" s="205"/>
      <c r="Y794" s="454"/>
      <c r="Z794" s="205"/>
      <c r="AA794" s="205"/>
      <c r="AB794" s="454"/>
      <c r="AC794" s="454"/>
      <c r="AD794" s="454"/>
      <c r="AE794" s="205"/>
      <c r="AF794" s="205"/>
      <c r="AG794" s="205"/>
      <c r="AH794" s="454"/>
      <c r="AI794" s="205"/>
      <c r="AJ794" s="205"/>
      <c r="AK794" s="540"/>
      <c r="AL794" s="539"/>
      <c r="AM794" s="539"/>
      <c r="AN794" s="539"/>
      <c r="AO794" s="539"/>
      <c r="AP794" s="541"/>
      <c r="AQ794" s="542"/>
      <c r="AR794" s="288"/>
    </row>
    <row r="795" spans="1:45" s="176" customFormat="1" ht="14.4" x14ac:dyDescent="0.3">
      <c r="A795" s="395">
        <v>2.17</v>
      </c>
      <c r="B795" s="396" t="s">
        <v>821</v>
      </c>
      <c r="C795" s="552"/>
      <c r="D795" s="159">
        <f>SUM(D796:D810)</f>
        <v>193.84000000000003</v>
      </c>
      <c r="E795" s="159">
        <f t="shared" ref="E795:J795" si="44">SUM(E796:E810)</f>
        <v>0</v>
      </c>
      <c r="F795" s="159">
        <f t="shared" si="44"/>
        <v>193.84000000000003</v>
      </c>
      <c r="G795" s="159">
        <f t="shared" si="44"/>
        <v>42</v>
      </c>
      <c r="H795" s="159">
        <f t="shared" si="44"/>
        <v>0</v>
      </c>
      <c r="I795" s="159">
        <f t="shared" si="44"/>
        <v>0</v>
      </c>
      <c r="J795" s="159">
        <f t="shared" si="44"/>
        <v>151.84000000000003</v>
      </c>
      <c r="K795" s="553"/>
      <c r="L795" s="178"/>
      <c r="M795" s="177"/>
      <c r="N795" s="554"/>
      <c r="O795" s="554"/>
      <c r="P795" s="554"/>
      <c r="Q795" s="554"/>
      <c r="R795" s="554"/>
      <c r="S795" s="554"/>
      <c r="T795" s="554"/>
      <c r="U795" s="554"/>
      <c r="V795" s="554"/>
      <c r="W795" s="554"/>
      <c r="X795" s="554"/>
      <c r="Y795" s="554"/>
      <c r="Z795" s="554"/>
      <c r="AA795" s="554"/>
      <c r="AB795" s="554"/>
      <c r="AC795" s="554"/>
      <c r="AD795" s="554"/>
      <c r="AE795" s="554"/>
      <c r="AF795" s="554"/>
      <c r="AG795" s="554"/>
      <c r="AH795" s="554"/>
      <c r="AI795" s="554"/>
      <c r="AJ795" s="554"/>
      <c r="AK795" s="554"/>
      <c r="AL795" s="554"/>
      <c r="AM795" s="554"/>
      <c r="AN795" s="554"/>
      <c r="AO795" s="554"/>
      <c r="AP795" s="555"/>
      <c r="AQ795" s="234"/>
      <c r="AR795" s="190"/>
    </row>
    <row r="796" spans="1:45" x14ac:dyDescent="0.25">
      <c r="A796" s="131">
        <v>1</v>
      </c>
      <c r="B796" s="168" t="s">
        <v>822</v>
      </c>
      <c r="C796" s="325" t="s">
        <v>147</v>
      </c>
      <c r="D796" s="170">
        <v>2.08</v>
      </c>
      <c r="E796" s="170"/>
      <c r="F796" s="170">
        <v>2.08</v>
      </c>
      <c r="G796" s="170"/>
      <c r="H796" s="170"/>
      <c r="I796" s="170"/>
      <c r="J796" s="170">
        <v>2.08</v>
      </c>
      <c r="K796" s="604" t="s">
        <v>199</v>
      </c>
      <c r="L796" s="178" t="s">
        <v>368</v>
      </c>
      <c r="M796" s="177"/>
      <c r="N796" s="114"/>
      <c r="O796" s="114">
        <v>2.08</v>
      </c>
      <c r="P796" s="114"/>
      <c r="Q796" s="114"/>
      <c r="R796" s="114"/>
      <c r="S796" s="114"/>
      <c r="T796" s="114"/>
      <c r="U796" s="114"/>
      <c r="V796" s="114"/>
      <c r="W796" s="114"/>
      <c r="X796" s="114"/>
      <c r="Y796" s="114"/>
      <c r="Z796" s="114"/>
      <c r="AA796" s="114"/>
      <c r="AB796" s="114"/>
      <c r="AC796" s="114"/>
      <c r="AD796" s="114"/>
      <c r="AE796" s="114"/>
      <c r="AF796" s="114"/>
      <c r="AG796" s="114"/>
      <c r="AH796" s="114"/>
      <c r="AI796" s="114"/>
      <c r="AJ796" s="114"/>
      <c r="AK796" s="114"/>
      <c r="AL796" s="114"/>
      <c r="AM796" s="114"/>
      <c r="AN796" s="114"/>
      <c r="AO796" s="114"/>
      <c r="AP796" s="115"/>
      <c r="AQ796" s="116"/>
      <c r="AR796" s="117"/>
    </row>
    <row r="797" spans="1:45" x14ac:dyDescent="0.25">
      <c r="A797" s="131">
        <v>2</v>
      </c>
      <c r="B797" s="203" t="s">
        <v>823</v>
      </c>
      <c r="C797" s="172" t="s">
        <v>147</v>
      </c>
      <c r="D797" s="532">
        <v>0.2</v>
      </c>
      <c r="E797" s="532"/>
      <c r="F797" s="532">
        <v>0.2</v>
      </c>
      <c r="G797" s="532"/>
      <c r="H797" s="532"/>
      <c r="I797" s="532"/>
      <c r="J797" s="532">
        <v>0.2</v>
      </c>
      <c r="K797" s="238" t="s">
        <v>886</v>
      </c>
      <c r="L797" s="178" t="s">
        <v>309</v>
      </c>
      <c r="M797" s="177"/>
      <c r="N797" s="117"/>
      <c r="O797" s="117">
        <v>0.2</v>
      </c>
      <c r="P797" s="117"/>
      <c r="Q797" s="117"/>
      <c r="R797" s="314"/>
      <c r="S797" s="314"/>
      <c r="T797" s="314"/>
      <c r="U797" s="314"/>
      <c r="V797" s="314"/>
      <c r="W797" s="314"/>
      <c r="X797" s="314"/>
      <c r="Y797" s="314"/>
      <c r="Z797" s="314"/>
      <c r="AA797" s="314"/>
      <c r="AB797" s="314"/>
      <c r="AC797" s="314"/>
      <c r="AD797" s="314"/>
      <c r="AE797" s="314"/>
      <c r="AF797" s="314"/>
      <c r="AG797" s="314"/>
      <c r="AH797" s="314"/>
      <c r="AI797" s="314"/>
      <c r="AJ797" s="314"/>
      <c r="AK797" s="314"/>
      <c r="AL797" s="314"/>
      <c r="AM797" s="314"/>
      <c r="AN797" s="314"/>
      <c r="AO797" s="314"/>
      <c r="AP797" s="314"/>
      <c r="AQ797" s="314"/>
    </row>
    <row r="798" spans="1:45" x14ac:dyDescent="0.25">
      <c r="A798" s="131">
        <v>3</v>
      </c>
      <c r="B798" s="168" t="s">
        <v>824</v>
      </c>
      <c r="C798" s="169" t="s">
        <v>147</v>
      </c>
      <c r="D798" s="170">
        <v>0.18</v>
      </c>
      <c r="E798" s="170"/>
      <c r="F798" s="170">
        <v>0.18</v>
      </c>
      <c r="G798" s="170"/>
      <c r="H798" s="170"/>
      <c r="I798" s="170"/>
      <c r="J798" s="170">
        <v>0.18</v>
      </c>
      <c r="K798" s="238" t="s">
        <v>207</v>
      </c>
      <c r="L798" s="149" t="s">
        <v>304</v>
      </c>
      <c r="M798" s="177">
        <v>617</v>
      </c>
      <c r="N798" s="114"/>
      <c r="O798" s="114"/>
      <c r="P798" s="114"/>
      <c r="Q798" s="114"/>
      <c r="R798" s="114"/>
      <c r="S798" s="114">
        <v>0.18</v>
      </c>
      <c r="T798" s="114"/>
      <c r="U798" s="114"/>
      <c r="V798" s="114"/>
      <c r="W798" s="114"/>
      <c r="X798" s="114"/>
      <c r="Y798" s="114"/>
      <c r="Z798" s="114"/>
      <c r="AA798" s="114"/>
      <c r="AB798" s="114"/>
      <c r="AC798" s="114"/>
      <c r="AD798" s="114"/>
      <c r="AE798" s="114"/>
      <c r="AF798" s="114"/>
      <c r="AG798" s="114"/>
      <c r="AH798" s="114"/>
      <c r="AI798" s="114"/>
      <c r="AJ798" s="114"/>
      <c r="AK798" s="114"/>
      <c r="AL798" s="114"/>
      <c r="AM798" s="114"/>
      <c r="AN798" s="114"/>
      <c r="AO798" s="114"/>
      <c r="AP798" s="181"/>
      <c r="AQ798" s="182"/>
      <c r="AR798" s="117"/>
      <c r="AS798" s="117"/>
    </row>
    <row r="799" spans="1:45" x14ac:dyDescent="0.25">
      <c r="A799" s="131">
        <v>4</v>
      </c>
      <c r="B799" s="168" t="s">
        <v>825</v>
      </c>
      <c r="C799" s="169" t="s">
        <v>147</v>
      </c>
      <c r="D799" s="170">
        <v>0.75</v>
      </c>
      <c r="E799" s="170"/>
      <c r="F799" s="170">
        <v>0.75</v>
      </c>
      <c r="G799" s="170"/>
      <c r="H799" s="170"/>
      <c r="I799" s="170"/>
      <c r="J799" s="170">
        <v>0.75</v>
      </c>
      <c r="K799" s="238" t="s">
        <v>207</v>
      </c>
      <c r="L799" s="178" t="s">
        <v>309</v>
      </c>
      <c r="M799" s="177">
        <v>618</v>
      </c>
      <c r="N799" s="114"/>
      <c r="O799" s="114"/>
      <c r="P799" s="114"/>
      <c r="Q799" s="114"/>
      <c r="R799" s="114"/>
      <c r="S799" s="114"/>
      <c r="T799" s="114"/>
      <c r="U799" s="114"/>
      <c r="V799" s="114"/>
      <c r="W799" s="114"/>
      <c r="X799" s="114"/>
      <c r="Y799" s="114"/>
      <c r="Z799" s="114"/>
      <c r="AA799" s="114"/>
      <c r="AB799" s="114"/>
      <c r="AC799" s="114"/>
      <c r="AD799" s="114">
        <v>0.75</v>
      </c>
      <c r="AE799" s="114"/>
      <c r="AF799" s="114"/>
      <c r="AG799" s="114"/>
      <c r="AH799" s="114"/>
      <c r="AI799" s="114"/>
      <c r="AJ799" s="114"/>
      <c r="AK799" s="114"/>
      <c r="AL799" s="114"/>
      <c r="AM799" s="114"/>
      <c r="AN799" s="114"/>
      <c r="AO799" s="114"/>
      <c r="AP799" s="181"/>
      <c r="AQ799" s="182"/>
      <c r="AR799" s="117"/>
      <c r="AS799" s="117"/>
    </row>
    <row r="800" spans="1:45" x14ac:dyDescent="0.25">
      <c r="A800" s="131">
        <v>5</v>
      </c>
      <c r="B800" s="168" t="s">
        <v>826</v>
      </c>
      <c r="C800" s="169" t="s">
        <v>147</v>
      </c>
      <c r="D800" s="170">
        <v>1</v>
      </c>
      <c r="E800" s="345"/>
      <c r="F800" s="170">
        <v>1</v>
      </c>
      <c r="G800" s="345"/>
      <c r="H800" s="345"/>
      <c r="I800" s="345"/>
      <c r="J800" s="345">
        <v>1</v>
      </c>
      <c r="K800" s="238" t="s">
        <v>207</v>
      </c>
      <c r="L800" s="178" t="s">
        <v>309</v>
      </c>
      <c r="M800" s="177">
        <v>619</v>
      </c>
      <c r="N800" s="114"/>
      <c r="O800" s="114"/>
      <c r="P800" s="114">
        <v>1</v>
      </c>
      <c r="Q800" s="114"/>
      <c r="R800" s="114"/>
      <c r="S800" s="114"/>
      <c r="T800" s="114"/>
      <c r="U800" s="114"/>
      <c r="V800" s="114"/>
      <c r="W800" s="114"/>
      <c r="X800" s="114"/>
      <c r="Y800" s="114"/>
      <c r="Z800" s="114"/>
      <c r="AA800" s="114"/>
      <c r="AB800" s="114"/>
      <c r="AC800" s="114"/>
      <c r="AD800" s="114"/>
      <c r="AE800" s="114"/>
      <c r="AF800" s="114"/>
      <c r="AG800" s="114"/>
      <c r="AH800" s="114"/>
      <c r="AI800" s="114"/>
      <c r="AJ800" s="114"/>
      <c r="AK800" s="114"/>
      <c r="AL800" s="114"/>
      <c r="AM800" s="114"/>
      <c r="AN800" s="114"/>
      <c r="AO800" s="114"/>
      <c r="AP800" s="181"/>
      <c r="AQ800" s="182"/>
      <c r="AR800" s="117"/>
      <c r="AS800" s="117"/>
    </row>
    <row r="801" spans="1:45" s="283" customFormat="1" ht="27.6" x14ac:dyDescent="0.25">
      <c r="A801" s="556">
        <v>6</v>
      </c>
      <c r="B801" s="557" t="s">
        <v>921</v>
      </c>
      <c r="C801" s="518" t="s">
        <v>147</v>
      </c>
      <c r="D801" s="274">
        <v>0.26</v>
      </c>
      <c r="E801" s="558"/>
      <c r="F801" s="274">
        <v>0.26</v>
      </c>
      <c r="G801" s="558"/>
      <c r="H801" s="558"/>
      <c r="I801" s="558"/>
      <c r="J801" s="558">
        <v>0.26</v>
      </c>
      <c r="K801" s="238" t="s">
        <v>207</v>
      </c>
      <c r="L801" s="519" t="s">
        <v>309</v>
      </c>
      <c r="M801" s="177" t="s">
        <v>922</v>
      </c>
      <c r="N801" s="518"/>
      <c r="O801" s="202"/>
      <c r="P801" s="202"/>
      <c r="Q801" s="202"/>
      <c r="R801" s="202"/>
      <c r="S801" s="202">
        <v>0.26</v>
      </c>
      <c r="T801" s="202"/>
      <c r="U801" s="202"/>
      <c r="V801" s="202"/>
      <c r="W801" s="202"/>
      <c r="X801" s="202"/>
      <c r="Y801" s="202"/>
      <c r="Z801" s="202"/>
      <c r="AA801" s="202"/>
      <c r="AB801" s="202"/>
      <c r="AC801" s="202"/>
      <c r="AD801" s="202"/>
      <c r="AE801" s="202"/>
      <c r="AF801" s="202"/>
      <c r="AG801" s="202"/>
      <c r="AH801" s="202"/>
      <c r="AI801" s="202"/>
      <c r="AJ801" s="202"/>
      <c r="AK801" s="202"/>
      <c r="AL801" s="202"/>
      <c r="AM801" s="202"/>
      <c r="AN801" s="202"/>
      <c r="AO801" s="202"/>
      <c r="AP801" s="521"/>
      <c r="AQ801" s="522"/>
      <c r="AR801" s="277"/>
      <c r="AS801" s="277"/>
    </row>
    <row r="802" spans="1:45" x14ac:dyDescent="0.25">
      <c r="A802" s="131">
        <v>7</v>
      </c>
      <c r="B802" s="168" t="s">
        <v>827</v>
      </c>
      <c r="C802" s="169" t="s">
        <v>147</v>
      </c>
      <c r="D802" s="170">
        <v>9.8699999999999992</v>
      </c>
      <c r="E802" s="345"/>
      <c r="F802" s="170">
        <v>9.8699999999999992</v>
      </c>
      <c r="G802" s="345"/>
      <c r="H802" s="345"/>
      <c r="I802" s="345"/>
      <c r="J802" s="345">
        <v>9.8699999999999992</v>
      </c>
      <c r="K802" s="238" t="s">
        <v>198</v>
      </c>
      <c r="L802" s="178" t="s">
        <v>309</v>
      </c>
      <c r="M802" s="177"/>
      <c r="N802" s="114"/>
      <c r="O802" s="114">
        <v>4</v>
      </c>
      <c r="P802" s="114"/>
      <c r="Q802" s="114"/>
      <c r="R802" s="114"/>
      <c r="S802" s="114"/>
      <c r="T802" s="114"/>
      <c r="U802" s="114"/>
      <c r="V802" s="114"/>
      <c r="W802" s="114"/>
      <c r="X802" s="114"/>
      <c r="Y802" s="114"/>
      <c r="Z802" s="114"/>
      <c r="AA802" s="114"/>
      <c r="AB802" s="114"/>
      <c r="AC802" s="114"/>
      <c r="AD802" s="114">
        <v>5.87</v>
      </c>
      <c r="AE802" s="114"/>
      <c r="AF802" s="114"/>
      <c r="AG802" s="114"/>
      <c r="AH802" s="114"/>
      <c r="AI802" s="114"/>
      <c r="AJ802" s="114"/>
      <c r="AK802" s="114"/>
      <c r="AL802" s="114"/>
      <c r="AM802" s="114"/>
      <c r="AN802" s="114"/>
      <c r="AO802" s="114"/>
      <c r="AP802" s="181"/>
      <c r="AQ802" s="182"/>
      <c r="AR802" s="117"/>
      <c r="AS802" s="117"/>
    </row>
    <row r="803" spans="1:45" x14ac:dyDescent="0.25">
      <c r="A803" s="1001">
        <v>8</v>
      </c>
      <c r="B803" s="1003" t="s">
        <v>828</v>
      </c>
      <c r="C803" s="169" t="s">
        <v>147</v>
      </c>
      <c r="D803" s="170">
        <v>27</v>
      </c>
      <c r="E803" s="345"/>
      <c r="F803" s="170">
        <v>27</v>
      </c>
      <c r="G803" s="345">
        <v>4.5</v>
      </c>
      <c r="H803" s="345"/>
      <c r="I803" s="345"/>
      <c r="J803" s="345">
        <v>22.5</v>
      </c>
      <c r="K803" s="238" t="s">
        <v>195</v>
      </c>
      <c r="L803" s="178" t="s">
        <v>309</v>
      </c>
      <c r="M803" s="177"/>
      <c r="N803" s="114">
        <v>4.5</v>
      </c>
      <c r="O803" s="114"/>
      <c r="P803" s="114">
        <v>1.5</v>
      </c>
      <c r="Q803" s="114">
        <v>5</v>
      </c>
      <c r="R803" s="114">
        <v>4</v>
      </c>
      <c r="S803" s="114">
        <v>4.5</v>
      </c>
      <c r="T803" s="114"/>
      <c r="U803" s="114">
        <v>3</v>
      </c>
      <c r="V803" s="114"/>
      <c r="W803" s="114"/>
      <c r="X803" s="114"/>
      <c r="Y803" s="114"/>
      <c r="Z803" s="114"/>
      <c r="AA803" s="114"/>
      <c r="AB803" s="114"/>
      <c r="AC803" s="114"/>
      <c r="AD803" s="114">
        <v>3.5</v>
      </c>
      <c r="AE803" s="114"/>
      <c r="AF803" s="114"/>
      <c r="AG803" s="114"/>
      <c r="AH803" s="114"/>
      <c r="AI803" s="114">
        <v>1</v>
      </c>
      <c r="AJ803" s="114"/>
      <c r="AK803" s="114"/>
      <c r="AL803" s="114"/>
      <c r="AM803" s="114"/>
      <c r="AN803" s="114"/>
      <c r="AO803" s="114"/>
      <c r="AP803" s="181"/>
      <c r="AQ803" s="182"/>
      <c r="AR803" s="117"/>
      <c r="AS803" s="117"/>
    </row>
    <row r="804" spans="1:45" x14ac:dyDescent="0.25">
      <c r="A804" s="1002"/>
      <c r="B804" s="1004"/>
      <c r="C804" s="169" t="s">
        <v>147</v>
      </c>
      <c r="D804" s="170">
        <v>27</v>
      </c>
      <c r="E804" s="345"/>
      <c r="F804" s="170">
        <v>27</v>
      </c>
      <c r="G804" s="345">
        <v>4.5</v>
      </c>
      <c r="H804" s="345"/>
      <c r="I804" s="345"/>
      <c r="J804" s="345">
        <v>22.5</v>
      </c>
      <c r="K804" s="238" t="s">
        <v>886</v>
      </c>
      <c r="L804" s="178"/>
      <c r="M804" s="177"/>
      <c r="N804" s="114">
        <v>4.5</v>
      </c>
      <c r="O804" s="114"/>
      <c r="P804" s="114">
        <v>1.5</v>
      </c>
      <c r="Q804" s="114">
        <v>5</v>
      </c>
      <c r="R804" s="114">
        <v>4</v>
      </c>
      <c r="S804" s="114">
        <v>4.5</v>
      </c>
      <c r="T804" s="114"/>
      <c r="U804" s="114">
        <v>3</v>
      </c>
      <c r="V804" s="114"/>
      <c r="W804" s="114"/>
      <c r="X804" s="114"/>
      <c r="Y804" s="114"/>
      <c r="Z804" s="114"/>
      <c r="AA804" s="114"/>
      <c r="AB804" s="114"/>
      <c r="AC804" s="114"/>
      <c r="AD804" s="114">
        <v>3.5</v>
      </c>
      <c r="AE804" s="114"/>
      <c r="AF804" s="114"/>
      <c r="AG804" s="114"/>
      <c r="AH804" s="114"/>
      <c r="AI804" s="114">
        <v>1</v>
      </c>
      <c r="AJ804" s="114"/>
      <c r="AK804" s="114"/>
      <c r="AL804" s="114"/>
      <c r="AM804" s="114"/>
      <c r="AN804" s="114"/>
      <c r="AO804" s="114"/>
      <c r="AP804" s="181"/>
      <c r="AQ804" s="182"/>
      <c r="AR804" s="117"/>
      <c r="AS804" s="117"/>
    </row>
    <row r="805" spans="1:45" ht="27.6" x14ac:dyDescent="0.25">
      <c r="A805" s="131">
        <v>9</v>
      </c>
      <c r="B805" s="168" t="s">
        <v>829</v>
      </c>
      <c r="C805" s="169" t="s">
        <v>147</v>
      </c>
      <c r="D805" s="170">
        <v>33</v>
      </c>
      <c r="E805" s="345"/>
      <c r="F805" s="170">
        <v>33</v>
      </c>
      <c r="G805" s="345">
        <v>33</v>
      </c>
      <c r="H805" s="345"/>
      <c r="I805" s="345"/>
      <c r="J805" s="345"/>
      <c r="K805" s="238" t="s">
        <v>886</v>
      </c>
      <c r="L805" s="149" t="s">
        <v>304</v>
      </c>
      <c r="M805" s="177"/>
      <c r="N805" s="114">
        <v>33</v>
      </c>
      <c r="O805" s="114"/>
      <c r="P805" s="114"/>
      <c r="Q805" s="114"/>
      <c r="R805" s="114"/>
      <c r="S805" s="114"/>
      <c r="T805" s="114"/>
      <c r="U805" s="114"/>
      <c r="V805" s="114"/>
      <c r="W805" s="114"/>
      <c r="X805" s="114"/>
      <c r="Y805" s="114"/>
      <c r="Z805" s="114"/>
      <c r="AA805" s="114"/>
      <c r="AB805" s="114"/>
      <c r="AC805" s="114"/>
      <c r="AD805" s="114"/>
      <c r="AE805" s="114"/>
      <c r="AF805" s="114"/>
      <c r="AG805" s="114"/>
      <c r="AH805" s="114"/>
      <c r="AI805" s="114"/>
      <c r="AJ805" s="114"/>
      <c r="AK805" s="114"/>
      <c r="AL805" s="114"/>
      <c r="AM805" s="114"/>
      <c r="AN805" s="114"/>
      <c r="AO805" s="114"/>
      <c r="AP805" s="181"/>
      <c r="AQ805" s="182"/>
      <c r="AR805" s="117"/>
      <c r="AS805" s="117"/>
    </row>
    <row r="806" spans="1:45" ht="27.6" x14ac:dyDescent="0.25">
      <c r="A806" s="131">
        <v>10</v>
      </c>
      <c r="B806" s="168" t="s">
        <v>829</v>
      </c>
      <c r="C806" s="169" t="s">
        <v>147</v>
      </c>
      <c r="D806" s="170">
        <v>85.5</v>
      </c>
      <c r="E806" s="345"/>
      <c r="F806" s="170">
        <v>85.5</v>
      </c>
      <c r="G806" s="345"/>
      <c r="H806" s="345"/>
      <c r="I806" s="345"/>
      <c r="J806" s="345">
        <v>85.5</v>
      </c>
      <c r="K806" s="238" t="s">
        <v>194</v>
      </c>
      <c r="L806" s="178" t="s">
        <v>309</v>
      </c>
      <c r="M806" s="177"/>
      <c r="N806" s="114"/>
      <c r="O806" s="114"/>
      <c r="P806" s="114"/>
      <c r="Q806" s="114">
        <v>55.5</v>
      </c>
      <c r="R806" s="114"/>
      <c r="S806" s="114"/>
      <c r="T806" s="114"/>
      <c r="U806" s="114"/>
      <c r="V806" s="114"/>
      <c r="W806" s="114"/>
      <c r="X806" s="114"/>
      <c r="Y806" s="114">
        <v>30</v>
      </c>
      <c r="Z806" s="114"/>
      <c r="AA806" s="114"/>
      <c r="AB806" s="114"/>
      <c r="AC806" s="114"/>
      <c r="AD806" s="114"/>
      <c r="AE806" s="114"/>
      <c r="AF806" s="114"/>
      <c r="AG806" s="114"/>
      <c r="AH806" s="114"/>
      <c r="AI806" s="114"/>
      <c r="AJ806" s="114"/>
      <c r="AK806" s="114"/>
      <c r="AL806" s="114"/>
      <c r="AM806" s="114"/>
      <c r="AN806" s="114"/>
      <c r="AO806" s="114"/>
      <c r="AP806" s="181"/>
      <c r="AQ806" s="182"/>
      <c r="AR806" s="117"/>
      <c r="AS806" s="117"/>
    </row>
    <row r="807" spans="1:45" x14ac:dyDescent="0.25">
      <c r="A807" s="131">
        <v>11</v>
      </c>
      <c r="B807" s="168" t="s">
        <v>830</v>
      </c>
      <c r="C807" s="169" t="s">
        <v>147</v>
      </c>
      <c r="D807" s="170">
        <v>0.33</v>
      </c>
      <c r="E807" s="170"/>
      <c r="F807" s="170">
        <v>0.33</v>
      </c>
      <c r="G807" s="170"/>
      <c r="H807" s="170"/>
      <c r="I807" s="170"/>
      <c r="J807" s="170">
        <v>0.33</v>
      </c>
      <c r="K807" s="238" t="s">
        <v>204</v>
      </c>
      <c r="L807" s="178" t="s">
        <v>309</v>
      </c>
      <c r="M807" s="177">
        <v>624</v>
      </c>
      <c r="N807" s="114"/>
      <c r="O807" s="114">
        <v>0.18</v>
      </c>
      <c r="P807" s="114">
        <v>0.15</v>
      </c>
      <c r="Q807" s="114"/>
      <c r="R807" s="114"/>
      <c r="S807" s="114"/>
      <c r="T807" s="114"/>
      <c r="U807" s="114"/>
      <c r="V807" s="114"/>
      <c r="W807" s="114"/>
      <c r="X807" s="114"/>
      <c r="Y807" s="114"/>
      <c r="Z807" s="114"/>
      <c r="AA807" s="114"/>
      <c r="AB807" s="114"/>
      <c r="AC807" s="114"/>
      <c r="AD807" s="114"/>
      <c r="AE807" s="114"/>
      <c r="AF807" s="114"/>
      <c r="AG807" s="114"/>
      <c r="AH807" s="114"/>
      <c r="AI807" s="114"/>
      <c r="AJ807" s="114"/>
      <c r="AK807" s="114"/>
      <c r="AL807" s="114"/>
      <c r="AM807" s="114"/>
      <c r="AN807" s="114"/>
      <c r="AO807" s="114"/>
      <c r="AP807" s="181"/>
      <c r="AQ807" s="182"/>
      <c r="AR807" s="117"/>
      <c r="AS807" s="117"/>
    </row>
    <row r="808" spans="1:45" x14ac:dyDescent="0.25">
      <c r="A808" s="131">
        <v>12</v>
      </c>
      <c r="B808" s="168" t="s">
        <v>831</v>
      </c>
      <c r="C808" s="169" t="s">
        <v>147</v>
      </c>
      <c r="D808" s="170">
        <v>6.3</v>
      </c>
      <c r="E808" s="170"/>
      <c r="F808" s="170">
        <v>6.3</v>
      </c>
      <c r="G808" s="170"/>
      <c r="H808" s="170"/>
      <c r="I808" s="170"/>
      <c r="J808" s="170">
        <v>6.3</v>
      </c>
      <c r="K808" s="238" t="s">
        <v>228</v>
      </c>
      <c r="L808" s="149" t="s">
        <v>304</v>
      </c>
      <c r="M808" s="177"/>
      <c r="N808" s="114"/>
      <c r="O808" s="114">
        <v>6.3</v>
      </c>
      <c r="P808" s="114"/>
      <c r="Q808" s="114"/>
      <c r="R808" s="114"/>
      <c r="S808" s="114"/>
      <c r="T808" s="114"/>
      <c r="U808" s="114"/>
      <c r="V808" s="114"/>
      <c r="W808" s="114"/>
      <c r="X808" s="114"/>
      <c r="Y808" s="114"/>
      <c r="Z808" s="114"/>
      <c r="AA808" s="114"/>
      <c r="AB808" s="114"/>
      <c r="AC808" s="114"/>
      <c r="AD808" s="114"/>
      <c r="AE808" s="114"/>
      <c r="AF808" s="114"/>
      <c r="AG808" s="114"/>
      <c r="AH808" s="114"/>
      <c r="AI808" s="114"/>
      <c r="AJ808" s="114"/>
      <c r="AK808" s="114"/>
      <c r="AL808" s="114"/>
      <c r="AM808" s="114"/>
      <c r="AN808" s="114"/>
      <c r="AO808" s="114"/>
      <c r="AP808" s="115"/>
      <c r="AQ808" s="188"/>
      <c r="AR808" s="117"/>
      <c r="AS808" s="193"/>
    </row>
    <row r="809" spans="1:45" x14ac:dyDescent="0.25">
      <c r="A809" s="131">
        <v>13</v>
      </c>
      <c r="B809" s="168" t="s">
        <v>831</v>
      </c>
      <c r="C809" s="169" t="s">
        <v>147</v>
      </c>
      <c r="D809" s="170">
        <v>0.26</v>
      </c>
      <c r="E809" s="170"/>
      <c r="F809" s="170">
        <v>0.26</v>
      </c>
      <c r="G809" s="170"/>
      <c r="H809" s="170"/>
      <c r="I809" s="170"/>
      <c r="J809" s="170">
        <v>0.26</v>
      </c>
      <c r="K809" s="604" t="s">
        <v>193</v>
      </c>
      <c r="L809" s="178" t="s">
        <v>309</v>
      </c>
      <c r="M809" s="177"/>
      <c r="N809" s="114"/>
      <c r="O809" s="114">
        <v>0.26</v>
      </c>
      <c r="P809" s="114"/>
      <c r="Q809" s="114"/>
      <c r="R809" s="114"/>
      <c r="S809" s="114"/>
      <c r="T809" s="114"/>
      <c r="U809" s="114"/>
      <c r="V809" s="114"/>
      <c r="W809" s="114"/>
      <c r="X809" s="114"/>
      <c r="Y809" s="114"/>
      <c r="Z809" s="114"/>
      <c r="AA809" s="114"/>
      <c r="AB809" s="114"/>
      <c r="AC809" s="114"/>
      <c r="AD809" s="114"/>
      <c r="AE809" s="114"/>
      <c r="AF809" s="114"/>
      <c r="AG809" s="114"/>
      <c r="AH809" s="114"/>
      <c r="AI809" s="114"/>
      <c r="AJ809" s="114"/>
      <c r="AK809" s="114"/>
      <c r="AL809" s="114"/>
      <c r="AM809" s="114"/>
      <c r="AN809" s="114"/>
      <c r="AO809" s="114"/>
      <c r="AP809" s="115"/>
      <c r="AQ809" s="116"/>
      <c r="AR809" s="117"/>
    </row>
    <row r="810" spans="1:45" x14ac:dyDescent="0.25">
      <c r="A810" s="131">
        <v>14</v>
      </c>
      <c r="B810" s="168" t="s">
        <v>832</v>
      </c>
      <c r="C810" s="172" t="s">
        <v>147</v>
      </c>
      <c r="D810" s="170">
        <v>0.11</v>
      </c>
      <c r="E810" s="170"/>
      <c r="F810" s="170">
        <v>0.11</v>
      </c>
      <c r="G810" s="170"/>
      <c r="H810" s="170"/>
      <c r="I810" s="170"/>
      <c r="J810" s="170">
        <v>0.11</v>
      </c>
      <c r="K810" s="604" t="s">
        <v>193</v>
      </c>
      <c r="L810" s="178" t="s">
        <v>309</v>
      </c>
      <c r="M810" s="177"/>
      <c r="N810" s="114"/>
      <c r="O810" s="114">
        <v>0.11</v>
      </c>
      <c r="P810" s="114"/>
      <c r="Q810" s="114"/>
      <c r="R810" s="114"/>
      <c r="S810" s="114"/>
      <c r="T810" s="114"/>
      <c r="U810" s="114"/>
      <c r="V810" s="114"/>
      <c r="W810" s="114"/>
      <c r="X810" s="114"/>
      <c r="Y810" s="114"/>
      <c r="Z810" s="114"/>
      <c r="AA810" s="114"/>
      <c r="AB810" s="114"/>
      <c r="AC810" s="114"/>
      <c r="AD810" s="114"/>
      <c r="AE810" s="114"/>
      <c r="AF810" s="114"/>
      <c r="AG810" s="114"/>
      <c r="AH810" s="114"/>
      <c r="AI810" s="114"/>
      <c r="AJ810" s="114"/>
      <c r="AK810" s="114"/>
      <c r="AL810" s="114"/>
      <c r="AM810" s="114"/>
      <c r="AN810" s="114"/>
      <c r="AO810" s="114"/>
      <c r="AP810" s="115"/>
      <c r="AQ810" s="188"/>
      <c r="AR810" s="117"/>
    </row>
    <row r="811" spans="1:45" s="147" customFormat="1" ht="16.5" customHeight="1" x14ac:dyDescent="0.25">
      <c r="A811" s="140" t="s">
        <v>833</v>
      </c>
      <c r="B811" s="396" t="s">
        <v>100</v>
      </c>
      <c r="C811" s="528"/>
      <c r="D811" s="159">
        <f>SUM(D812:D815)</f>
        <v>66</v>
      </c>
      <c r="E811" s="159">
        <f t="shared" ref="E811:J811" si="45">SUM(E812:E815)</f>
        <v>0</v>
      </c>
      <c r="F811" s="159">
        <f t="shared" si="45"/>
        <v>66</v>
      </c>
      <c r="G811" s="159">
        <f t="shared" si="45"/>
        <v>10</v>
      </c>
      <c r="H811" s="159">
        <f t="shared" si="45"/>
        <v>0</v>
      </c>
      <c r="I811" s="159">
        <f t="shared" si="45"/>
        <v>0</v>
      </c>
      <c r="J811" s="159">
        <f t="shared" si="45"/>
        <v>56</v>
      </c>
      <c r="K811" s="559"/>
      <c r="L811" s="178"/>
      <c r="M811" s="177"/>
      <c r="N811" s="560"/>
      <c r="O811" s="560"/>
      <c r="P811" s="560"/>
      <c r="Q811" s="560"/>
      <c r="R811" s="560"/>
      <c r="S811" s="561"/>
      <c r="T811" s="560"/>
      <c r="U811" s="560"/>
      <c r="V811" s="561"/>
      <c r="W811" s="561"/>
      <c r="X811" s="561"/>
      <c r="Y811" s="561"/>
      <c r="Z811" s="561"/>
      <c r="AA811" s="561"/>
      <c r="AB811" s="561"/>
      <c r="AC811" s="561"/>
      <c r="AD811" s="560"/>
      <c r="AE811" s="560"/>
      <c r="AF811" s="561"/>
      <c r="AG811" s="561"/>
      <c r="AH811" s="561"/>
      <c r="AI811" s="561"/>
      <c r="AJ811" s="561"/>
      <c r="AK811" s="561"/>
      <c r="AL811" s="561"/>
      <c r="AM811" s="561"/>
      <c r="AN811" s="561"/>
      <c r="AO811" s="561"/>
      <c r="AP811" s="562"/>
      <c r="AQ811" s="352"/>
      <c r="AR811" s="146"/>
      <c r="AS811" s="146"/>
    </row>
    <row r="812" spans="1:45" x14ac:dyDescent="0.25">
      <c r="A812" s="131">
        <v>1</v>
      </c>
      <c r="B812" s="168" t="s">
        <v>834</v>
      </c>
      <c r="C812" s="252" t="s">
        <v>49</v>
      </c>
      <c r="D812" s="170">
        <v>10</v>
      </c>
      <c r="E812" s="345"/>
      <c r="F812" s="170">
        <v>10</v>
      </c>
      <c r="G812" s="345">
        <v>10</v>
      </c>
      <c r="H812" s="345"/>
      <c r="I812" s="345"/>
      <c r="J812" s="345"/>
      <c r="K812" s="599" t="s">
        <v>203</v>
      </c>
      <c r="L812" s="149" t="s">
        <v>304</v>
      </c>
      <c r="M812" s="177"/>
      <c r="N812" s="346">
        <v>10</v>
      </c>
      <c r="O812" s="346"/>
      <c r="P812" s="346"/>
      <c r="Q812" s="346"/>
      <c r="R812" s="346"/>
      <c r="S812" s="185"/>
      <c r="T812" s="346"/>
      <c r="U812" s="346"/>
      <c r="V812" s="185"/>
      <c r="W812" s="185"/>
      <c r="X812" s="185"/>
      <c r="Y812" s="185"/>
      <c r="Z812" s="185"/>
      <c r="AA812" s="185"/>
      <c r="AB812" s="185"/>
      <c r="AC812" s="185"/>
      <c r="AD812" s="346"/>
      <c r="AE812" s="346"/>
      <c r="AF812" s="185"/>
      <c r="AG812" s="185"/>
      <c r="AH812" s="185"/>
      <c r="AI812" s="185"/>
      <c r="AJ812" s="185"/>
      <c r="AK812" s="185"/>
      <c r="AL812" s="185"/>
      <c r="AM812" s="185"/>
      <c r="AN812" s="185"/>
      <c r="AO812" s="185"/>
      <c r="AP812" s="206"/>
      <c r="AQ812" s="116"/>
      <c r="AR812" s="117"/>
    </row>
    <row r="813" spans="1:45" x14ac:dyDescent="0.25">
      <c r="A813" s="131">
        <v>2</v>
      </c>
      <c r="B813" s="168" t="s">
        <v>835</v>
      </c>
      <c r="C813" s="252" t="s">
        <v>49</v>
      </c>
      <c r="D813" s="170">
        <v>7</v>
      </c>
      <c r="E813" s="345"/>
      <c r="F813" s="170">
        <v>7</v>
      </c>
      <c r="G813" s="345"/>
      <c r="H813" s="345"/>
      <c r="I813" s="345"/>
      <c r="J813" s="345">
        <v>7</v>
      </c>
      <c r="K813" s="599" t="s">
        <v>202</v>
      </c>
      <c r="L813" s="178" t="s">
        <v>309</v>
      </c>
      <c r="M813" s="177">
        <v>630</v>
      </c>
      <c r="N813" s="346"/>
      <c r="O813" s="346"/>
      <c r="P813" s="346"/>
      <c r="Q813" s="346"/>
      <c r="R813" s="346"/>
      <c r="S813" s="185"/>
      <c r="T813" s="346"/>
      <c r="U813" s="346"/>
      <c r="V813" s="185"/>
      <c r="W813" s="185"/>
      <c r="X813" s="185"/>
      <c r="Y813" s="185"/>
      <c r="Z813" s="185"/>
      <c r="AA813" s="185"/>
      <c r="AB813" s="185"/>
      <c r="AC813" s="185"/>
      <c r="AD813" s="346"/>
      <c r="AE813" s="346">
        <v>7</v>
      </c>
      <c r="AF813" s="185"/>
      <c r="AG813" s="185"/>
      <c r="AH813" s="185"/>
      <c r="AI813" s="185"/>
      <c r="AJ813" s="185"/>
      <c r="AK813" s="185"/>
      <c r="AL813" s="185"/>
      <c r="AM813" s="185"/>
      <c r="AN813" s="185"/>
      <c r="AO813" s="185"/>
      <c r="AP813" s="206"/>
      <c r="AQ813" s="188"/>
      <c r="AR813" s="117"/>
    </row>
    <row r="814" spans="1:45" x14ac:dyDescent="0.25">
      <c r="A814" s="131">
        <v>3</v>
      </c>
      <c r="B814" s="168" t="s">
        <v>835</v>
      </c>
      <c r="C814" s="252" t="s">
        <v>49</v>
      </c>
      <c r="D814" s="170">
        <v>34</v>
      </c>
      <c r="E814" s="345"/>
      <c r="F814" s="170">
        <v>34</v>
      </c>
      <c r="G814" s="345"/>
      <c r="H814" s="345"/>
      <c r="I814" s="345"/>
      <c r="J814" s="345">
        <v>34</v>
      </c>
      <c r="K814" s="599" t="s">
        <v>204</v>
      </c>
      <c r="L814" s="178" t="s">
        <v>309</v>
      </c>
      <c r="M814" s="177">
        <v>631</v>
      </c>
      <c r="N814" s="346"/>
      <c r="O814" s="346"/>
      <c r="P814" s="346"/>
      <c r="Q814" s="346"/>
      <c r="R814" s="346"/>
      <c r="S814" s="185">
        <v>34</v>
      </c>
      <c r="T814" s="346"/>
      <c r="U814" s="346"/>
      <c r="V814" s="185"/>
      <c r="W814" s="185"/>
      <c r="X814" s="185"/>
      <c r="Y814" s="185"/>
      <c r="Z814" s="185"/>
      <c r="AA814" s="185"/>
      <c r="AB814" s="185"/>
      <c r="AC814" s="185"/>
      <c r="AD814" s="346"/>
      <c r="AE814" s="346"/>
      <c r="AF814" s="185"/>
      <c r="AG814" s="185"/>
      <c r="AH814" s="185"/>
      <c r="AI814" s="185"/>
      <c r="AJ814" s="185"/>
      <c r="AK814" s="185"/>
      <c r="AL814" s="185"/>
      <c r="AM814" s="185"/>
      <c r="AN814" s="185"/>
      <c r="AO814" s="185"/>
      <c r="AP814" s="206"/>
      <c r="AQ814" s="188"/>
      <c r="AR814" s="117"/>
    </row>
    <row r="815" spans="1:45" x14ac:dyDescent="0.25">
      <c r="A815" s="131">
        <v>4</v>
      </c>
      <c r="B815" s="199" t="s">
        <v>836</v>
      </c>
      <c r="C815" s="252" t="s">
        <v>49</v>
      </c>
      <c r="D815" s="170">
        <v>15</v>
      </c>
      <c r="E815" s="170"/>
      <c r="F815" s="170">
        <v>15</v>
      </c>
      <c r="G815" s="170"/>
      <c r="H815" s="170"/>
      <c r="I815" s="170"/>
      <c r="J815" s="170">
        <v>15</v>
      </c>
      <c r="K815" s="238" t="s">
        <v>204</v>
      </c>
      <c r="L815" s="178" t="s">
        <v>368</v>
      </c>
      <c r="M815" s="177">
        <v>632</v>
      </c>
      <c r="N815" s="114"/>
      <c r="O815" s="114"/>
      <c r="P815" s="114"/>
      <c r="Q815" s="114"/>
      <c r="R815" s="114"/>
      <c r="S815" s="114">
        <v>10</v>
      </c>
      <c r="T815" s="114"/>
      <c r="U815" s="114"/>
      <c r="V815" s="114"/>
      <c r="W815" s="114"/>
      <c r="X815" s="114"/>
      <c r="Y815" s="114"/>
      <c r="Z815" s="114"/>
      <c r="AA815" s="114"/>
      <c r="AB815" s="114"/>
      <c r="AC815" s="114"/>
      <c r="AD815" s="114"/>
      <c r="AE815" s="114">
        <v>5</v>
      </c>
      <c r="AF815" s="114"/>
      <c r="AG815" s="114"/>
      <c r="AH815" s="114"/>
      <c r="AI815" s="114"/>
      <c r="AJ815" s="114"/>
      <c r="AK815" s="114"/>
      <c r="AL815" s="114"/>
      <c r="AM815" s="114"/>
      <c r="AN815" s="114"/>
      <c r="AO815" s="114"/>
      <c r="AP815" s="181"/>
      <c r="AQ815" s="182"/>
      <c r="AR815" s="117"/>
      <c r="AS815" s="117"/>
    </row>
    <row r="816" spans="1:45" s="176" customFormat="1" ht="14.4" x14ac:dyDescent="0.3">
      <c r="A816" s="140" t="s">
        <v>837</v>
      </c>
      <c r="B816" s="396" t="s">
        <v>838</v>
      </c>
      <c r="C816" s="246"/>
      <c r="D816" s="159">
        <f>SUM(D817:D827)</f>
        <v>59.3</v>
      </c>
      <c r="E816" s="159">
        <f t="shared" ref="E816:J816" si="46">SUM(E817:E827)</f>
        <v>22.65</v>
      </c>
      <c r="F816" s="159">
        <f t="shared" si="46"/>
        <v>36.650000000000006</v>
      </c>
      <c r="G816" s="159">
        <f t="shared" si="46"/>
        <v>3.2</v>
      </c>
      <c r="H816" s="159">
        <f t="shared" si="46"/>
        <v>0</v>
      </c>
      <c r="I816" s="159">
        <f t="shared" si="46"/>
        <v>0</v>
      </c>
      <c r="J816" s="159">
        <f t="shared" si="46"/>
        <v>33.450000000000003</v>
      </c>
      <c r="K816" s="563"/>
      <c r="L816" s="178"/>
      <c r="M816" s="177"/>
      <c r="N816" s="249"/>
      <c r="O816" s="180"/>
      <c r="P816" s="232"/>
      <c r="Q816" s="180"/>
      <c r="R816" s="180"/>
      <c r="S816" s="180"/>
      <c r="T816" s="180"/>
      <c r="U816" s="180"/>
      <c r="V816" s="180"/>
      <c r="W816" s="180"/>
      <c r="X816" s="180"/>
      <c r="Y816" s="180"/>
      <c r="Z816" s="180"/>
      <c r="AA816" s="180"/>
      <c r="AB816" s="180"/>
      <c r="AC816" s="180"/>
      <c r="AD816" s="180"/>
      <c r="AE816" s="180"/>
      <c r="AF816" s="180"/>
      <c r="AG816" s="180"/>
      <c r="AH816" s="180"/>
      <c r="AI816" s="180"/>
      <c r="AJ816" s="180"/>
      <c r="AK816" s="180"/>
      <c r="AL816" s="180"/>
      <c r="AM816" s="180"/>
      <c r="AN816" s="180"/>
      <c r="AO816" s="180"/>
      <c r="AP816" s="233"/>
      <c r="AQ816" s="234"/>
      <c r="AR816" s="190"/>
    </row>
    <row r="817" spans="1:45" x14ac:dyDescent="0.25">
      <c r="A817" s="131">
        <v>1</v>
      </c>
      <c r="B817" s="168" t="s">
        <v>839</v>
      </c>
      <c r="C817" s="169" t="s">
        <v>43</v>
      </c>
      <c r="D817" s="170">
        <f>E817+F817</f>
        <v>5.25</v>
      </c>
      <c r="E817" s="170">
        <v>3.1</v>
      </c>
      <c r="F817" s="170">
        <v>2.15</v>
      </c>
      <c r="G817" s="170"/>
      <c r="H817" s="170"/>
      <c r="I817" s="170"/>
      <c r="J817" s="170">
        <v>2.15</v>
      </c>
      <c r="K817" s="582" t="s">
        <v>197</v>
      </c>
      <c r="L817" s="149" t="s">
        <v>304</v>
      </c>
      <c r="M817" s="177"/>
      <c r="N817" s="114"/>
      <c r="O817" s="114">
        <v>2.15</v>
      </c>
      <c r="P817" s="114"/>
      <c r="Q817" s="114"/>
      <c r="R817" s="114"/>
      <c r="S817" s="114"/>
      <c r="T817" s="114"/>
      <c r="U817" s="114"/>
      <c r="V817" s="114"/>
      <c r="W817" s="114"/>
      <c r="X817" s="114"/>
      <c r="Y817" s="114"/>
      <c r="Z817" s="114"/>
      <c r="AA817" s="114"/>
      <c r="AB817" s="114"/>
      <c r="AC817" s="114"/>
      <c r="AD817" s="114"/>
      <c r="AE817" s="114"/>
      <c r="AF817" s="114"/>
      <c r="AG817" s="114"/>
      <c r="AH817" s="114"/>
      <c r="AI817" s="114"/>
      <c r="AJ817" s="114"/>
      <c r="AK817" s="114"/>
      <c r="AL817" s="114"/>
      <c r="AM817" s="114"/>
      <c r="AN817" s="114"/>
      <c r="AO817" s="114"/>
      <c r="AP817" s="115"/>
      <c r="AQ817" s="116"/>
      <c r="AR817" s="117"/>
    </row>
    <row r="818" spans="1:45" x14ac:dyDescent="0.25">
      <c r="A818" s="131">
        <v>2</v>
      </c>
      <c r="B818" s="168" t="s">
        <v>840</v>
      </c>
      <c r="C818" s="169" t="s">
        <v>43</v>
      </c>
      <c r="D818" s="170">
        <f t="shared" ref="D818:D827" si="47">E818+F818</f>
        <v>5.16</v>
      </c>
      <c r="E818" s="170">
        <v>3.1</v>
      </c>
      <c r="F818" s="170">
        <v>2.06</v>
      </c>
      <c r="G818" s="170"/>
      <c r="H818" s="170"/>
      <c r="I818" s="170"/>
      <c r="J818" s="170">
        <v>2.06</v>
      </c>
      <c r="K818" s="238" t="s">
        <v>203</v>
      </c>
      <c r="L818" s="178" t="s">
        <v>309</v>
      </c>
      <c r="M818" s="177"/>
      <c r="N818" s="114"/>
      <c r="O818" s="114">
        <v>2.06</v>
      </c>
      <c r="P818" s="114"/>
      <c r="Q818" s="114"/>
      <c r="R818" s="114"/>
      <c r="S818" s="114"/>
      <c r="T818" s="114"/>
      <c r="U818" s="114"/>
      <c r="V818" s="114"/>
      <c r="W818" s="114"/>
      <c r="X818" s="114"/>
      <c r="Y818" s="114"/>
      <c r="Z818" s="114"/>
      <c r="AA818" s="114"/>
      <c r="AB818" s="114"/>
      <c r="AC818" s="114"/>
      <c r="AD818" s="114"/>
      <c r="AE818" s="114"/>
      <c r="AF818" s="114"/>
      <c r="AG818" s="114"/>
      <c r="AH818" s="114"/>
      <c r="AI818" s="114"/>
      <c r="AJ818" s="114"/>
      <c r="AK818" s="114"/>
      <c r="AL818" s="114"/>
      <c r="AM818" s="114"/>
      <c r="AN818" s="114"/>
      <c r="AO818" s="114"/>
      <c r="AP818" s="115"/>
      <c r="AQ818" s="116"/>
      <c r="AR818" s="117"/>
    </row>
    <row r="819" spans="1:45" x14ac:dyDescent="0.25">
      <c r="A819" s="131">
        <v>3</v>
      </c>
      <c r="B819" s="168" t="s">
        <v>841</v>
      </c>
      <c r="C819" s="169" t="s">
        <v>43</v>
      </c>
      <c r="D819" s="170">
        <f t="shared" si="47"/>
        <v>3.62</v>
      </c>
      <c r="E819" s="170"/>
      <c r="F819" s="170">
        <v>3.62</v>
      </c>
      <c r="G819" s="170"/>
      <c r="H819" s="170"/>
      <c r="I819" s="170"/>
      <c r="J819" s="170">
        <v>3.62</v>
      </c>
      <c r="K819" s="238" t="s">
        <v>199</v>
      </c>
      <c r="L819" s="149" t="s">
        <v>304</v>
      </c>
      <c r="M819" s="177"/>
      <c r="N819" s="114"/>
      <c r="O819" s="393">
        <v>3.62</v>
      </c>
      <c r="P819" s="393"/>
      <c r="Q819" s="393"/>
      <c r="R819" s="393"/>
      <c r="S819" s="393"/>
      <c r="T819" s="393"/>
      <c r="U819" s="393"/>
      <c r="V819" s="393"/>
      <c r="W819" s="393"/>
      <c r="X819" s="393"/>
      <c r="Y819" s="393"/>
      <c r="Z819" s="393"/>
      <c r="AA819" s="393"/>
      <c r="AB819" s="393"/>
      <c r="AC819" s="393"/>
      <c r="AD819" s="393"/>
      <c r="AE819" s="393"/>
      <c r="AF819" s="393"/>
      <c r="AG819" s="393"/>
      <c r="AH819" s="393"/>
      <c r="AI819" s="393"/>
      <c r="AJ819" s="393"/>
      <c r="AK819" s="393"/>
      <c r="AL819" s="393"/>
      <c r="AM819" s="393"/>
      <c r="AN819" s="393"/>
      <c r="AO819" s="393"/>
      <c r="AP819" s="394"/>
      <c r="AQ819" s="116"/>
      <c r="AR819" s="117"/>
    </row>
    <row r="820" spans="1:45" x14ac:dyDescent="0.25">
      <c r="A820" s="131">
        <v>4</v>
      </c>
      <c r="B820" s="168" t="s">
        <v>842</v>
      </c>
      <c r="C820" s="169" t="s">
        <v>43</v>
      </c>
      <c r="D820" s="170">
        <f t="shared" si="47"/>
        <v>7.7</v>
      </c>
      <c r="E820" s="170">
        <v>4</v>
      </c>
      <c r="F820" s="170">
        <v>3.7</v>
      </c>
      <c r="G820" s="170"/>
      <c r="H820" s="170"/>
      <c r="I820" s="170"/>
      <c r="J820" s="170">
        <v>3.7</v>
      </c>
      <c r="K820" s="238" t="s">
        <v>196</v>
      </c>
      <c r="L820" s="149" t="s">
        <v>304</v>
      </c>
      <c r="M820" s="177"/>
      <c r="N820" s="114"/>
      <c r="O820" s="114">
        <v>3.7</v>
      </c>
      <c r="P820" s="114"/>
      <c r="Q820" s="114"/>
      <c r="R820" s="114"/>
      <c r="S820" s="114"/>
      <c r="T820" s="114"/>
      <c r="U820" s="114"/>
      <c r="V820" s="114"/>
      <c r="W820" s="114"/>
      <c r="X820" s="114"/>
      <c r="Y820" s="114"/>
      <c r="Z820" s="114"/>
      <c r="AA820" s="114"/>
      <c r="AB820" s="114"/>
      <c r="AC820" s="114"/>
      <c r="AD820" s="114"/>
      <c r="AE820" s="114"/>
      <c r="AF820" s="114"/>
      <c r="AG820" s="114"/>
      <c r="AH820" s="114"/>
      <c r="AI820" s="114"/>
      <c r="AJ820" s="114"/>
      <c r="AK820" s="114"/>
      <c r="AL820" s="114"/>
      <c r="AM820" s="114"/>
      <c r="AN820" s="114"/>
      <c r="AO820" s="114"/>
      <c r="AP820" s="114"/>
      <c r="AQ820" s="114"/>
      <c r="AR820" s="114"/>
      <c r="AS820" s="114"/>
    </row>
    <row r="821" spans="1:45" x14ac:dyDescent="0.25">
      <c r="A821" s="131">
        <v>5</v>
      </c>
      <c r="B821" s="168" t="s">
        <v>843</v>
      </c>
      <c r="C821" s="169" t="s">
        <v>43</v>
      </c>
      <c r="D821" s="170">
        <f t="shared" si="47"/>
        <v>4.7699999999999996</v>
      </c>
      <c r="E821" s="170">
        <v>4.55</v>
      </c>
      <c r="F821" s="170">
        <v>0.22</v>
      </c>
      <c r="G821" s="170"/>
      <c r="H821" s="170"/>
      <c r="I821" s="170"/>
      <c r="J821" s="170">
        <v>0.22</v>
      </c>
      <c r="K821" s="238" t="s">
        <v>886</v>
      </c>
      <c r="L821" s="149" t="s">
        <v>304</v>
      </c>
      <c r="M821" s="177"/>
      <c r="N821" s="114"/>
      <c r="O821" s="114">
        <v>0.22</v>
      </c>
      <c r="P821" s="114"/>
      <c r="Q821" s="114"/>
      <c r="R821" s="114"/>
      <c r="S821" s="114"/>
      <c r="T821" s="114"/>
      <c r="U821" s="114"/>
      <c r="V821" s="114"/>
      <c r="W821" s="114"/>
      <c r="X821" s="114"/>
      <c r="Y821" s="114"/>
      <c r="Z821" s="114"/>
      <c r="AA821" s="114"/>
      <c r="AB821" s="114"/>
      <c r="AC821" s="114"/>
      <c r="AD821" s="114"/>
      <c r="AE821" s="114"/>
      <c r="AF821" s="114"/>
      <c r="AG821" s="114"/>
      <c r="AH821" s="114"/>
      <c r="AI821" s="114"/>
      <c r="AJ821" s="114"/>
      <c r="AK821" s="114"/>
      <c r="AL821" s="114"/>
      <c r="AM821" s="114"/>
      <c r="AN821" s="114"/>
      <c r="AO821" s="114"/>
      <c r="AP821" s="114"/>
      <c r="AQ821" s="114"/>
      <c r="AR821" s="114"/>
      <c r="AS821" s="114"/>
    </row>
    <row r="822" spans="1:45" x14ac:dyDescent="0.25">
      <c r="A822" s="131">
        <v>6</v>
      </c>
      <c r="B822" s="168" t="s">
        <v>844</v>
      </c>
      <c r="C822" s="169" t="s">
        <v>43</v>
      </c>
      <c r="D822" s="170">
        <f t="shared" si="47"/>
        <v>8</v>
      </c>
      <c r="E822" s="170">
        <v>7.9</v>
      </c>
      <c r="F822" s="170">
        <v>0.1</v>
      </c>
      <c r="G822" s="170"/>
      <c r="H822" s="170"/>
      <c r="I822" s="170"/>
      <c r="J822" s="170">
        <v>0.1</v>
      </c>
      <c r="K822" s="238" t="s">
        <v>194</v>
      </c>
      <c r="L822" s="149" t="s">
        <v>304</v>
      </c>
      <c r="M822" s="177"/>
      <c r="N822" s="114"/>
      <c r="O822" s="114">
        <v>0.1</v>
      </c>
      <c r="P822" s="114"/>
      <c r="Q822" s="114"/>
      <c r="R822" s="114"/>
      <c r="S822" s="114"/>
      <c r="T822" s="114"/>
      <c r="U822" s="114"/>
      <c r="V822" s="114"/>
      <c r="W822" s="114"/>
      <c r="X822" s="114"/>
      <c r="Y822" s="114"/>
      <c r="Z822" s="114"/>
      <c r="AA822" s="114"/>
      <c r="AB822" s="114"/>
      <c r="AC822" s="114"/>
      <c r="AD822" s="114"/>
      <c r="AE822" s="114"/>
      <c r="AF822" s="114"/>
      <c r="AG822" s="114"/>
      <c r="AH822" s="114"/>
      <c r="AI822" s="114"/>
      <c r="AJ822" s="114"/>
      <c r="AK822" s="114"/>
      <c r="AL822" s="114"/>
      <c r="AM822" s="114"/>
      <c r="AN822" s="114"/>
      <c r="AO822" s="114"/>
      <c r="AP822" s="114"/>
      <c r="AQ822" s="114"/>
      <c r="AR822" s="114"/>
      <c r="AS822" s="114"/>
    </row>
    <row r="823" spans="1:45" x14ac:dyDescent="0.25">
      <c r="A823" s="131">
        <v>7</v>
      </c>
      <c r="B823" s="168" t="s">
        <v>845</v>
      </c>
      <c r="C823" s="169" t="s">
        <v>43</v>
      </c>
      <c r="D823" s="170">
        <f t="shared" si="47"/>
        <v>3.9</v>
      </c>
      <c r="E823" s="170"/>
      <c r="F823" s="170">
        <v>3.9</v>
      </c>
      <c r="G823" s="170"/>
      <c r="H823" s="170"/>
      <c r="I823" s="170"/>
      <c r="J823" s="170">
        <v>3.9</v>
      </c>
      <c r="K823" s="238" t="s">
        <v>204</v>
      </c>
      <c r="L823" s="149" t="s">
        <v>304</v>
      </c>
      <c r="M823" s="177">
        <v>637</v>
      </c>
      <c r="N823" s="114"/>
      <c r="O823" s="114">
        <v>3.9</v>
      </c>
      <c r="P823" s="114"/>
      <c r="Q823" s="114"/>
      <c r="R823" s="114"/>
      <c r="S823" s="114"/>
      <c r="T823" s="114"/>
      <c r="U823" s="114"/>
      <c r="V823" s="114"/>
      <c r="W823" s="114"/>
      <c r="X823" s="114"/>
      <c r="Y823" s="114"/>
      <c r="Z823" s="114"/>
      <c r="AA823" s="114"/>
      <c r="AB823" s="114"/>
      <c r="AC823" s="114"/>
      <c r="AD823" s="114"/>
      <c r="AE823" s="114"/>
      <c r="AF823" s="114"/>
      <c r="AG823" s="114"/>
      <c r="AH823" s="114"/>
      <c r="AI823" s="114"/>
      <c r="AJ823" s="114"/>
      <c r="AK823" s="114"/>
      <c r="AL823" s="114"/>
      <c r="AM823" s="114"/>
      <c r="AN823" s="114"/>
      <c r="AO823" s="114"/>
      <c r="AP823" s="181"/>
      <c r="AQ823" s="182"/>
      <c r="AR823" s="117"/>
      <c r="AS823" s="117"/>
    </row>
    <row r="824" spans="1:45" x14ac:dyDescent="0.25">
      <c r="A824" s="131">
        <v>8</v>
      </c>
      <c r="B824" s="168" t="s">
        <v>846</v>
      </c>
      <c r="C824" s="169" t="s">
        <v>43</v>
      </c>
      <c r="D824" s="170">
        <f t="shared" si="47"/>
        <v>6.4</v>
      </c>
      <c r="E824" s="170"/>
      <c r="F824" s="170">
        <v>6.4</v>
      </c>
      <c r="G824" s="170"/>
      <c r="H824" s="170"/>
      <c r="I824" s="170"/>
      <c r="J824" s="170">
        <v>6.4</v>
      </c>
      <c r="K824" s="238" t="s">
        <v>204</v>
      </c>
      <c r="L824" s="178" t="s">
        <v>309</v>
      </c>
      <c r="M824" s="177"/>
      <c r="N824" s="114"/>
      <c r="O824" s="114"/>
      <c r="P824" s="114"/>
      <c r="Q824" s="114"/>
      <c r="R824" s="114"/>
      <c r="S824" s="114"/>
      <c r="T824" s="114"/>
      <c r="U824" s="114"/>
      <c r="V824" s="114"/>
      <c r="W824" s="114"/>
      <c r="X824" s="114"/>
      <c r="Y824" s="114"/>
      <c r="Z824" s="114"/>
      <c r="AA824" s="114"/>
      <c r="AB824" s="114"/>
      <c r="AC824" s="114"/>
      <c r="AD824" s="114">
        <v>2.7</v>
      </c>
      <c r="AE824" s="114">
        <v>3.7</v>
      </c>
      <c r="AF824" s="114"/>
      <c r="AG824" s="114"/>
      <c r="AH824" s="114"/>
      <c r="AI824" s="114"/>
      <c r="AJ824" s="114"/>
      <c r="AK824" s="114"/>
      <c r="AL824" s="114"/>
      <c r="AM824" s="114"/>
      <c r="AN824" s="114"/>
      <c r="AO824" s="114"/>
      <c r="AP824" s="181"/>
      <c r="AQ824" s="182"/>
      <c r="AR824" s="117"/>
      <c r="AS824" s="117"/>
    </row>
    <row r="825" spans="1:45" x14ac:dyDescent="0.25">
      <c r="A825" s="131">
        <v>9</v>
      </c>
      <c r="B825" s="168" t="s">
        <v>847</v>
      </c>
      <c r="C825" s="564" t="s">
        <v>43</v>
      </c>
      <c r="D825" s="170">
        <f t="shared" si="47"/>
        <v>6.3</v>
      </c>
      <c r="E825" s="170"/>
      <c r="F825" s="170">
        <v>6.3</v>
      </c>
      <c r="G825" s="170"/>
      <c r="H825" s="170"/>
      <c r="I825" s="170"/>
      <c r="J825" s="170">
        <v>6.3</v>
      </c>
      <c r="K825" s="238" t="s">
        <v>207</v>
      </c>
      <c r="L825" s="178" t="s">
        <v>309</v>
      </c>
      <c r="M825" s="177">
        <v>639</v>
      </c>
      <c r="N825" s="114"/>
      <c r="O825" s="114">
        <v>4.3</v>
      </c>
      <c r="P825" s="114"/>
      <c r="Q825" s="114"/>
      <c r="R825" s="114"/>
      <c r="S825" s="114">
        <v>2</v>
      </c>
      <c r="T825" s="114"/>
      <c r="U825" s="114"/>
      <c r="V825" s="114"/>
      <c r="W825" s="114"/>
      <c r="X825" s="114"/>
      <c r="Y825" s="114"/>
      <c r="Z825" s="114"/>
      <c r="AA825" s="114"/>
      <c r="AB825" s="114"/>
      <c r="AC825" s="114"/>
      <c r="AD825" s="114"/>
      <c r="AE825" s="114"/>
      <c r="AF825" s="114"/>
      <c r="AG825" s="114"/>
      <c r="AH825" s="114"/>
      <c r="AI825" s="114"/>
      <c r="AJ825" s="114"/>
      <c r="AK825" s="114"/>
      <c r="AL825" s="114"/>
      <c r="AM825" s="114"/>
      <c r="AN825" s="114"/>
      <c r="AO825" s="114"/>
      <c r="AP825" s="181"/>
      <c r="AQ825" s="182"/>
      <c r="AR825" s="117"/>
      <c r="AS825" s="117"/>
    </row>
    <row r="826" spans="1:45" x14ac:dyDescent="0.25">
      <c r="A826" s="131">
        <v>10</v>
      </c>
      <c r="B826" s="168" t="s">
        <v>848</v>
      </c>
      <c r="C826" s="169" t="s">
        <v>43</v>
      </c>
      <c r="D826" s="170">
        <f t="shared" si="47"/>
        <v>5</v>
      </c>
      <c r="E826" s="170"/>
      <c r="F826" s="170">
        <v>5</v>
      </c>
      <c r="G826" s="170"/>
      <c r="H826" s="170"/>
      <c r="I826" s="170"/>
      <c r="J826" s="170">
        <v>5</v>
      </c>
      <c r="K826" s="238" t="s">
        <v>202</v>
      </c>
      <c r="L826" s="178" t="s">
        <v>309</v>
      </c>
      <c r="M826" s="177">
        <v>640</v>
      </c>
      <c r="N826" s="114"/>
      <c r="O826" s="114">
        <v>5</v>
      </c>
      <c r="P826" s="114"/>
      <c r="Q826" s="114"/>
      <c r="R826" s="114"/>
      <c r="S826" s="114"/>
      <c r="T826" s="114"/>
      <c r="U826" s="114"/>
      <c r="V826" s="114"/>
      <c r="W826" s="114"/>
      <c r="X826" s="114"/>
      <c r="Y826" s="114"/>
      <c r="Z826" s="114"/>
      <c r="AA826" s="114"/>
      <c r="AB826" s="114"/>
      <c r="AC826" s="114"/>
      <c r="AD826" s="114"/>
      <c r="AE826" s="114"/>
      <c r="AF826" s="114"/>
      <c r="AG826" s="114"/>
      <c r="AH826" s="114"/>
      <c r="AI826" s="114"/>
      <c r="AJ826" s="114"/>
      <c r="AK826" s="114"/>
      <c r="AL826" s="114"/>
      <c r="AM826" s="114"/>
      <c r="AN826" s="114"/>
      <c r="AO826" s="114"/>
      <c r="AP826" s="181"/>
      <c r="AQ826" s="182"/>
      <c r="AR826" s="117"/>
      <c r="AS826" s="117"/>
    </row>
    <row r="827" spans="1:45" x14ac:dyDescent="0.25">
      <c r="A827" s="131">
        <v>11</v>
      </c>
      <c r="B827" s="168" t="s">
        <v>849</v>
      </c>
      <c r="C827" s="169" t="s">
        <v>43</v>
      </c>
      <c r="D827" s="170">
        <f t="shared" si="47"/>
        <v>3.2</v>
      </c>
      <c r="E827" s="170"/>
      <c r="F827" s="170">
        <v>3.2</v>
      </c>
      <c r="G827" s="170">
        <v>3.2</v>
      </c>
      <c r="H827" s="170"/>
      <c r="I827" s="170"/>
      <c r="J827" s="170"/>
      <c r="K827" s="238" t="s">
        <v>206</v>
      </c>
      <c r="L827" s="149" t="s">
        <v>304</v>
      </c>
      <c r="M827" s="177">
        <v>641</v>
      </c>
      <c r="N827" s="114">
        <v>3.2</v>
      </c>
      <c r="O827" s="114"/>
      <c r="P827" s="114"/>
      <c r="Q827" s="114"/>
      <c r="R827" s="114"/>
      <c r="S827" s="114"/>
      <c r="T827" s="114"/>
      <c r="U827" s="114"/>
      <c r="V827" s="114"/>
      <c r="W827" s="114"/>
      <c r="X827" s="114"/>
      <c r="Y827" s="114"/>
      <c r="Z827" s="114"/>
      <c r="AA827" s="114"/>
      <c r="AB827" s="114"/>
      <c r="AC827" s="114"/>
      <c r="AD827" s="114"/>
      <c r="AE827" s="114"/>
      <c r="AF827" s="114"/>
      <c r="AG827" s="114"/>
      <c r="AH827" s="114"/>
      <c r="AI827" s="114"/>
      <c r="AJ827" s="114"/>
      <c r="AK827" s="114"/>
      <c r="AL827" s="114"/>
      <c r="AM827" s="114"/>
      <c r="AN827" s="114"/>
      <c r="AO827" s="114"/>
      <c r="AP827" s="181"/>
      <c r="AQ827" s="182"/>
      <c r="AR827" s="117"/>
      <c r="AS827" s="117"/>
    </row>
    <row r="828" spans="1:45" s="147" customFormat="1" x14ac:dyDescent="0.25">
      <c r="A828" s="194" t="s">
        <v>850</v>
      </c>
      <c r="B828" s="157" t="s">
        <v>851</v>
      </c>
      <c r="C828" s="194"/>
      <c r="D828" s="159">
        <f>SUM(D829:D848)</f>
        <v>27.600000000000009</v>
      </c>
      <c r="E828" s="159">
        <f t="shared" ref="E828:J828" si="48">SUM(E829:E848)</f>
        <v>0</v>
      </c>
      <c r="F828" s="159">
        <f t="shared" si="48"/>
        <v>27.600000000000009</v>
      </c>
      <c r="G828" s="159">
        <f t="shared" si="48"/>
        <v>1</v>
      </c>
      <c r="H828" s="159">
        <f t="shared" si="48"/>
        <v>0</v>
      </c>
      <c r="I828" s="159">
        <f t="shared" si="48"/>
        <v>0</v>
      </c>
      <c r="J828" s="159">
        <f t="shared" si="48"/>
        <v>26.600000000000009</v>
      </c>
      <c r="K828" s="228"/>
      <c r="L828" s="178"/>
      <c r="M828" s="177"/>
      <c r="N828" s="565"/>
      <c r="O828" s="565"/>
      <c r="P828" s="565"/>
      <c r="Q828" s="565"/>
      <c r="R828" s="565"/>
      <c r="S828" s="565"/>
      <c r="T828" s="565"/>
      <c r="U828" s="565"/>
      <c r="V828" s="565"/>
      <c r="W828" s="565"/>
      <c r="X828" s="565"/>
      <c r="Y828" s="565"/>
      <c r="Z828" s="565"/>
      <c r="AA828" s="565"/>
      <c r="AB828" s="565"/>
      <c r="AC828" s="565"/>
      <c r="AD828" s="565"/>
      <c r="AE828" s="565"/>
      <c r="AF828" s="565"/>
      <c r="AG828" s="565"/>
      <c r="AH828" s="565"/>
      <c r="AI828" s="565"/>
      <c r="AJ828" s="565"/>
      <c r="AK828" s="565"/>
      <c r="AL828" s="565"/>
      <c r="AM828" s="565"/>
      <c r="AN828" s="565"/>
      <c r="AO828" s="565"/>
      <c r="AP828" s="566"/>
      <c r="AQ828" s="167"/>
      <c r="AR828" s="146"/>
    </row>
    <row r="829" spans="1:45" x14ac:dyDescent="0.25">
      <c r="A829" s="324">
        <v>1</v>
      </c>
      <c r="B829" s="284" t="s">
        <v>852</v>
      </c>
      <c r="C829" s="567" t="s">
        <v>73</v>
      </c>
      <c r="D829" s="251">
        <v>0.85</v>
      </c>
      <c r="E829" s="568"/>
      <c r="F829" s="251">
        <v>0.85</v>
      </c>
      <c r="G829" s="568"/>
      <c r="H829" s="568"/>
      <c r="I829" s="568"/>
      <c r="J829" s="568">
        <v>0.85</v>
      </c>
      <c r="K829" s="586" t="s">
        <v>199</v>
      </c>
      <c r="L829" s="149" t="s">
        <v>304</v>
      </c>
      <c r="M829" s="177"/>
      <c r="N829" s="569"/>
      <c r="O829" s="569">
        <v>0.85</v>
      </c>
      <c r="P829" s="569"/>
      <c r="Q829" s="569"/>
      <c r="R829" s="569"/>
      <c r="S829" s="569"/>
      <c r="T829" s="569"/>
      <c r="U829" s="569"/>
      <c r="V829" s="569"/>
      <c r="W829" s="569"/>
      <c r="X829" s="569"/>
      <c r="Y829" s="569"/>
      <c r="Z829" s="569"/>
      <c r="AA829" s="569"/>
      <c r="AB829" s="569"/>
      <c r="AC829" s="569"/>
      <c r="AD829" s="569"/>
      <c r="AE829" s="569"/>
      <c r="AF829" s="569"/>
      <c r="AG829" s="569"/>
      <c r="AH829" s="569"/>
      <c r="AI829" s="569"/>
      <c r="AJ829" s="569"/>
      <c r="AK829" s="569"/>
      <c r="AL829" s="569"/>
      <c r="AM829" s="569"/>
      <c r="AN829" s="569"/>
      <c r="AO829" s="569"/>
      <c r="AP829" s="570"/>
      <c r="AQ829" s="542"/>
      <c r="AR829" s="288"/>
    </row>
    <row r="830" spans="1:45" ht="39" customHeight="1" x14ac:dyDescent="0.25">
      <c r="A830" s="1005">
        <v>2</v>
      </c>
      <c r="B830" s="1007" t="s">
        <v>853</v>
      </c>
      <c r="C830" s="252" t="s">
        <v>73</v>
      </c>
      <c r="D830" s="170">
        <f>F830</f>
        <v>1.44</v>
      </c>
      <c r="E830" s="345"/>
      <c r="F830" s="170">
        <v>1.44</v>
      </c>
      <c r="G830" s="345"/>
      <c r="H830" s="345"/>
      <c r="I830" s="345"/>
      <c r="J830" s="345">
        <v>1.44</v>
      </c>
      <c r="K830" s="589" t="s">
        <v>228</v>
      </c>
      <c r="L830" s="149" t="s">
        <v>304</v>
      </c>
      <c r="M830" s="177"/>
      <c r="N830" s="393"/>
      <c r="O830" s="393">
        <v>1.44</v>
      </c>
      <c r="P830" s="393"/>
      <c r="Q830" s="393"/>
      <c r="R830" s="393"/>
      <c r="S830" s="393"/>
      <c r="T830" s="393"/>
      <c r="U830" s="393"/>
      <c r="V830" s="393"/>
      <c r="W830" s="393"/>
      <c r="X830" s="393"/>
      <c r="Y830" s="393"/>
      <c r="Z830" s="393"/>
      <c r="AA830" s="393"/>
      <c r="AB830" s="393"/>
      <c r="AC830" s="393"/>
      <c r="AD830" s="393"/>
      <c r="AE830" s="393"/>
      <c r="AF830" s="393"/>
      <c r="AG830" s="393"/>
      <c r="AH830" s="393"/>
      <c r="AI830" s="393"/>
      <c r="AJ830" s="393"/>
      <c r="AK830" s="393"/>
      <c r="AL830" s="393"/>
      <c r="AM830" s="393"/>
      <c r="AN830" s="393"/>
      <c r="AO830" s="393"/>
      <c r="AP830" s="393"/>
      <c r="AQ830" s="393"/>
      <c r="AR830" s="393"/>
      <c r="AS830" s="393"/>
    </row>
    <row r="831" spans="1:45" ht="39" customHeight="1" x14ac:dyDescent="0.25">
      <c r="A831" s="1005"/>
      <c r="B831" s="1008"/>
      <c r="C831" s="252" t="s">
        <v>73</v>
      </c>
      <c r="D831" s="170">
        <f t="shared" ref="D831:D846" si="49">F831</f>
        <v>1.44</v>
      </c>
      <c r="E831" s="345"/>
      <c r="F831" s="170">
        <v>1.44</v>
      </c>
      <c r="G831" s="345"/>
      <c r="H831" s="345"/>
      <c r="I831" s="345"/>
      <c r="J831" s="345">
        <v>1.44</v>
      </c>
      <c r="K831" s="589" t="s">
        <v>193</v>
      </c>
      <c r="L831" s="178" t="s">
        <v>309</v>
      </c>
      <c r="M831" s="177"/>
      <c r="N831" s="393"/>
      <c r="O831" s="393">
        <v>1.44</v>
      </c>
      <c r="P831" s="393"/>
      <c r="Q831" s="393"/>
      <c r="R831" s="393"/>
      <c r="S831" s="393"/>
      <c r="T831" s="393"/>
      <c r="U831" s="393"/>
      <c r="V831" s="393"/>
      <c r="W831" s="393"/>
      <c r="X831" s="393"/>
      <c r="Y831" s="393"/>
      <c r="Z831" s="393"/>
      <c r="AA831" s="393"/>
      <c r="AB831" s="393"/>
      <c r="AC831" s="393"/>
      <c r="AD831" s="393"/>
      <c r="AE831" s="393"/>
      <c r="AF831" s="393"/>
      <c r="AG831" s="393"/>
      <c r="AH831" s="393"/>
      <c r="AI831" s="393"/>
      <c r="AJ831" s="393"/>
      <c r="AK831" s="393"/>
      <c r="AL831" s="393"/>
      <c r="AM831" s="393"/>
      <c r="AN831" s="393"/>
      <c r="AO831" s="393"/>
      <c r="AP831" s="393"/>
      <c r="AQ831" s="393"/>
      <c r="AR831" s="393"/>
      <c r="AS831" s="393"/>
    </row>
    <row r="832" spans="1:45" ht="39" customHeight="1" x14ac:dyDescent="0.25">
      <c r="A832" s="1005"/>
      <c r="B832" s="1008"/>
      <c r="C832" s="252" t="s">
        <v>73</v>
      </c>
      <c r="D832" s="170">
        <f t="shared" si="49"/>
        <v>1.45</v>
      </c>
      <c r="E832" s="345"/>
      <c r="F832" s="170">
        <v>1.45</v>
      </c>
      <c r="G832" s="345"/>
      <c r="H832" s="345"/>
      <c r="I832" s="345"/>
      <c r="J832" s="345">
        <v>1.45</v>
      </c>
      <c r="K832" s="589" t="s">
        <v>203</v>
      </c>
      <c r="L832" s="149" t="s">
        <v>304</v>
      </c>
      <c r="M832" s="177"/>
      <c r="N832" s="393"/>
      <c r="O832" s="393">
        <v>1.45</v>
      </c>
      <c r="P832" s="393"/>
      <c r="Q832" s="393"/>
      <c r="R832" s="393"/>
      <c r="S832" s="393"/>
      <c r="T832" s="393"/>
      <c r="U832" s="393"/>
      <c r="V832" s="393"/>
      <c r="W832" s="393"/>
      <c r="X832" s="393"/>
      <c r="Y832" s="393"/>
      <c r="Z832" s="393"/>
      <c r="AA832" s="393"/>
      <c r="AB832" s="393"/>
      <c r="AC832" s="393"/>
      <c r="AD832" s="393"/>
      <c r="AE832" s="393"/>
      <c r="AF832" s="393"/>
      <c r="AG832" s="393"/>
      <c r="AH832" s="393"/>
      <c r="AI832" s="393"/>
      <c r="AJ832" s="393"/>
      <c r="AK832" s="393"/>
      <c r="AL832" s="393"/>
      <c r="AM832" s="393"/>
      <c r="AN832" s="393"/>
      <c r="AO832" s="393"/>
      <c r="AP832" s="393"/>
      <c r="AQ832" s="393"/>
      <c r="AR832" s="393"/>
      <c r="AS832" s="393"/>
    </row>
    <row r="833" spans="1:45" ht="39" customHeight="1" x14ac:dyDescent="0.25">
      <c r="A833" s="1005"/>
      <c r="B833" s="1008"/>
      <c r="C833" s="252" t="s">
        <v>73</v>
      </c>
      <c r="D833" s="170">
        <f t="shared" si="49"/>
        <v>1.46</v>
      </c>
      <c r="E833" s="345"/>
      <c r="F833" s="170">
        <v>1.46</v>
      </c>
      <c r="G833" s="345"/>
      <c r="H833" s="345"/>
      <c r="I833" s="345"/>
      <c r="J833" s="345">
        <v>1.46</v>
      </c>
      <c r="K833" s="238" t="s">
        <v>207</v>
      </c>
      <c r="L833" s="149" t="s">
        <v>304</v>
      </c>
      <c r="M833" s="177">
        <v>643</v>
      </c>
      <c r="N833" s="393"/>
      <c r="O833" s="393">
        <v>1.46</v>
      </c>
      <c r="P833" s="393"/>
      <c r="Q833" s="393"/>
      <c r="R833" s="393"/>
      <c r="S833" s="393"/>
      <c r="T833" s="393"/>
      <c r="U833" s="393"/>
      <c r="V833" s="393"/>
      <c r="W833" s="393"/>
      <c r="X833" s="393"/>
      <c r="Y833" s="393"/>
      <c r="Z833" s="393"/>
      <c r="AA833" s="393"/>
      <c r="AB833" s="393"/>
      <c r="AC833" s="393"/>
      <c r="AD833" s="393"/>
      <c r="AE833" s="393"/>
      <c r="AF833" s="393"/>
      <c r="AG833" s="393"/>
      <c r="AH833" s="393"/>
      <c r="AI833" s="393"/>
      <c r="AJ833" s="393"/>
      <c r="AK833" s="393"/>
      <c r="AL833" s="393"/>
      <c r="AM833" s="393"/>
      <c r="AN833" s="393"/>
      <c r="AO833" s="393"/>
      <c r="AP833" s="393"/>
      <c r="AQ833" s="393"/>
      <c r="AR833" s="393"/>
      <c r="AS833" s="393"/>
    </row>
    <row r="834" spans="1:45" ht="39" customHeight="1" x14ac:dyDescent="0.25">
      <c r="A834" s="1005"/>
      <c r="B834" s="1008"/>
      <c r="C834" s="252" t="s">
        <v>73</v>
      </c>
      <c r="D834" s="170">
        <f t="shared" si="49"/>
        <v>1.46</v>
      </c>
      <c r="E834" s="345"/>
      <c r="F834" s="170">
        <v>1.46</v>
      </c>
      <c r="G834" s="345"/>
      <c r="H834" s="345"/>
      <c r="I834" s="345"/>
      <c r="J834" s="345">
        <v>1.46</v>
      </c>
      <c r="K834" s="238" t="s">
        <v>886</v>
      </c>
      <c r="L834" s="149" t="s">
        <v>304</v>
      </c>
      <c r="M834" s="177"/>
      <c r="N834" s="393"/>
      <c r="O834" s="393">
        <v>1.46</v>
      </c>
      <c r="P834" s="393"/>
      <c r="Q834" s="393"/>
      <c r="R834" s="393"/>
      <c r="S834" s="393"/>
      <c r="T834" s="393"/>
      <c r="U834" s="393"/>
      <c r="V834" s="393"/>
      <c r="W834" s="393"/>
      <c r="X834" s="393"/>
      <c r="Y834" s="393"/>
      <c r="Z834" s="393"/>
      <c r="AA834" s="393"/>
      <c r="AB834" s="393"/>
      <c r="AC834" s="393"/>
      <c r="AD834" s="393"/>
      <c r="AE834" s="393"/>
      <c r="AF834" s="393"/>
      <c r="AG834" s="393"/>
      <c r="AH834" s="393"/>
      <c r="AI834" s="393"/>
      <c r="AJ834" s="393"/>
      <c r="AK834" s="393"/>
      <c r="AL834" s="393"/>
      <c r="AM834" s="393"/>
      <c r="AN834" s="393"/>
      <c r="AO834" s="393"/>
      <c r="AP834" s="393"/>
      <c r="AQ834" s="393"/>
      <c r="AR834" s="393"/>
      <c r="AS834" s="393"/>
    </row>
    <row r="835" spans="1:45" ht="39" customHeight="1" x14ac:dyDescent="0.25">
      <c r="A835" s="1005"/>
      <c r="B835" s="1008"/>
      <c r="C835" s="252" t="s">
        <v>73</v>
      </c>
      <c r="D835" s="170">
        <f t="shared" si="49"/>
        <v>1.44</v>
      </c>
      <c r="E835" s="345"/>
      <c r="F835" s="170">
        <v>1.44</v>
      </c>
      <c r="G835" s="345"/>
      <c r="H835" s="345"/>
      <c r="I835" s="345"/>
      <c r="J835" s="345">
        <v>1.44</v>
      </c>
      <c r="K835" s="589" t="s">
        <v>197</v>
      </c>
      <c r="L835" s="149" t="s">
        <v>304</v>
      </c>
      <c r="M835" s="177"/>
      <c r="N835" s="393"/>
      <c r="O835" s="393">
        <v>1.44</v>
      </c>
      <c r="P835" s="393"/>
      <c r="Q835" s="393"/>
      <c r="R835" s="393"/>
      <c r="S835" s="393"/>
      <c r="T835" s="393"/>
      <c r="U835" s="393"/>
      <c r="V835" s="393"/>
      <c r="W835" s="393"/>
      <c r="X835" s="393"/>
      <c r="Y835" s="393"/>
      <c r="Z835" s="393"/>
      <c r="AA835" s="393"/>
      <c r="AB835" s="393"/>
      <c r="AC835" s="393"/>
      <c r="AD835" s="393"/>
      <c r="AE835" s="393"/>
      <c r="AF835" s="393"/>
      <c r="AG835" s="393"/>
      <c r="AH835" s="393"/>
      <c r="AI835" s="393"/>
      <c r="AJ835" s="393"/>
      <c r="AK835" s="393"/>
      <c r="AL835" s="393"/>
      <c r="AM835" s="393"/>
      <c r="AN835" s="393"/>
      <c r="AO835" s="393"/>
      <c r="AP835" s="393"/>
      <c r="AQ835" s="393"/>
      <c r="AR835" s="393"/>
      <c r="AS835" s="393"/>
    </row>
    <row r="836" spans="1:45" ht="39" customHeight="1" x14ac:dyDescent="0.25">
      <c r="A836" s="1005"/>
      <c r="B836" s="1008"/>
      <c r="C836" s="252" t="s">
        <v>73</v>
      </c>
      <c r="D836" s="170">
        <f t="shared" si="49"/>
        <v>1.46</v>
      </c>
      <c r="E836" s="345"/>
      <c r="F836" s="170">
        <v>1.46</v>
      </c>
      <c r="G836" s="345"/>
      <c r="H836" s="345"/>
      <c r="I836" s="345"/>
      <c r="J836" s="345">
        <v>1.46</v>
      </c>
      <c r="K836" s="589" t="s">
        <v>900</v>
      </c>
      <c r="L836" s="149" t="s">
        <v>304</v>
      </c>
      <c r="M836" s="177"/>
      <c r="N836" s="393"/>
      <c r="O836" s="393">
        <v>1.46</v>
      </c>
      <c r="P836" s="393"/>
      <c r="Q836" s="393"/>
      <c r="R836" s="393"/>
      <c r="S836" s="393"/>
      <c r="T836" s="393"/>
      <c r="U836" s="393"/>
      <c r="V836" s="393"/>
      <c r="W836" s="393"/>
      <c r="X836" s="393"/>
      <c r="Y836" s="393"/>
      <c r="Z836" s="393"/>
      <c r="AA836" s="393"/>
      <c r="AB836" s="393"/>
      <c r="AC836" s="393"/>
      <c r="AD836" s="393"/>
      <c r="AE836" s="393"/>
      <c r="AF836" s="393"/>
      <c r="AG836" s="393"/>
      <c r="AH836" s="393"/>
      <c r="AI836" s="393"/>
      <c r="AJ836" s="393"/>
      <c r="AK836" s="393"/>
      <c r="AL836" s="393"/>
      <c r="AM836" s="393"/>
      <c r="AN836" s="393"/>
      <c r="AO836" s="393"/>
      <c r="AP836" s="393"/>
      <c r="AQ836" s="393"/>
      <c r="AR836" s="393"/>
      <c r="AS836" s="393"/>
    </row>
    <row r="837" spans="1:45" ht="39" customHeight="1" x14ac:dyDescent="0.25">
      <c r="A837" s="1005"/>
      <c r="B837" s="1008"/>
      <c r="C837" s="252" t="s">
        <v>73</v>
      </c>
      <c r="D837" s="170">
        <f t="shared" si="49"/>
        <v>1.46</v>
      </c>
      <c r="E837" s="345"/>
      <c r="F837" s="170">
        <v>1.46</v>
      </c>
      <c r="G837" s="345"/>
      <c r="H837" s="345"/>
      <c r="I837" s="345"/>
      <c r="J837" s="345">
        <v>1.46</v>
      </c>
      <c r="K837" s="589" t="s">
        <v>194</v>
      </c>
      <c r="L837" s="149" t="s">
        <v>304</v>
      </c>
      <c r="M837" s="177"/>
      <c r="N837" s="393"/>
      <c r="O837" s="393">
        <v>1.46</v>
      </c>
      <c r="P837" s="393"/>
      <c r="Q837" s="393"/>
      <c r="R837" s="393"/>
      <c r="S837" s="393"/>
      <c r="T837" s="393"/>
      <c r="U837" s="393"/>
      <c r="V837" s="393"/>
      <c r="W837" s="393"/>
      <c r="X837" s="393"/>
      <c r="Y837" s="393"/>
      <c r="Z837" s="393"/>
      <c r="AA837" s="393"/>
      <c r="AB837" s="393"/>
      <c r="AC837" s="393"/>
      <c r="AD837" s="393"/>
      <c r="AE837" s="393"/>
      <c r="AF837" s="393"/>
      <c r="AG837" s="393"/>
      <c r="AH837" s="393"/>
      <c r="AI837" s="393"/>
      <c r="AJ837" s="393"/>
      <c r="AK837" s="393"/>
      <c r="AL837" s="393"/>
      <c r="AM837" s="393"/>
      <c r="AN837" s="393"/>
      <c r="AO837" s="393"/>
      <c r="AP837" s="393"/>
      <c r="AQ837" s="393"/>
      <c r="AR837" s="393"/>
      <c r="AS837" s="393"/>
    </row>
    <row r="838" spans="1:45" ht="39" customHeight="1" x14ac:dyDescent="0.25">
      <c r="A838" s="1005"/>
      <c r="B838" s="1008"/>
      <c r="C838" s="252" t="s">
        <v>73</v>
      </c>
      <c r="D838" s="170">
        <f t="shared" si="49"/>
        <v>1.46</v>
      </c>
      <c r="E838" s="345"/>
      <c r="F838" s="170">
        <v>1.46</v>
      </c>
      <c r="G838" s="345"/>
      <c r="H838" s="345"/>
      <c r="I838" s="345"/>
      <c r="J838" s="345">
        <v>1.46</v>
      </c>
      <c r="K838" s="589" t="s">
        <v>901</v>
      </c>
      <c r="L838" s="149" t="s">
        <v>304</v>
      </c>
      <c r="M838" s="177">
        <v>643</v>
      </c>
      <c r="N838" s="393"/>
      <c r="O838" s="393">
        <v>1.46</v>
      </c>
      <c r="P838" s="393"/>
      <c r="Q838" s="393"/>
      <c r="R838" s="393"/>
      <c r="S838" s="393"/>
      <c r="T838" s="393"/>
      <c r="U838" s="393"/>
      <c r="V838" s="393"/>
      <c r="W838" s="393"/>
      <c r="X838" s="393"/>
      <c r="Y838" s="393"/>
      <c r="Z838" s="393"/>
      <c r="AA838" s="393"/>
      <c r="AB838" s="393"/>
      <c r="AC838" s="393"/>
      <c r="AD838" s="393"/>
      <c r="AE838" s="393"/>
      <c r="AF838" s="393"/>
      <c r="AG838" s="393"/>
      <c r="AH838" s="393"/>
      <c r="AI838" s="393"/>
      <c r="AJ838" s="393"/>
      <c r="AK838" s="393"/>
      <c r="AL838" s="393"/>
      <c r="AM838" s="393"/>
      <c r="AN838" s="393"/>
      <c r="AO838" s="393"/>
      <c r="AP838" s="393"/>
      <c r="AQ838" s="393"/>
      <c r="AR838" s="393"/>
      <c r="AS838" s="393"/>
    </row>
    <row r="839" spans="1:45" ht="39" customHeight="1" x14ac:dyDescent="0.25">
      <c r="A839" s="1005"/>
      <c r="B839" s="1008"/>
      <c r="C839" s="252" t="s">
        <v>73</v>
      </c>
      <c r="D839" s="170">
        <f t="shared" si="49"/>
        <v>1.46</v>
      </c>
      <c r="E839" s="345"/>
      <c r="F839" s="170">
        <v>1.46</v>
      </c>
      <c r="G839" s="345"/>
      <c r="H839" s="345"/>
      <c r="I839" s="345"/>
      <c r="J839" s="345">
        <v>1.46</v>
      </c>
      <c r="K839" s="589" t="s">
        <v>206</v>
      </c>
      <c r="L839" s="149" t="s">
        <v>304</v>
      </c>
      <c r="M839" s="177">
        <v>643</v>
      </c>
      <c r="N839" s="393"/>
      <c r="O839" s="393">
        <v>1.46</v>
      </c>
      <c r="P839" s="393"/>
      <c r="Q839" s="393"/>
      <c r="R839" s="393"/>
      <c r="S839" s="393"/>
      <c r="T839" s="393"/>
      <c r="U839" s="393"/>
      <c r="V839" s="393"/>
      <c r="W839" s="393"/>
      <c r="X839" s="393"/>
      <c r="Y839" s="393"/>
      <c r="Z839" s="393"/>
      <c r="AA839" s="393"/>
      <c r="AB839" s="393"/>
      <c r="AC839" s="393"/>
      <c r="AD839" s="393"/>
      <c r="AE839" s="393"/>
      <c r="AF839" s="393"/>
      <c r="AG839" s="393"/>
      <c r="AH839" s="393"/>
      <c r="AI839" s="393"/>
      <c r="AJ839" s="393"/>
      <c r="AK839" s="393"/>
      <c r="AL839" s="393"/>
      <c r="AM839" s="393"/>
      <c r="AN839" s="393"/>
      <c r="AO839" s="393"/>
      <c r="AP839" s="393"/>
      <c r="AQ839" s="393"/>
      <c r="AR839" s="393"/>
      <c r="AS839" s="393"/>
    </row>
    <row r="840" spans="1:45" ht="39" customHeight="1" x14ac:dyDescent="0.25">
      <c r="A840" s="1005"/>
      <c r="B840" s="1008"/>
      <c r="C840" s="252" t="s">
        <v>73</v>
      </c>
      <c r="D840" s="170">
        <f t="shared" si="49"/>
        <v>1.46</v>
      </c>
      <c r="E840" s="345"/>
      <c r="F840" s="170">
        <v>1.46</v>
      </c>
      <c r="G840" s="345"/>
      <c r="H840" s="345"/>
      <c r="I840" s="345"/>
      <c r="J840" s="345">
        <v>1.46</v>
      </c>
      <c r="K840" s="589" t="s">
        <v>205</v>
      </c>
      <c r="L840" s="149" t="s">
        <v>304</v>
      </c>
      <c r="M840" s="177"/>
      <c r="N840" s="393"/>
      <c r="O840" s="393">
        <v>1.46</v>
      </c>
      <c r="P840" s="393"/>
      <c r="Q840" s="393"/>
      <c r="R840" s="393"/>
      <c r="S840" s="393"/>
      <c r="T840" s="393"/>
      <c r="U840" s="393"/>
      <c r="V840" s="393"/>
      <c r="W840" s="393"/>
      <c r="X840" s="393"/>
      <c r="Y840" s="393"/>
      <c r="Z840" s="393"/>
      <c r="AA840" s="393"/>
      <c r="AB840" s="393"/>
      <c r="AC840" s="393"/>
      <c r="AD840" s="393"/>
      <c r="AE840" s="393"/>
      <c r="AF840" s="393"/>
      <c r="AG840" s="393"/>
      <c r="AH840" s="393"/>
      <c r="AI840" s="393"/>
      <c r="AJ840" s="393"/>
      <c r="AK840" s="393"/>
      <c r="AL840" s="393"/>
      <c r="AM840" s="393"/>
      <c r="AN840" s="393"/>
      <c r="AO840" s="393"/>
      <c r="AP840" s="393"/>
      <c r="AQ840" s="393"/>
      <c r="AR840" s="393"/>
      <c r="AS840" s="393"/>
    </row>
    <row r="841" spans="1:45" ht="39" customHeight="1" x14ac:dyDescent="0.25">
      <c r="A841" s="1005"/>
      <c r="B841" s="1008"/>
      <c r="C841" s="252" t="s">
        <v>73</v>
      </c>
      <c r="D841" s="170">
        <f t="shared" si="49"/>
        <v>1.46</v>
      </c>
      <c r="E841" s="345"/>
      <c r="F841" s="170">
        <v>1.46</v>
      </c>
      <c r="G841" s="345"/>
      <c r="H841" s="345"/>
      <c r="I841" s="345"/>
      <c r="J841" s="345">
        <v>1.46</v>
      </c>
      <c r="K841" s="589" t="s">
        <v>199</v>
      </c>
      <c r="L841" s="149" t="s">
        <v>304</v>
      </c>
      <c r="M841" s="177"/>
      <c r="N841" s="393"/>
      <c r="O841" s="393">
        <v>1.46</v>
      </c>
      <c r="P841" s="393"/>
      <c r="Q841" s="393"/>
      <c r="R841" s="393"/>
      <c r="S841" s="393"/>
      <c r="T841" s="393"/>
      <c r="U841" s="393"/>
      <c r="V841" s="393"/>
      <c r="W841" s="393"/>
      <c r="X841" s="393"/>
      <c r="Y841" s="393"/>
      <c r="Z841" s="393"/>
      <c r="AA841" s="393"/>
      <c r="AB841" s="393"/>
      <c r="AC841" s="393"/>
      <c r="AD841" s="393"/>
      <c r="AE841" s="393"/>
      <c r="AF841" s="393"/>
      <c r="AG841" s="393"/>
      <c r="AH841" s="393"/>
      <c r="AI841" s="393"/>
      <c r="AJ841" s="393"/>
      <c r="AK841" s="393"/>
      <c r="AL841" s="393"/>
      <c r="AM841" s="393"/>
      <c r="AN841" s="393"/>
      <c r="AO841" s="393"/>
      <c r="AP841" s="393"/>
      <c r="AQ841" s="393"/>
      <c r="AR841" s="393"/>
      <c r="AS841" s="393"/>
    </row>
    <row r="842" spans="1:45" ht="39" customHeight="1" x14ac:dyDescent="0.25">
      <c r="A842" s="1005"/>
      <c r="B842" s="1008"/>
      <c r="C842" s="252" t="s">
        <v>73</v>
      </c>
      <c r="D842" s="170">
        <f t="shared" si="49"/>
        <v>1.46</v>
      </c>
      <c r="E842" s="345"/>
      <c r="F842" s="170">
        <v>1.46</v>
      </c>
      <c r="G842" s="345"/>
      <c r="H842" s="345"/>
      <c r="I842" s="345"/>
      <c r="J842" s="345">
        <v>1.46</v>
      </c>
      <c r="K842" s="589" t="s">
        <v>204</v>
      </c>
      <c r="L842" s="149" t="s">
        <v>304</v>
      </c>
      <c r="M842" s="177"/>
      <c r="N842" s="393"/>
      <c r="O842" s="393">
        <v>1.46</v>
      </c>
      <c r="P842" s="393"/>
      <c r="Q842" s="393"/>
      <c r="R842" s="393"/>
      <c r="S842" s="393"/>
      <c r="T842" s="393"/>
      <c r="U842" s="393"/>
      <c r="V842" s="393"/>
      <c r="W842" s="393"/>
      <c r="X842" s="393"/>
      <c r="Y842" s="393"/>
      <c r="Z842" s="393"/>
      <c r="AA842" s="393"/>
      <c r="AB842" s="393"/>
      <c r="AC842" s="393"/>
      <c r="AD842" s="393"/>
      <c r="AE842" s="393"/>
      <c r="AF842" s="393"/>
      <c r="AG842" s="393"/>
      <c r="AH842" s="393"/>
      <c r="AI842" s="393"/>
      <c r="AJ842" s="393"/>
      <c r="AK842" s="393"/>
      <c r="AL842" s="393"/>
      <c r="AM842" s="393"/>
      <c r="AN842" s="393"/>
      <c r="AO842" s="393"/>
      <c r="AP842" s="393"/>
      <c r="AQ842" s="393"/>
      <c r="AR842" s="393"/>
      <c r="AS842" s="393"/>
    </row>
    <row r="843" spans="1:45" ht="39" customHeight="1" x14ac:dyDescent="0.25">
      <c r="A843" s="1005"/>
      <c r="B843" s="1008"/>
      <c r="C843" s="252" t="s">
        <v>73</v>
      </c>
      <c r="D843" s="170">
        <f t="shared" si="49"/>
        <v>1.46</v>
      </c>
      <c r="E843" s="345"/>
      <c r="F843" s="170">
        <v>1.46</v>
      </c>
      <c r="G843" s="345"/>
      <c r="H843" s="345"/>
      <c r="I843" s="345"/>
      <c r="J843" s="345">
        <v>1.46</v>
      </c>
      <c r="K843" s="589" t="s">
        <v>195</v>
      </c>
      <c r="L843" s="149" t="s">
        <v>304</v>
      </c>
      <c r="M843" s="179"/>
      <c r="N843" s="393"/>
      <c r="O843" s="393">
        <v>1.46</v>
      </c>
      <c r="P843" s="393"/>
      <c r="Q843" s="393"/>
      <c r="R843" s="393"/>
      <c r="S843" s="393"/>
      <c r="T843" s="393"/>
      <c r="U843" s="393"/>
      <c r="V843" s="393"/>
      <c r="W843" s="393"/>
      <c r="X843" s="393"/>
      <c r="Y843" s="393"/>
      <c r="Z843" s="393"/>
      <c r="AA843" s="393"/>
      <c r="AB843" s="393"/>
      <c r="AC843" s="393"/>
      <c r="AD843" s="393"/>
      <c r="AE843" s="393"/>
      <c r="AF843" s="393"/>
      <c r="AG843" s="393"/>
      <c r="AH843" s="393"/>
      <c r="AI843" s="393"/>
      <c r="AJ843" s="393"/>
      <c r="AK843" s="393"/>
      <c r="AL843" s="393"/>
      <c r="AM843" s="393"/>
      <c r="AN843" s="393"/>
      <c r="AO843" s="393"/>
      <c r="AP843" s="393"/>
      <c r="AQ843" s="393"/>
      <c r="AR843" s="393"/>
      <c r="AS843" s="393"/>
    </row>
    <row r="844" spans="1:45" ht="39" customHeight="1" x14ac:dyDescent="0.25">
      <c r="A844" s="1005"/>
      <c r="B844" s="1008"/>
      <c r="C844" s="252" t="s">
        <v>73</v>
      </c>
      <c r="D844" s="170">
        <f t="shared" si="49"/>
        <v>1.46</v>
      </c>
      <c r="E844" s="345"/>
      <c r="F844" s="170">
        <v>1.46</v>
      </c>
      <c r="G844" s="345"/>
      <c r="H844" s="345"/>
      <c r="I844" s="345"/>
      <c r="J844" s="345">
        <v>1.46</v>
      </c>
      <c r="K844" s="589" t="s">
        <v>200</v>
      </c>
      <c r="L844" s="178" t="s">
        <v>309</v>
      </c>
      <c r="M844" s="179"/>
      <c r="N844" s="393"/>
      <c r="O844" s="393">
        <v>1.46</v>
      </c>
      <c r="P844" s="393"/>
      <c r="Q844" s="393"/>
      <c r="R844" s="393"/>
      <c r="S844" s="393"/>
      <c r="T844" s="393"/>
      <c r="U844" s="393"/>
      <c r="V844" s="393"/>
      <c r="W844" s="393"/>
      <c r="X844" s="393"/>
      <c r="Y844" s="393"/>
      <c r="Z844" s="393"/>
      <c r="AA844" s="393"/>
      <c r="AB844" s="393"/>
      <c r="AC844" s="393"/>
      <c r="AD844" s="393"/>
      <c r="AE844" s="393"/>
      <c r="AF844" s="393"/>
      <c r="AG844" s="393"/>
      <c r="AH844" s="393"/>
      <c r="AI844" s="393"/>
      <c r="AJ844" s="393"/>
      <c r="AK844" s="393"/>
      <c r="AL844" s="393"/>
      <c r="AM844" s="393"/>
      <c r="AN844" s="393"/>
      <c r="AO844" s="393"/>
      <c r="AP844" s="393"/>
      <c r="AQ844" s="393"/>
      <c r="AR844" s="393"/>
      <c r="AS844" s="393"/>
    </row>
    <row r="845" spans="1:45" ht="39" customHeight="1" x14ac:dyDescent="0.25">
      <c r="A845" s="1005"/>
      <c r="B845" s="1008"/>
      <c r="C845" s="252" t="s">
        <v>73</v>
      </c>
      <c r="D845" s="170">
        <f t="shared" si="49"/>
        <v>1.46</v>
      </c>
      <c r="E845" s="345"/>
      <c r="F845" s="170">
        <v>1.46</v>
      </c>
      <c r="G845" s="345"/>
      <c r="H845" s="345"/>
      <c r="I845" s="345"/>
      <c r="J845" s="345">
        <v>1.46</v>
      </c>
      <c r="K845" s="589" t="s">
        <v>198</v>
      </c>
      <c r="L845" s="178" t="s">
        <v>309</v>
      </c>
      <c r="M845" s="179"/>
      <c r="N845" s="393"/>
      <c r="O845" s="393">
        <v>1.46</v>
      </c>
      <c r="P845" s="393"/>
      <c r="Q845" s="393"/>
      <c r="R845" s="393"/>
      <c r="S845" s="393"/>
      <c r="T845" s="393"/>
      <c r="U845" s="393"/>
      <c r="V845" s="393"/>
      <c r="W845" s="393"/>
      <c r="X845" s="393"/>
      <c r="Y845" s="393"/>
      <c r="Z845" s="393"/>
      <c r="AA845" s="393"/>
      <c r="AB845" s="393"/>
      <c r="AC845" s="393"/>
      <c r="AD845" s="393"/>
      <c r="AE845" s="393"/>
      <c r="AF845" s="393"/>
      <c r="AG845" s="393"/>
      <c r="AH845" s="393"/>
      <c r="AI845" s="393"/>
      <c r="AJ845" s="393"/>
      <c r="AK845" s="393"/>
      <c r="AL845" s="393"/>
      <c r="AM845" s="393"/>
      <c r="AN845" s="393"/>
      <c r="AO845" s="393"/>
      <c r="AP845" s="393"/>
      <c r="AQ845" s="393"/>
      <c r="AR845" s="393"/>
      <c r="AS845" s="393"/>
    </row>
    <row r="846" spans="1:45" ht="39" customHeight="1" x14ac:dyDescent="0.25">
      <c r="A846" s="1006"/>
      <c r="B846" s="1009"/>
      <c r="C846" s="252" t="s">
        <v>73</v>
      </c>
      <c r="D846" s="170">
        <f t="shared" si="49"/>
        <v>1.46</v>
      </c>
      <c r="E846" s="345"/>
      <c r="F846" s="170">
        <v>1.46</v>
      </c>
      <c r="G846" s="345"/>
      <c r="H846" s="345"/>
      <c r="I846" s="345"/>
      <c r="J846" s="345">
        <v>1.46</v>
      </c>
      <c r="K846" s="589" t="s">
        <v>201</v>
      </c>
      <c r="L846" s="149" t="s">
        <v>304</v>
      </c>
      <c r="M846" s="179"/>
      <c r="N846" s="393"/>
      <c r="O846" s="393">
        <v>1.46</v>
      </c>
      <c r="P846" s="393"/>
      <c r="Q846" s="393"/>
      <c r="R846" s="393"/>
      <c r="S846" s="393"/>
      <c r="T846" s="393"/>
      <c r="U846" s="393"/>
      <c r="V846" s="393"/>
      <c r="W846" s="393"/>
      <c r="X846" s="393"/>
      <c r="Y846" s="393"/>
      <c r="Z846" s="393"/>
      <c r="AA846" s="393"/>
      <c r="AB846" s="393"/>
      <c r="AC846" s="393"/>
      <c r="AD846" s="393"/>
      <c r="AE846" s="393"/>
      <c r="AF846" s="393"/>
      <c r="AG846" s="393"/>
      <c r="AH846" s="393"/>
      <c r="AI846" s="393"/>
      <c r="AJ846" s="393"/>
      <c r="AK846" s="393"/>
      <c r="AL846" s="393"/>
      <c r="AM846" s="393"/>
      <c r="AN846" s="393"/>
      <c r="AO846" s="393"/>
      <c r="AP846" s="393"/>
      <c r="AQ846" s="393"/>
      <c r="AR846" s="393"/>
      <c r="AS846" s="393"/>
    </row>
    <row r="847" spans="1:45" ht="20.25" customHeight="1" x14ac:dyDescent="0.25">
      <c r="A847" s="169">
        <v>3</v>
      </c>
      <c r="B847" s="500" t="s">
        <v>854</v>
      </c>
      <c r="C847" s="172" t="s">
        <v>73</v>
      </c>
      <c r="D847" s="170">
        <v>1</v>
      </c>
      <c r="E847" s="345"/>
      <c r="F847" s="170">
        <v>1</v>
      </c>
      <c r="G847" s="345"/>
      <c r="H847" s="345"/>
      <c r="I847" s="345"/>
      <c r="J847" s="345">
        <v>1</v>
      </c>
      <c r="K847" s="238" t="s">
        <v>194</v>
      </c>
      <c r="L847" s="149" t="s">
        <v>304</v>
      </c>
      <c r="M847" s="179"/>
      <c r="N847" s="393"/>
      <c r="O847" s="393">
        <v>1</v>
      </c>
      <c r="P847" s="393"/>
      <c r="Q847" s="393"/>
      <c r="R847" s="393"/>
      <c r="S847" s="393"/>
      <c r="T847" s="393"/>
      <c r="U847" s="393"/>
      <c r="V847" s="393"/>
      <c r="W847" s="393"/>
      <c r="X847" s="393"/>
      <c r="Y847" s="393"/>
      <c r="Z847" s="393"/>
      <c r="AA847" s="393"/>
      <c r="AB847" s="393"/>
      <c r="AC847" s="393"/>
      <c r="AD847" s="393"/>
      <c r="AE847" s="393"/>
      <c r="AF847" s="393"/>
      <c r="AG847" s="393"/>
      <c r="AH847" s="393"/>
      <c r="AI847" s="393"/>
      <c r="AJ847" s="393"/>
      <c r="AK847" s="393"/>
      <c r="AL847" s="393"/>
      <c r="AM847" s="393"/>
      <c r="AN847" s="393"/>
      <c r="AO847" s="393"/>
      <c r="AP847" s="393"/>
      <c r="AQ847" s="393"/>
      <c r="AR847" s="393"/>
      <c r="AS847" s="393"/>
    </row>
    <row r="848" spans="1:45" s="576" customFormat="1" x14ac:dyDescent="0.25">
      <c r="A848" s="246">
        <v>4</v>
      </c>
      <c r="B848" s="199" t="s">
        <v>855</v>
      </c>
      <c r="C848" s="169" t="s">
        <v>73</v>
      </c>
      <c r="D848" s="170">
        <v>1</v>
      </c>
      <c r="E848" s="170"/>
      <c r="F848" s="170">
        <v>1</v>
      </c>
      <c r="G848" s="170">
        <v>1</v>
      </c>
      <c r="H848" s="170"/>
      <c r="I848" s="170"/>
      <c r="J848" s="170"/>
      <c r="K848" s="238" t="s">
        <v>206</v>
      </c>
      <c r="L848" s="149" t="s">
        <v>304</v>
      </c>
      <c r="M848" s="177">
        <v>645</v>
      </c>
      <c r="N848" s="571">
        <v>1</v>
      </c>
      <c r="O848" s="235"/>
      <c r="P848" s="572"/>
      <c r="Q848" s="235"/>
      <c r="R848" s="235"/>
      <c r="S848" s="235"/>
      <c r="T848" s="235"/>
      <c r="U848" s="235"/>
      <c r="V848" s="235"/>
      <c r="W848" s="235"/>
      <c r="X848" s="235"/>
      <c r="Y848" s="235"/>
      <c r="Z848" s="235"/>
      <c r="AA848" s="235"/>
      <c r="AB848" s="235"/>
      <c r="AC848" s="235"/>
      <c r="AD848" s="235"/>
      <c r="AE848" s="235"/>
      <c r="AF848" s="235"/>
      <c r="AG848" s="235"/>
      <c r="AH848" s="235"/>
      <c r="AI848" s="235"/>
      <c r="AJ848" s="235"/>
      <c r="AK848" s="235"/>
      <c r="AL848" s="235"/>
      <c r="AM848" s="235"/>
      <c r="AN848" s="235"/>
      <c r="AO848" s="235"/>
      <c r="AP848" s="573"/>
      <c r="AQ848" s="574"/>
      <c r="AR848" s="575"/>
      <c r="AS848" s="575"/>
    </row>
    <row r="849" spans="1:44" s="147" customFormat="1" x14ac:dyDescent="0.25">
      <c r="A849" s="194"/>
      <c r="B849" s="194" t="s">
        <v>856</v>
      </c>
      <c r="C849" s="528"/>
      <c r="D849" s="159">
        <f>D8+D69</f>
        <v>6058.4500000000007</v>
      </c>
      <c r="E849" s="159">
        <f t="shared" ref="E849:J849" si="50">E8+E69</f>
        <v>61.91599999999999</v>
      </c>
      <c r="F849" s="159">
        <f t="shared" si="50"/>
        <v>5996.5530000000008</v>
      </c>
      <c r="G849" s="159">
        <f t="shared" si="50"/>
        <v>1235.4400000000003</v>
      </c>
      <c r="H849" s="159">
        <f t="shared" si="50"/>
        <v>1669.7700000000002</v>
      </c>
      <c r="I849" s="159">
        <f t="shared" si="50"/>
        <v>0</v>
      </c>
      <c r="J849" s="159">
        <f t="shared" si="50"/>
        <v>3091.3470000000007</v>
      </c>
      <c r="K849" s="228"/>
      <c r="L849" s="178"/>
      <c r="M849" s="577"/>
      <c r="N849" s="565"/>
      <c r="O849" s="565"/>
      <c r="P849" s="565"/>
      <c r="Q849" s="565"/>
      <c r="R849" s="565"/>
      <c r="S849" s="565"/>
      <c r="T849" s="565"/>
      <c r="U849" s="565"/>
      <c r="V849" s="565"/>
      <c r="W849" s="565"/>
      <c r="X849" s="565"/>
      <c r="Y849" s="565"/>
      <c r="Z849" s="565"/>
      <c r="AA849" s="565"/>
      <c r="AB849" s="565"/>
      <c r="AC849" s="565"/>
      <c r="AD849" s="565"/>
      <c r="AE849" s="565"/>
      <c r="AF849" s="565"/>
      <c r="AG849" s="565"/>
      <c r="AH849" s="565"/>
      <c r="AI849" s="565"/>
      <c r="AJ849" s="565"/>
      <c r="AK849" s="565"/>
      <c r="AL849" s="565"/>
      <c r="AM849" s="565"/>
      <c r="AN849" s="565"/>
      <c r="AO849" s="565"/>
      <c r="AP849" s="566"/>
      <c r="AQ849" s="167"/>
      <c r="AR849" s="146"/>
    </row>
    <row r="850" spans="1:44" x14ac:dyDescent="0.25">
      <c r="U850" s="118" t="s">
        <v>923</v>
      </c>
    </row>
    <row r="851" spans="1:44" x14ac:dyDescent="0.25">
      <c r="F851" s="118">
        <v>5911.8030000000008</v>
      </c>
      <c r="G851" s="118">
        <v>1243.6300000000001</v>
      </c>
      <c r="H851" s="118">
        <v>1669.7700000000002</v>
      </c>
      <c r="J851" s="118">
        <v>2998.4070000000002</v>
      </c>
      <c r="AN851" s="118" t="s">
        <v>924</v>
      </c>
    </row>
    <row r="852" spans="1:44" x14ac:dyDescent="0.25">
      <c r="F852" s="242">
        <f>F851-F849</f>
        <v>-84.75</v>
      </c>
      <c r="G852" s="242">
        <f>G851-G849</f>
        <v>8.1899999999998272</v>
      </c>
      <c r="H852" s="242">
        <f>H851-H849</f>
        <v>0</v>
      </c>
      <c r="I852" s="242">
        <f>I851-I849</f>
        <v>0</v>
      </c>
      <c r="J852" s="242">
        <f>J851-J849</f>
        <v>-92.940000000000509</v>
      </c>
      <c r="W852" s="118" t="s">
        <v>925</v>
      </c>
    </row>
    <row r="853" spans="1:44" x14ac:dyDescent="0.25">
      <c r="F853" s="242"/>
    </row>
  </sheetData>
  <mergeCells count="141">
    <mergeCell ref="N1:N3"/>
    <mergeCell ref="O1:O3"/>
    <mergeCell ref="P1:P3"/>
    <mergeCell ref="Q1:Q3"/>
    <mergeCell ref="R1:R3"/>
    <mergeCell ref="S1:S3"/>
    <mergeCell ref="T1:T3"/>
    <mergeCell ref="U1:U3"/>
    <mergeCell ref="V1:V3"/>
    <mergeCell ref="W1:W3"/>
    <mergeCell ref="X1:X3"/>
    <mergeCell ref="Y1:Y3"/>
    <mergeCell ref="Z1:Z3"/>
    <mergeCell ref="AA1:AA3"/>
    <mergeCell ref="AB1:AB3"/>
    <mergeCell ref="AC1:AC3"/>
    <mergeCell ref="AD1:AD3"/>
    <mergeCell ref="AE1:AE3"/>
    <mergeCell ref="AF1:AF3"/>
    <mergeCell ref="AG1:AG3"/>
    <mergeCell ref="AH1:AH3"/>
    <mergeCell ref="AI1:AI3"/>
    <mergeCell ref="AJ1:AJ3"/>
    <mergeCell ref="AK1:AK3"/>
    <mergeCell ref="AL1:AL3"/>
    <mergeCell ref="AM1:AM3"/>
    <mergeCell ref="AN1:AN3"/>
    <mergeCell ref="AO1:AO3"/>
    <mergeCell ref="AP1:AP3"/>
    <mergeCell ref="AQ1:AQ3"/>
    <mergeCell ref="AR1:AR3"/>
    <mergeCell ref="AS1:AS3"/>
    <mergeCell ref="A2:K2"/>
    <mergeCell ref="A3:K3"/>
    <mergeCell ref="A4:A6"/>
    <mergeCell ref="B4:B6"/>
    <mergeCell ref="C4:C6"/>
    <mergeCell ref="D4:D6"/>
    <mergeCell ref="E4:E6"/>
    <mergeCell ref="F4:J4"/>
    <mergeCell ref="K4:K6"/>
    <mergeCell ref="L4:L6"/>
    <mergeCell ref="M4:M6"/>
    <mergeCell ref="N4:N6"/>
    <mergeCell ref="O4:O6"/>
    <mergeCell ref="P4:P6"/>
    <mergeCell ref="Q4:Q6"/>
    <mergeCell ref="R4:R6"/>
    <mergeCell ref="S4:S6"/>
    <mergeCell ref="T4:T6"/>
    <mergeCell ref="U4:U6"/>
    <mergeCell ref="V4:V6"/>
    <mergeCell ref="W4:W6"/>
    <mergeCell ref="X4:X6"/>
    <mergeCell ref="Y4:Y6"/>
    <mergeCell ref="Z4:Z6"/>
    <mergeCell ref="AA4:AA6"/>
    <mergeCell ref="AK4:AK6"/>
    <mergeCell ref="AL4:AL6"/>
    <mergeCell ref="AM4:AM6"/>
    <mergeCell ref="AN4:AN6"/>
    <mergeCell ref="AB4:AB6"/>
    <mergeCell ref="AD4:AD6"/>
    <mergeCell ref="AE4:AE6"/>
    <mergeCell ref="AF4:AF6"/>
    <mergeCell ref="AG4:AG6"/>
    <mergeCell ref="AH4:AH6"/>
    <mergeCell ref="AO4:AO6"/>
    <mergeCell ref="AQ4:AQ6"/>
    <mergeCell ref="AR4:AR6"/>
    <mergeCell ref="F5:F6"/>
    <mergeCell ref="G5:G6"/>
    <mergeCell ref="H5:H6"/>
    <mergeCell ref="I5:I6"/>
    <mergeCell ref="J5:J6"/>
    <mergeCell ref="AI4:AI6"/>
    <mergeCell ref="AJ4:AJ6"/>
    <mergeCell ref="A10:A16"/>
    <mergeCell ref="B10:B16"/>
    <mergeCell ref="A30:A32"/>
    <mergeCell ref="B30:B32"/>
    <mergeCell ref="A100:A101"/>
    <mergeCell ref="B100:B101"/>
    <mergeCell ref="A113:A116"/>
    <mergeCell ref="B113:B116"/>
    <mergeCell ref="A119:A122"/>
    <mergeCell ref="B119:B122"/>
    <mergeCell ref="A125:A127"/>
    <mergeCell ref="B125:B127"/>
    <mergeCell ref="A146:A148"/>
    <mergeCell ref="B146:B148"/>
    <mergeCell ref="A149:A152"/>
    <mergeCell ref="B149:B152"/>
    <mergeCell ref="A153:A154"/>
    <mergeCell ref="B153:B154"/>
    <mergeCell ref="A160:A161"/>
    <mergeCell ref="B160:B161"/>
    <mergeCell ref="A162:A163"/>
    <mergeCell ref="B162:B163"/>
    <mergeCell ref="A164:A180"/>
    <mergeCell ref="B164:B180"/>
    <mergeCell ref="A182:A184"/>
    <mergeCell ref="B182:B184"/>
    <mergeCell ref="A186:A202"/>
    <mergeCell ref="B186:B202"/>
    <mergeCell ref="A256:A257"/>
    <mergeCell ref="B256:B257"/>
    <mergeCell ref="A282:A288"/>
    <mergeCell ref="B282:B288"/>
    <mergeCell ref="A289:A300"/>
    <mergeCell ref="B289:B300"/>
    <mergeCell ref="A306:A307"/>
    <mergeCell ref="B306:B307"/>
    <mergeCell ref="A308:A309"/>
    <mergeCell ref="B308:B309"/>
    <mergeCell ref="A310:A311"/>
    <mergeCell ref="B310:B311"/>
    <mergeCell ref="A312:A313"/>
    <mergeCell ref="B312:B313"/>
    <mergeCell ref="A358:A372"/>
    <mergeCell ref="B358:B372"/>
    <mergeCell ref="A469:A470"/>
    <mergeCell ref="B469:B470"/>
    <mergeCell ref="A523:A537"/>
    <mergeCell ref="B523:B537"/>
    <mergeCell ref="A643:A644"/>
    <mergeCell ref="B643:B644"/>
    <mergeCell ref="A645:A646"/>
    <mergeCell ref="B645:B646"/>
    <mergeCell ref="A688:A692"/>
    <mergeCell ref="B688:B692"/>
    <mergeCell ref="A803:A804"/>
    <mergeCell ref="B803:B804"/>
    <mergeCell ref="A830:A846"/>
    <mergeCell ref="B830:B846"/>
    <mergeCell ref="A703:A709"/>
    <mergeCell ref="B703:B709"/>
    <mergeCell ref="A748:A749"/>
    <mergeCell ref="B748:B749"/>
    <mergeCell ref="A754:A755"/>
    <mergeCell ref="B754:B755"/>
  </mergeCells>
  <pageMargins left="0.69" right="0.16" top="0.57999999999999996" bottom="0.22" header="0.55000000000000004" footer="0.16"/>
  <pageSetup paperSize="8"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O80"/>
  <sheetViews>
    <sheetView showZeros="0" topLeftCell="B1" zoomScale="130" zoomScaleNormal="130" workbookViewId="0">
      <pane xSplit="3012" ySplit="3300" topLeftCell="BF58" activePane="bottomLeft"/>
      <selection activeCell="A22" sqref="A22:IV22"/>
      <selection pane="topRight" activeCell="A22" sqref="A22:IV22"/>
      <selection pane="bottomLeft" activeCell="A22" sqref="A22:IV22"/>
      <selection pane="bottomRight" activeCell="A22" sqref="A22:IV22"/>
    </sheetView>
  </sheetViews>
  <sheetFormatPr defaultColWidth="7.88671875" defaultRowHeight="13.2" x14ac:dyDescent="0.25"/>
  <cols>
    <col min="1" max="1" width="4.109375" style="35" customWidth="1"/>
    <col min="2" max="2" width="24.44140625" style="39" customWidth="1"/>
    <col min="3" max="3" width="5.109375" style="40" customWidth="1"/>
    <col min="4" max="4" width="13.109375" style="9" customWidth="1"/>
    <col min="5" max="5" width="10.88671875" style="9" customWidth="1"/>
    <col min="6" max="6" width="2.44140625" style="9" hidden="1" customWidth="1"/>
    <col min="7" max="7" width="10.6640625" style="9" customWidth="1"/>
    <col min="8" max="8" width="8.44140625" style="9" customWidth="1"/>
    <col min="9" max="9" width="8.6640625" style="9" customWidth="1"/>
    <col min="10" max="10" width="9.6640625" style="825" customWidth="1"/>
    <col min="11" max="11" width="9.33203125" style="825" customWidth="1"/>
    <col min="12" max="12" width="12.5546875" style="825" customWidth="1"/>
    <col min="13" max="13" width="11.33203125" style="9" customWidth="1"/>
    <col min="14" max="14" width="8.6640625" style="825" customWidth="1"/>
    <col min="15" max="15" width="8.6640625" style="9" customWidth="1"/>
    <col min="16" max="16" width="8.6640625" style="825" customWidth="1"/>
    <col min="17" max="17" width="8.6640625" style="9" customWidth="1"/>
    <col min="18" max="18" width="8.6640625" style="825" customWidth="1"/>
    <col min="19" max="19" width="9.44140625" style="9" customWidth="1"/>
    <col min="20" max="20" width="4.109375" style="9" hidden="1" customWidth="1"/>
    <col min="21" max="22" width="8.6640625" style="825" customWidth="1"/>
    <col min="23" max="23" width="8.6640625" style="9" customWidth="1"/>
    <col min="24" max="24" width="8.6640625" style="825" customWidth="1"/>
    <col min="25" max="25" width="11.33203125" style="825" customWidth="1"/>
    <col min="26" max="26" width="8.6640625" style="825" customWidth="1"/>
    <col min="27" max="27" width="8.6640625" style="9" customWidth="1"/>
    <col min="28" max="28" width="8" style="825" customWidth="1"/>
    <col min="29" max="29" width="7.88671875" style="9" customWidth="1"/>
    <col min="30" max="30" width="4" style="9" hidden="1" customWidth="1"/>
    <col min="31" max="31" width="10.109375" style="825" customWidth="1"/>
    <col min="32" max="38" width="8.6640625" style="825" customWidth="1"/>
    <col min="39" max="39" width="8.6640625" style="9" customWidth="1"/>
    <col min="40" max="43" width="8.6640625" style="825" customWidth="1"/>
    <col min="44" max="45" width="8.6640625" style="9" customWidth="1"/>
    <col min="46" max="46" width="8.6640625" style="825" customWidth="1"/>
    <col min="47" max="47" width="8.6640625" style="9" customWidth="1"/>
    <col min="48" max="49" width="8.6640625" style="825" customWidth="1"/>
    <col min="50" max="50" width="10.109375" style="825" customWidth="1"/>
    <col min="51" max="53" width="8.6640625" style="825" customWidth="1"/>
    <col min="54" max="54" width="8.6640625" style="9" customWidth="1"/>
    <col min="55" max="55" width="8.6640625" style="825" customWidth="1"/>
    <col min="56" max="57" width="8.6640625" style="9" customWidth="1"/>
    <col min="58" max="58" width="8.6640625" style="825" customWidth="1"/>
    <col min="59" max="60" width="8.6640625" style="9" customWidth="1"/>
    <col min="61" max="61" width="10" style="9" customWidth="1"/>
    <col min="62" max="62" width="11.6640625" style="9" customWidth="1"/>
    <col min="63" max="63" width="9.5546875" style="9" customWidth="1"/>
    <col min="64" max="64" width="7.88671875" style="9"/>
    <col min="65" max="65" width="10.88671875" style="9" bestFit="1" customWidth="1"/>
    <col min="66" max="16384" width="7.88671875" style="9"/>
  </cols>
  <sheetData>
    <row r="1" spans="1:67" ht="15.6" x14ac:dyDescent="0.3">
      <c r="A1" s="1058" t="s">
        <v>933</v>
      </c>
      <c r="B1" s="1058"/>
      <c r="C1" s="5" t="s">
        <v>260</v>
      </c>
      <c r="D1" s="6"/>
      <c r="E1" s="6"/>
      <c r="F1" s="6"/>
      <c r="G1" s="6"/>
      <c r="H1" s="6"/>
      <c r="I1" s="6"/>
      <c r="J1" s="821"/>
      <c r="K1" s="821"/>
      <c r="L1" s="821"/>
      <c r="M1" s="90"/>
      <c r="N1" s="821"/>
      <c r="O1" s="6"/>
      <c r="P1" s="821"/>
      <c r="Q1" s="6"/>
      <c r="R1" s="821"/>
      <c r="S1" s="6"/>
      <c r="T1" s="6"/>
      <c r="U1" s="821"/>
      <c r="V1" s="821"/>
      <c r="W1" s="6"/>
      <c r="X1" s="821"/>
      <c r="Y1" s="821"/>
      <c r="Z1" s="821"/>
      <c r="AA1" s="6"/>
      <c r="AB1" s="821"/>
      <c r="AC1" s="6"/>
      <c r="AD1" s="6"/>
      <c r="AE1" s="821"/>
      <c r="AF1" s="821"/>
      <c r="AG1" s="821"/>
      <c r="AH1" s="821"/>
      <c r="AI1" s="821"/>
      <c r="AJ1" s="821"/>
      <c r="AK1" s="821"/>
      <c r="AL1" s="821"/>
      <c r="AM1" s="6"/>
      <c r="AN1" s="821"/>
      <c r="AO1" s="821"/>
      <c r="AP1" s="821"/>
      <c r="AQ1" s="821"/>
      <c r="AR1" s="6"/>
      <c r="AS1" s="6"/>
      <c r="AT1" s="821"/>
      <c r="AU1" s="6"/>
      <c r="AV1" s="821"/>
      <c r="AW1" s="821"/>
      <c r="AX1" s="821"/>
      <c r="AY1" s="821"/>
      <c r="AZ1" s="821"/>
      <c r="BA1" s="821"/>
      <c r="BB1" s="6"/>
      <c r="BC1" s="821"/>
      <c r="BD1" s="6"/>
      <c r="BE1" s="6"/>
      <c r="BF1" s="821"/>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c r="BJ2" s="9">
        <f>185.97-162.58</f>
        <v>23.389999999999986</v>
      </c>
    </row>
    <row r="3" spans="1:67" ht="15.6" x14ac:dyDescent="0.25">
      <c r="A3" s="1062" t="s">
        <v>1015</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822"/>
      <c r="K4" s="822"/>
      <c r="L4" s="822"/>
      <c r="M4" s="10"/>
      <c r="N4" s="822"/>
      <c r="O4" s="10"/>
      <c r="P4" s="822"/>
      <c r="Q4" s="10"/>
      <c r="R4" s="822"/>
      <c r="S4" s="10"/>
      <c r="T4" s="10"/>
      <c r="U4" s="822"/>
      <c r="V4" s="822"/>
      <c r="W4" s="10"/>
      <c r="X4" s="822"/>
      <c r="Y4" s="920"/>
      <c r="Z4" s="822"/>
      <c r="AA4" s="10"/>
      <c r="AB4" s="822"/>
      <c r="AC4" s="10"/>
      <c r="AD4" s="10"/>
      <c r="AE4" s="822"/>
      <c r="AF4" s="822"/>
      <c r="AG4" s="822"/>
      <c r="AH4" s="822"/>
      <c r="AI4" s="822"/>
      <c r="AJ4" s="822"/>
      <c r="AK4" s="822"/>
      <c r="AL4" s="822"/>
      <c r="AM4" s="10"/>
      <c r="AN4" s="822"/>
      <c r="AO4" s="822"/>
      <c r="AP4" s="822"/>
      <c r="AQ4" s="822"/>
      <c r="AR4" s="10"/>
      <c r="AS4" s="10"/>
      <c r="AT4" s="822"/>
      <c r="AU4" s="10"/>
      <c r="AV4" s="822"/>
      <c r="AW4" s="822"/>
      <c r="AX4" s="822"/>
      <c r="AY4" s="822"/>
      <c r="AZ4" s="822"/>
      <c r="BA4" s="822"/>
      <c r="BB4" s="10"/>
      <c r="BC4" s="822"/>
      <c r="BD4" s="10"/>
      <c r="BE4" s="10"/>
      <c r="BF4" s="1063" t="s">
        <v>28</v>
      </c>
      <c r="BG4" s="1063"/>
      <c r="BH4" s="1063"/>
      <c r="BI4" s="1063"/>
    </row>
    <row r="5" spans="1:67" ht="14.25" customHeight="1" x14ac:dyDescent="0.25">
      <c r="A5" s="1059" t="s">
        <v>16</v>
      </c>
      <c r="B5" s="1060" t="s">
        <v>157</v>
      </c>
      <c r="C5" s="1060" t="s">
        <v>20</v>
      </c>
      <c r="D5" s="1064" t="s">
        <v>942</v>
      </c>
      <c r="E5" s="11"/>
      <c r="F5" s="11"/>
      <c r="G5" s="1064" t="s">
        <v>941</v>
      </c>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943</v>
      </c>
    </row>
    <row r="6" spans="1:67" s="14" customFormat="1" ht="36" customHeight="1" x14ac:dyDescent="0.25">
      <c r="A6" s="1059"/>
      <c r="B6" s="1060"/>
      <c r="C6" s="1065"/>
      <c r="D6" s="1064"/>
      <c r="E6" s="12" t="s">
        <v>21</v>
      </c>
      <c r="F6" s="12"/>
      <c r="G6" s="13" t="s">
        <v>82</v>
      </c>
      <c r="H6" s="11" t="s">
        <v>80</v>
      </c>
      <c r="I6" s="11" t="s">
        <v>183</v>
      </c>
      <c r="J6" s="921" t="s">
        <v>51</v>
      </c>
      <c r="K6" s="921" t="s">
        <v>39</v>
      </c>
      <c r="L6" s="921" t="s">
        <v>22</v>
      </c>
      <c r="M6" s="11" t="s">
        <v>23</v>
      </c>
      <c r="N6" s="921" t="s">
        <v>40</v>
      </c>
      <c r="O6" s="11" t="s">
        <v>232</v>
      </c>
      <c r="P6" s="921" t="s">
        <v>74</v>
      </c>
      <c r="Q6" s="11" t="s">
        <v>46</v>
      </c>
      <c r="R6" s="921" t="s">
        <v>53</v>
      </c>
      <c r="S6" s="12" t="s">
        <v>24</v>
      </c>
      <c r="T6" s="12"/>
      <c r="U6" s="921" t="s">
        <v>25</v>
      </c>
      <c r="V6" s="921" t="s">
        <v>26</v>
      </c>
      <c r="W6" s="11" t="s">
        <v>122</v>
      </c>
      <c r="X6" s="921" t="s">
        <v>125</v>
      </c>
      <c r="Y6" s="921" t="s">
        <v>124</v>
      </c>
      <c r="Z6" s="921" t="s">
        <v>48</v>
      </c>
      <c r="AA6" s="11" t="s">
        <v>41</v>
      </c>
      <c r="AB6" s="921" t="s">
        <v>49</v>
      </c>
      <c r="AC6" s="11" t="s">
        <v>27</v>
      </c>
      <c r="AD6" s="11"/>
      <c r="AE6" s="921" t="s">
        <v>234</v>
      </c>
      <c r="AF6" s="921" t="s">
        <v>236</v>
      </c>
      <c r="AG6" s="921" t="s">
        <v>238</v>
      </c>
      <c r="AH6" s="921" t="s">
        <v>240</v>
      </c>
      <c r="AI6" s="921" t="s">
        <v>242</v>
      </c>
      <c r="AJ6" s="921" t="s">
        <v>244</v>
      </c>
      <c r="AK6" s="921" t="s">
        <v>246</v>
      </c>
      <c r="AL6" s="921" t="s">
        <v>248</v>
      </c>
      <c r="AM6" s="11" t="s">
        <v>250</v>
      </c>
      <c r="AN6" s="921" t="s">
        <v>144</v>
      </c>
      <c r="AO6" s="921" t="s">
        <v>73</v>
      </c>
      <c r="AP6" s="921" t="s">
        <v>97</v>
      </c>
      <c r="AQ6" s="921" t="s">
        <v>43</v>
      </c>
      <c r="AR6" s="11" t="s">
        <v>253</v>
      </c>
      <c r="AS6" s="11" t="s">
        <v>255</v>
      </c>
      <c r="AT6" s="921" t="s">
        <v>257</v>
      </c>
      <c r="AU6" s="11" t="s">
        <v>123</v>
      </c>
      <c r="AV6" s="921" t="s">
        <v>146</v>
      </c>
      <c r="AW6" s="921" t="s">
        <v>147</v>
      </c>
      <c r="AX6" s="922" t="s">
        <v>94</v>
      </c>
      <c r="AY6" s="922" t="s">
        <v>95</v>
      </c>
      <c r="AZ6" s="921" t="s">
        <v>99</v>
      </c>
      <c r="BA6" s="921" t="s">
        <v>96</v>
      </c>
      <c r="BB6" s="11" t="s">
        <v>117</v>
      </c>
      <c r="BC6" s="921" t="s">
        <v>103</v>
      </c>
      <c r="BD6" s="11" t="s">
        <v>152</v>
      </c>
      <c r="BE6" s="11" t="s">
        <v>153</v>
      </c>
      <c r="BF6" s="921" t="s">
        <v>78</v>
      </c>
      <c r="BG6" s="11" t="s">
        <v>84</v>
      </c>
      <c r="BH6" s="1064"/>
      <c r="BI6" s="1064"/>
    </row>
    <row r="7" spans="1:67" s="100" customFormat="1" ht="21.75" customHeight="1" x14ac:dyDescent="0.25">
      <c r="A7" s="695"/>
      <c r="B7" s="696" t="s">
        <v>261</v>
      </c>
      <c r="C7" s="697"/>
      <c r="D7" s="698">
        <f>SUM('TT CAM XUYEN:XA 30 '!D7)</f>
        <v>63703.530461999995</v>
      </c>
      <c r="E7" s="698">
        <f>SUM('TT CAM XUYEN:XA 30 '!E7)</f>
        <v>0</v>
      </c>
      <c r="F7" s="698">
        <f>SUM('TT CAM XUYEN:XA 30 '!F7)</f>
        <v>0</v>
      </c>
      <c r="G7" s="698">
        <f>SUM('TT CAM XUYEN:XA 30 '!G7)</f>
        <v>0</v>
      </c>
      <c r="H7" s="698">
        <f>SUM('TT CAM XUYEN:XA 30 '!H7)</f>
        <v>0</v>
      </c>
      <c r="I7" s="698">
        <f>SUM('TT CAM XUYEN:XA 30 '!I7)</f>
        <v>0</v>
      </c>
      <c r="J7" s="823">
        <f>SUM('TT CAM XUYEN:XA 30 '!J7)</f>
        <v>0</v>
      </c>
      <c r="K7" s="823">
        <f>SUM('TT CAM XUYEN:XA 30 '!K7)</f>
        <v>0</v>
      </c>
      <c r="L7" s="823">
        <f>SUM('TT CAM XUYEN:XA 30 '!L7)</f>
        <v>0</v>
      </c>
      <c r="M7" s="698">
        <f>SUM('TT CAM XUYEN:XA 30 '!M7)</f>
        <v>0</v>
      </c>
      <c r="N7" s="823">
        <f>SUM('TT CAM XUYEN:XA 30 '!N7)</f>
        <v>0</v>
      </c>
      <c r="O7" s="698">
        <f>SUM('TT CAM XUYEN:XA 30 '!O7)</f>
        <v>0</v>
      </c>
      <c r="P7" s="823">
        <f>SUM('TT CAM XUYEN:XA 30 '!P7)</f>
        <v>0</v>
      </c>
      <c r="Q7" s="698">
        <f>SUM('TT CAM XUYEN:XA 30 '!Q7)</f>
        <v>0</v>
      </c>
      <c r="R7" s="823">
        <f>SUM('TT CAM XUYEN:XA 30 '!R7)</f>
        <v>0</v>
      </c>
      <c r="S7" s="698">
        <f>SUM('TT CAM XUYEN:XA 30 '!S7)</f>
        <v>0</v>
      </c>
      <c r="T7" s="698">
        <f>SUM('TT CAM XUYEN:XA 30 '!T7)</f>
        <v>0</v>
      </c>
      <c r="U7" s="823">
        <f>SUM('TT CAM XUYEN:XA 30 '!U7)</f>
        <v>0</v>
      </c>
      <c r="V7" s="823">
        <f>SUM('TT CAM XUYEN:XA 30 '!V7)</f>
        <v>0</v>
      </c>
      <c r="W7" s="698">
        <f>SUM('TT CAM XUYEN:XA 30 '!W7)</f>
        <v>0</v>
      </c>
      <c r="X7" s="823">
        <f>SUM('TT CAM XUYEN:XA 30 '!X7)</f>
        <v>0</v>
      </c>
      <c r="Y7" s="823">
        <f>SUM('TT CAM XUYEN:XA 30 '!Y7)</f>
        <v>0</v>
      </c>
      <c r="Z7" s="823">
        <f>SUM('TT CAM XUYEN:XA 30 '!Z7)</f>
        <v>0</v>
      </c>
      <c r="AA7" s="698">
        <f>SUM('TT CAM XUYEN:XA 30 '!AA7)</f>
        <v>0</v>
      </c>
      <c r="AB7" s="823">
        <f>SUM('TT CAM XUYEN:XA 30 '!AB7)</f>
        <v>0</v>
      </c>
      <c r="AC7" s="698">
        <f>SUM('TT CAM XUYEN:XA 30 '!AC7)</f>
        <v>0</v>
      </c>
      <c r="AD7" s="698">
        <f>SUM('TT CAM XUYEN:XA 30 '!AD7)</f>
        <v>0</v>
      </c>
      <c r="AE7" s="823">
        <f>SUM('TT CAM XUYEN:XA 30 '!AE7)</f>
        <v>0</v>
      </c>
      <c r="AF7" s="823">
        <f>SUM('TT CAM XUYEN:XA 30 '!AF7)</f>
        <v>0</v>
      </c>
      <c r="AG7" s="823">
        <f>SUM('TT CAM XUYEN:XA 30 '!AG7)</f>
        <v>0</v>
      </c>
      <c r="AH7" s="823">
        <f>SUM('TT CAM XUYEN:XA 30 '!AH7)</f>
        <v>0</v>
      </c>
      <c r="AI7" s="823">
        <f>SUM('TT CAM XUYEN:XA 30 '!AI7)</f>
        <v>0</v>
      </c>
      <c r="AJ7" s="823">
        <f>SUM('TT CAM XUYEN:XA 30 '!AJ7)</f>
        <v>0</v>
      </c>
      <c r="AK7" s="823">
        <f>SUM('TT CAM XUYEN:XA 30 '!AK7)</f>
        <v>0</v>
      </c>
      <c r="AL7" s="823">
        <f>SUM('TT CAM XUYEN:XA 30 '!AL7)</f>
        <v>0</v>
      </c>
      <c r="AM7" s="698">
        <f>SUM('TT CAM XUYEN:XA 30 '!AM7)</f>
        <v>0</v>
      </c>
      <c r="AN7" s="823">
        <f>SUM('TT CAM XUYEN:XA 30 '!AN7)</f>
        <v>0</v>
      </c>
      <c r="AO7" s="823">
        <f>SUM('TT CAM XUYEN:XA 30 '!AO7)</f>
        <v>0</v>
      </c>
      <c r="AP7" s="823">
        <f>SUM('TT CAM XUYEN:XA 30 '!AP7)</f>
        <v>0</v>
      </c>
      <c r="AQ7" s="823">
        <f>SUM('TT CAM XUYEN:XA 30 '!AQ7)</f>
        <v>0</v>
      </c>
      <c r="AR7" s="698">
        <f>SUM('TT CAM XUYEN:XA 30 '!AR7)</f>
        <v>0</v>
      </c>
      <c r="AS7" s="698">
        <f>SUM('TT CAM XUYEN:XA 30 '!AS7)</f>
        <v>0</v>
      </c>
      <c r="AT7" s="823">
        <f>SUM('TT CAM XUYEN:XA 30 '!AT7)</f>
        <v>0</v>
      </c>
      <c r="AU7" s="698">
        <f>SUM('TT CAM XUYEN:XA 30 '!AU7)</f>
        <v>0</v>
      </c>
      <c r="AV7" s="823">
        <f>SUM('TT CAM XUYEN:XA 30 '!AV7)</f>
        <v>0</v>
      </c>
      <c r="AW7" s="823">
        <f>SUM('TT CAM XUYEN:XA 30 '!AW7)</f>
        <v>0</v>
      </c>
      <c r="AX7" s="823">
        <f>SUM('TT CAM XUYEN:XA 30 '!AX7)</f>
        <v>0</v>
      </c>
      <c r="AY7" s="823">
        <f>SUM('TT CAM XUYEN:XA 30 '!AY7)</f>
        <v>0</v>
      </c>
      <c r="AZ7" s="823">
        <f>SUM('TT CAM XUYEN:XA 30 '!AZ7)</f>
        <v>0</v>
      </c>
      <c r="BA7" s="823">
        <f>SUM('TT CAM XUYEN:XA 30 '!BA7)</f>
        <v>0</v>
      </c>
      <c r="BB7" s="698">
        <f>SUM('TT CAM XUYEN:XA 30 '!BB7)</f>
        <v>0</v>
      </c>
      <c r="BC7" s="823">
        <f>SUM('TT CAM XUYEN:XA 30 '!BC7)</f>
        <v>0</v>
      </c>
      <c r="BD7" s="698">
        <f>SUM('TT CAM XUYEN:XA 30 '!BD7)</f>
        <v>0</v>
      </c>
      <c r="BE7" s="698">
        <f>SUM('TT CAM XUYEN:XA 30 '!BE7)</f>
        <v>0</v>
      </c>
      <c r="BF7" s="823">
        <f>SUM('TT CAM XUYEN:XA 30 '!BF7)</f>
        <v>0</v>
      </c>
      <c r="BG7" s="698">
        <f>SUM('TT CAM XUYEN:XA 30 '!BG7)</f>
        <v>0</v>
      </c>
      <c r="BH7" s="698">
        <f>SUM('TT CAM XUYEN:XA 30 '!BH7)</f>
        <v>0</v>
      </c>
      <c r="BI7" s="698">
        <f>SUM('TT CAM XUYEN:XA 30 '!BI7)</f>
        <v>0</v>
      </c>
      <c r="BJ7" s="100">
        <f>BI8+BI22+BI62</f>
        <v>63703.53046200001</v>
      </c>
    </row>
    <row r="8" spans="1:67" s="100" customFormat="1" ht="17.25" customHeight="1" x14ac:dyDescent="0.3">
      <c r="A8" s="697">
        <v>1</v>
      </c>
      <c r="B8" s="773" t="s">
        <v>31</v>
      </c>
      <c r="C8" s="697" t="s">
        <v>21</v>
      </c>
      <c r="D8" s="698">
        <f>SUM('TT CAM XUYEN:XA 30 '!D8)</f>
        <v>50514.233574999998</v>
      </c>
      <c r="E8" s="698">
        <f>SUM('TT CAM XUYEN:XA 30 '!E8)</f>
        <v>46083.233575000006</v>
      </c>
      <c r="F8" s="698"/>
      <c r="G8" s="698">
        <f>SUM('TT CAM XUYEN:XA 30 '!G8)</f>
        <v>0</v>
      </c>
      <c r="H8" s="698">
        <f>SUM('TT CAM XUYEN:XA 30 '!H8)</f>
        <v>0</v>
      </c>
      <c r="I8" s="698">
        <f>SUM('TT CAM XUYEN:XA 30 '!I8)</f>
        <v>0</v>
      </c>
      <c r="J8" s="823">
        <f>SUM('TT CAM XUYEN:XA 30 '!J8)</f>
        <v>62.1</v>
      </c>
      <c r="K8" s="823">
        <f>SUM('TT CAM XUYEN:XA 30 '!K8)</f>
        <v>51.83</v>
      </c>
      <c r="L8" s="823">
        <f>SUM('TT CAM XUYEN:XA 30 '!L8)</f>
        <v>19.700000000000003</v>
      </c>
      <c r="M8" s="698">
        <f>SUM('TT CAM XUYEN:XA 30 '!M8)</f>
        <v>0</v>
      </c>
      <c r="N8" s="823">
        <f>SUM('TT CAM XUYEN:XA 30 '!N8)</f>
        <v>0</v>
      </c>
      <c r="O8" s="698">
        <f>SUM('TT CAM XUYEN:XA 30 '!O8)</f>
        <v>0</v>
      </c>
      <c r="P8" s="823">
        <f>SUM('TT CAM XUYEN:XA 30 '!P8)</f>
        <v>58.04</v>
      </c>
      <c r="Q8" s="698">
        <f>SUM('TT CAM XUYEN:XA 30 '!Q8)</f>
        <v>0</v>
      </c>
      <c r="R8" s="823">
        <f>SUM('TT CAM XUYEN:XA 30 '!R8)</f>
        <v>914.87</v>
      </c>
      <c r="S8" s="698">
        <f>SUM('TT CAM XUYEN:XA 30 '!S8)</f>
        <v>4051.4700000000003</v>
      </c>
      <c r="T8" s="670"/>
      <c r="U8" s="823">
        <f>SUM('TT CAM XUYEN:XA 30 '!U8)</f>
        <v>119.23</v>
      </c>
      <c r="V8" s="823">
        <f>SUM('TT CAM XUYEN:XA 30 '!V8)</f>
        <v>2.6000000000000005</v>
      </c>
      <c r="W8" s="698">
        <f>SUM('TT CAM XUYEN:XA 30 '!W8)</f>
        <v>0</v>
      </c>
      <c r="X8" s="823">
        <f>SUM('TT CAM XUYEN:XA 30 '!X8)</f>
        <v>148.01</v>
      </c>
      <c r="Y8" s="823">
        <f>SUM('TT CAM XUYEN:XA 30 '!Y8)</f>
        <v>1405.9900000000002</v>
      </c>
      <c r="Z8" s="823">
        <f>SUM('TT CAM XUYEN:XA 30 '!Z8)</f>
        <v>47.300000000000004</v>
      </c>
      <c r="AA8" s="698">
        <f>SUM('TT CAM XUYEN:XA 30 '!AA8)</f>
        <v>0</v>
      </c>
      <c r="AB8" s="823">
        <f>SUM('TT CAM XUYEN:XA 30 '!AB8)</f>
        <v>66.300000000000011</v>
      </c>
      <c r="AC8" s="698">
        <f>SUM('TT CAM XUYEN:XA 30 '!AC8)</f>
        <v>727.00999999999976</v>
      </c>
      <c r="AD8" s="698"/>
      <c r="AE8" s="823">
        <f>SUM('TT CAM XUYEN:XA 30 '!AE8)</f>
        <v>533.46</v>
      </c>
      <c r="AF8" s="823">
        <f>SUM('TT CAM XUYEN:XA 30 '!AF8)</f>
        <v>75.559999999999988</v>
      </c>
      <c r="AG8" s="823">
        <f>SUM('TT CAM XUYEN:XA 30 '!AG8)</f>
        <v>0.4</v>
      </c>
      <c r="AH8" s="823">
        <f>SUM('TT CAM XUYEN:XA 30 '!AH8)</f>
        <v>4.7299999999999995</v>
      </c>
      <c r="AI8" s="823">
        <f>SUM('TT CAM XUYEN:XA 30 '!AI8)</f>
        <v>14.899999999999999</v>
      </c>
      <c r="AJ8" s="823">
        <f>SUM('TT CAM XUYEN:XA 30 '!AJ8)</f>
        <v>16.509999999999998</v>
      </c>
      <c r="AK8" s="823">
        <f>SUM('TT CAM XUYEN:XA 30 '!AK8)</f>
        <v>4.4300000000000006</v>
      </c>
      <c r="AL8" s="823">
        <f>SUM('TT CAM XUYEN:XA 30 '!AL8)</f>
        <v>3.4100000000000006</v>
      </c>
      <c r="AM8" s="698">
        <f>SUM('TT CAM XUYEN:XA 30 '!AM8)</f>
        <v>0</v>
      </c>
      <c r="AN8" s="823">
        <f>SUM('TT CAM XUYEN:XA 30 '!AN8)</f>
        <v>0.94</v>
      </c>
      <c r="AO8" s="823">
        <f>SUM('TT CAM XUYEN:XA 30 '!AO8)</f>
        <v>18.12</v>
      </c>
      <c r="AP8" s="823">
        <f>SUM('TT CAM XUYEN:XA 30 '!AP8)</f>
        <v>0.24000000000000002</v>
      </c>
      <c r="AQ8" s="823">
        <f>SUM('TT CAM XUYEN:XA 30 '!AQ8)</f>
        <v>49.61</v>
      </c>
      <c r="AR8" s="698">
        <f>SUM('TT CAM XUYEN:XA 30 '!AR8)</f>
        <v>0</v>
      </c>
      <c r="AS8" s="698">
        <f>SUM('TT CAM XUYEN:XA 30 '!AS8)</f>
        <v>0</v>
      </c>
      <c r="AT8" s="823">
        <f>SUM('TT CAM XUYEN:XA 30 '!AT8)</f>
        <v>4.7</v>
      </c>
      <c r="AU8" s="698">
        <f>SUM('TT CAM XUYEN:XA 30 '!AU8)</f>
        <v>0</v>
      </c>
      <c r="AV8" s="823">
        <f>SUM('TT CAM XUYEN:XA 30 '!AV8)</f>
        <v>8.1</v>
      </c>
      <c r="AW8" s="823">
        <f>SUM('TT CAM XUYEN:XA 30 '!AW8)</f>
        <v>14.68</v>
      </c>
      <c r="AX8" s="823">
        <f>SUM('TT CAM XUYEN:XA 30 '!AX8)</f>
        <v>501.70999999999992</v>
      </c>
      <c r="AY8" s="823">
        <f>SUM('TT CAM XUYEN:XA 30 '!AY8)</f>
        <v>260.99</v>
      </c>
      <c r="AZ8" s="823">
        <f>SUM('TT CAM XUYEN:XA 30 '!AZ8)</f>
        <v>20.71</v>
      </c>
      <c r="BA8" s="823">
        <f>SUM('TT CAM XUYEN:XA 30 '!BA8)</f>
        <v>0.94</v>
      </c>
      <c r="BB8" s="698">
        <f>SUM('TT CAM XUYEN:XA 30 '!BB8)</f>
        <v>0</v>
      </c>
      <c r="BC8" s="823">
        <f>SUM('TT CAM XUYEN:XA 30 '!BC8)</f>
        <v>0.06</v>
      </c>
      <c r="BD8" s="698">
        <f>SUM('TT CAM XUYEN:XA 30 '!BD8)</f>
        <v>0</v>
      </c>
      <c r="BE8" s="698">
        <f>SUM('TT CAM XUYEN:XA 30 '!BE8)</f>
        <v>0</v>
      </c>
      <c r="BF8" s="823">
        <f>SUM('TT CAM XUYEN:XA 30 '!BF8)</f>
        <v>0.83</v>
      </c>
      <c r="BG8" s="698">
        <f>SUM('TT CAM XUYEN:XA 30 '!BG8)</f>
        <v>0</v>
      </c>
      <c r="BH8" s="698">
        <f>SUM('TT CAM XUYEN:XA 30 '!BH8)</f>
        <v>4431.0000000000009</v>
      </c>
      <c r="BI8" s="698">
        <f>SUM('TT CAM XUYEN:XA 30 '!BI8)</f>
        <v>47389.583575000004</v>
      </c>
      <c r="BJ8" s="100">
        <f>D8-BI8</f>
        <v>3124.6499999999942</v>
      </c>
      <c r="BK8" s="42">
        <f>BH8-BJ8</f>
        <v>1306.3500000000067</v>
      </c>
      <c r="BL8" s="8"/>
      <c r="BM8" s="8">
        <f t="shared" ref="BM8:BM67" si="0">SUM(U8,V8,X8,Y8,Z8,AB8,AC8,AV8,AW8,AX8,AY8,AZ8,BA8,BC8,BF8)</f>
        <v>3324.4599999999991</v>
      </c>
      <c r="BN8" s="8"/>
      <c r="BO8" s="8"/>
    </row>
    <row r="9" spans="1:67" s="14" customFormat="1" ht="9" customHeight="1" x14ac:dyDescent="0.3">
      <c r="A9" s="697"/>
      <c r="B9" s="700" t="s">
        <v>38</v>
      </c>
      <c r="C9" s="621"/>
      <c r="D9" s="698">
        <f>SUM('TT CAM XUYEN:XA 30 '!D9)</f>
        <v>0</v>
      </c>
      <c r="E9" s="698">
        <f>SUM('TT CAM XUYEN:XA 30 '!E9)</f>
        <v>0</v>
      </c>
      <c r="F9" s="11"/>
      <c r="G9" s="698">
        <f>SUM('TT CAM XUYEN:XA 30 '!G9)</f>
        <v>0</v>
      </c>
      <c r="H9" s="698">
        <f>SUM('TT CAM XUYEN:XA 30 '!H9)</f>
        <v>0</v>
      </c>
      <c r="I9" s="698">
        <f>SUM('TT CAM XUYEN:XA 30 '!I9)</f>
        <v>0</v>
      </c>
      <c r="J9" s="823">
        <f>SUM('TT CAM XUYEN:XA 30 '!J9)</f>
        <v>0</v>
      </c>
      <c r="K9" s="823">
        <f>SUM('TT CAM XUYEN:XA 30 '!K9)</f>
        <v>0</v>
      </c>
      <c r="L9" s="823">
        <f>SUM('TT CAM XUYEN:XA 30 '!L9)</f>
        <v>0</v>
      </c>
      <c r="M9" s="698">
        <f>SUM('TT CAM XUYEN:XA 30 '!M9)</f>
        <v>0</v>
      </c>
      <c r="N9" s="823">
        <f>SUM('TT CAM XUYEN:XA 30 '!N9)</f>
        <v>0</v>
      </c>
      <c r="O9" s="698">
        <f>SUM('TT CAM XUYEN:XA 30 '!O9)</f>
        <v>0</v>
      </c>
      <c r="P9" s="823">
        <f>SUM('TT CAM XUYEN:XA 30 '!P9)</f>
        <v>0</v>
      </c>
      <c r="Q9" s="698">
        <f>SUM('TT CAM XUYEN:XA 30 '!Q9)</f>
        <v>0</v>
      </c>
      <c r="R9" s="823">
        <f>SUM('TT CAM XUYEN:XA 30 '!R9)</f>
        <v>0</v>
      </c>
      <c r="S9" s="698">
        <f>SUM('TT CAM XUYEN:XA 30 '!S9)</f>
        <v>0</v>
      </c>
      <c r="T9" s="678"/>
      <c r="U9" s="823">
        <f>SUM('TT CAM XUYEN:XA 30 '!U9)</f>
        <v>0</v>
      </c>
      <c r="V9" s="823">
        <f>SUM('TT CAM XUYEN:XA 30 '!V9)</f>
        <v>0</v>
      </c>
      <c r="W9" s="698">
        <f>SUM('TT CAM XUYEN:XA 30 '!W9)</f>
        <v>0</v>
      </c>
      <c r="X9" s="823">
        <f>SUM('TT CAM XUYEN:XA 30 '!X9)</f>
        <v>0</v>
      </c>
      <c r="Y9" s="823">
        <f>SUM('TT CAM XUYEN:XA 30 '!Y9)</f>
        <v>0</v>
      </c>
      <c r="Z9" s="823">
        <f>SUM('TT CAM XUYEN:XA 30 '!Z9)</f>
        <v>0</v>
      </c>
      <c r="AA9" s="698">
        <f>SUM('TT CAM XUYEN:XA 30 '!AA9)</f>
        <v>0</v>
      </c>
      <c r="AB9" s="823">
        <f>SUM('TT CAM XUYEN:XA 30 '!AB9)</f>
        <v>0</v>
      </c>
      <c r="AC9" s="698">
        <f>SUM('TT CAM XUYEN:XA 30 '!AC9)</f>
        <v>0</v>
      </c>
      <c r="AD9" s="11"/>
      <c r="AE9" s="823">
        <f>SUM('TT CAM XUYEN:XA 30 '!AE9)</f>
        <v>0</v>
      </c>
      <c r="AF9" s="823">
        <f>SUM('TT CAM XUYEN:XA 30 '!AF9)</f>
        <v>0</v>
      </c>
      <c r="AG9" s="823">
        <f>SUM('TT CAM XUYEN:XA 30 '!AG9)</f>
        <v>0</v>
      </c>
      <c r="AH9" s="823">
        <f>SUM('TT CAM XUYEN:XA 30 '!AH9)</f>
        <v>0</v>
      </c>
      <c r="AI9" s="823">
        <f>SUM('TT CAM XUYEN:XA 30 '!AI9)</f>
        <v>0</v>
      </c>
      <c r="AJ9" s="823">
        <f>SUM('TT CAM XUYEN:XA 30 '!AJ9)</f>
        <v>0</v>
      </c>
      <c r="AK9" s="823">
        <f>SUM('TT CAM XUYEN:XA 30 '!AK9)</f>
        <v>0</v>
      </c>
      <c r="AL9" s="823">
        <f>SUM('TT CAM XUYEN:XA 30 '!AL9)</f>
        <v>0</v>
      </c>
      <c r="AM9" s="698">
        <f>SUM('TT CAM XUYEN:XA 30 '!AM9)</f>
        <v>0</v>
      </c>
      <c r="AN9" s="823">
        <f>SUM('TT CAM XUYEN:XA 30 '!AN9)</f>
        <v>0</v>
      </c>
      <c r="AO9" s="823">
        <f>SUM('TT CAM XUYEN:XA 30 '!AO9)</f>
        <v>0</v>
      </c>
      <c r="AP9" s="823">
        <f>SUM('TT CAM XUYEN:XA 30 '!AP9)</f>
        <v>0</v>
      </c>
      <c r="AQ9" s="823">
        <f>SUM('TT CAM XUYEN:XA 30 '!AQ9)</f>
        <v>0</v>
      </c>
      <c r="AR9" s="698">
        <f>SUM('TT CAM XUYEN:XA 30 '!AR9)</f>
        <v>0</v>
      </c>
      <c r="AS9" s="698">
        <f>SUM('TT CAM XUYEN:XA 30 '!AS9)</f>
        <v>0</v>
      </c>
      <c r="AT9" s="823">
        <f>SUM('TT CAM XUYEN:XA 30 '!AT9)</f>
        <v>0</v>
      </c>
      <c r="AU9" s="698">
        <f>SUM('TT CAM XUYEN:XA 30 '!AU9)</f>
        <v>0</v>
      </c>
      <c r="AV9" s="823">
        <f>SUM('TT CAM XUYEN:XA 30 '!AV9)</f>
        <v>0</v>
      </c>
      <c r="AW9" s="823">
        <f>SUM('TT CAM XUYEN:XA 30 '!AW9)</f>
        <v>0</v>
      </c>
      <c r="AX9" s="823">
        <f>SUM('TT CAM XUYEN:XA 30 '!AX9)</f>
        <v>0</v>
      </c>
      <c r="AY9" s="823">
        <f>SUM('TT CAM XUYEN:XA 30 '!AY9)</f>
        <v>0</v>
      </c>
      <c r="AZ9" s="823">
        <f>SUM('TT CAM XUYEN:XA 30 '!AZ9)</f>
        <v>0</v>
      </c>
      <c r="BA9" s="823">
        <f>SUM('TT CAM XUYEN:XA 30 '!BA9)</f>
        <v>0</v>
      </c>
      <c r="BB9" s="698">
        <f>SUM('TT CAM XUYEN:XA 30 '!BB9)</f>
        <v>0</v>
      </c>
      <c r="BC9" s="823">
        <f>SUM('TT CAM XUYEN:XA 30 '!BC9)</f>
        <v>0</v>
      </c>
      <c r="BD9" s="698">
        <f>SUM('TT CAM XUYEN:XA 30 '!BD9)</f>
        <v>0</v>
      </c>
      <c r="BE9" s="698">
        <f>SUM('TT CAM XUYEN:XA 30 '!BE9)</f>
        <v>0</v>
      </c>
      <c r="BF9" s="823">
        <f>SUM('TT CAM XUYEN:XA 30 '!BF9)</f>
        <v>0</v>
      </c>
      <c r="BG9" s="698">
        <f>SUM('TT CAM XUYEN:XA 30 '!BG9)</f>
        <v>0</v>
      </c>
      <c r="BH9" s="698">
        <f>SUM('TT CAM XUYEN:XA 30 '!BH9)</f>
        <v>0</v>
      </c>
      <c r="BI9" s="698">
        <f>SUM('TT CAM XUYEN:XA 30 '!BI9)</f>
        <v>0</v>
      </c>
      <c r="BJ9" s="14">
        <f t="shared" ref="BJ9:BJ64" si="1">D9-BI9</f>
        <v>0</v>
      </c>
      <c r="BK9" s="42">
        <f t="shared" ref="BK9:BK64" si="2">BH9-BJ9</f>
        <v>0</v>
      </c>
      <c r="BL9" s="8"/>
      <c r="BM9" s="8">
        <f t="shared" si="0"/>
        <v>0</v>
      </c>
      <c r="BN9" s="8"/>
      <c r="BO9" s="8"/>
    </row>
    <row r="10" spans="1:67" s="26" customFormat="1" ht="15.6" x14ac:dyDescent="0.3">
      <c r="A10" s="621" t="s">
        <v>1</v>
      </c>
      <c r="B10" s="700" t="s">
        <v>81</v>
      </c>
      <c r="C10" s="11" t="s">
        <v>82</v>
      </c>
      <c r="D10" s="698">
        <f>SUM('TT CAM XUYEN:XA 30 '!D10)</f>
        <v>11349.974356999997</v>
      </c>
      <c r="E10" s="698">
        <f>SUM('TT CAM XUYEN:XA 30 '!E10)</f>
        <v>268.43</v>
      </c>
      <c r="F10" s="670"/>
      <c r="G10" s="701">
        <f>SUM('TT CAM XUYEN:XA 30 '!G10)</f>
        <v>9668.1643569999997</v>
      </c>
      <c r="H10" s="698">
        <f>SUM('TT CAM XUYEN:XA 30 '!H10)</f>
        <v>0</v>
      </c>
      <c r="I10" s="698">
        <f>SUM('TT CAM XUYEN:XA 30 '!I10)</f>
        <v>0</v>
      </c>
      <c r="J10" s="823">
        <f>SUM('TT CAM XUYEN:XA 30 '!J10)</f>
        <v>62.1</v>
      </c>
      <c r="K10" s="823">
        <f>SUM('TT CAM XUYEN:XA 30 '!K10)</f>
        <v>4.5</v>
      </c>
      <c r="L10" s="823">
        <f>SUM('TT CAM XUYEN:XA 30 '!L10)</f>
        <v>0</v>
      </c>
      <c r="M10" s="698">
        <f>SUM('TT CAM XUYEN:XA 30 '!M10)</f>
        <v>0</v>
      </c>
      <c r="N10" s="823">
        <f>SUM('TT CAM XUYEN:XA 30 '!N10)</f>
        <v>0</v>
      </c>
      <c r="O10" s="698">
        <f>SUM('TT CAM XUYEN:XA 30 '!O10)</f>
        <v>0</v>
      </c>
      <c r="P10" s="823">
        <f>SUM('TT CAM XUYEN:XA 30 '!P10)</f>
        <v>35.75</v>
      </c>
      <c r="Q10" s="698">
        <f>SUM('TT CAM XUYEN:XA 30 '!Q10)</f>
        <v>0</v>
      </c>
      <c r="R10" s="823">
        <f>SUM('TT CAM XUYEN:XA 30 '!R10)</f>
        <v>166.08</v>
      </c>
      <c r="S10" s="698">
        <f>SUM('TT CAM XUYEN:XA 30 '!S10)</f>
        <v>1799.5599999999997</v>
      </c>
      <c r="T10" s="678"/>
      <c r="U10" s="823">
        <f>SUM('TT CAM XUYEN:XA 30 '!U10)</f>
        <v>0</v>
      </c>
      <c r="V10" s="823">
        <f>SUM('TT CAM XUYEN:XA 30 '!V10)</f>
        <v>1.9</v>
      </c>
      <c r="W10" s="698">
        <f>SUM('TT CAM XUYEN:XA 30 '!W10)</f>
        <v>0</v>
      </c>
      <c r="X10" s="823">
        <f>SUM('TT CAM XUYEN:XA 30 '!X10)</f>
        <v>124.08</v>
      </c>
      <c r="Y10" s="823">
        <f>SUM('TT CAM XUYEN:XA 30 '!Y10)</f>
        <v>257.48999999999995</v>
      </c>
      <c r="Z10" s="823">
        <f>SUM('TT CAM XUYEN:XA 30 '!Z10)</f>
        <v>16.739999999999998</v>
      </c>
      <c r="AA10" s="698">
        <f>SUM('TT CAM XUYEN:XA 30 '!AA10)</f>
        <v>0</v>
      </c>
      <c r="AB10" s="823">
        <f>SUM('TT CAM XUYEN:XA 30 '!AB10)</f>
        <v>0</v>
      </c>
      <c r="AC10" s="698">
        <f>SUM('TT CAM XUYEN:XA 30 '!AC10)</f>
        <v>386.17999999999995</v>
      </c>
      <c r="AD10" s="678"/>
      <c r="AE10" s="823">
        <f>SUM('TT CAM XUYEN:XA 30 '!AE10)</f>
        <v>285.14999999999992</v>
      </c>
      <c r="AF10" s="823">
        <f>SUM('TT CAM XUYEN:XA 30 '!AF10)</f>
        <v>15.680000000000003</v>
      </c>
      <c r="AG10" s="823">
        <f>SUM('TT CAM XUYEN:XA 30 '!AG10)</f>
        <v>0.4</v>
      </c>
      <c r="AH10" s="823">
        <f>SUM('TT CAM XUYEN:XA 30 '!AH10)</f>
        <v>4.7299999999999995</v>
      </c>
      <c r="AI10" s="823">
        <f>SUM('TT CAM XUYEN:XA 30 '!AI10)</f>
        <v>13.349999999999998</v>
      </c>
      <c r="AJ10" s="823">
        <f>SUM('TT CAM XUYEN:XA 30 '!AJ10)</f>
        <v>16.509999999999998</v>
      </c>
      <c r="AK10" s="823">
        <f>SUM('TT CAM XUYEN:XA 30 '!AK10)</f>
        <v>0.92000000000000015</v>
      </c>
      <c r="AL10" s="823">
        <f>SUM('TT CAM XUYEN:XA 30 '!AL10)</f>
        <v>2.21</v>
      </c>
      <c r="AM10" s="698">
        <f>SUM('TT CAM XUYEN:XA 30 '!AM10)</f>
        <v>0</v>
      </c>
      <c r="AN10" s="823">
        <f>SUM('TT CAM XUYEN:XA 30 '!AN10)</f>
        <v>0.28000000000000003</v>
      </c>
      <c r="AO10" s="823">
        <f>SUM('TT CAM XUYEN:XA 30 '!AO10)</f>
        <v>0.04</v>
      </c>
      <c r="AP10" s="823">
        <f>SUM('TT CAM XUYEN:XA 30 '!AP10)</f>
        <v>0.2</v>
      </c>
      <c r="AQ10" s="823">
        <f>SUM('TT CAM XUYEN:XA 30 '!AQ10)</f>
        <v>42.01</v>
      </c>
      <c r="AR10" s="698">
        <f>SUM('TT CAM XUYEN:XA 30 '!AR10)</f>
        <v>0</v>
      </c>
      <c r="AS10" s="698">
        <f>SUM('TT CAM XUYEN:XA 30 '!AS10)</f>
        <v>0</v>
      </c>
      <c r="AT10" s="823">
        <f>SUM('TT CAM XUYEN:XA 30 '!AT10)</f>
        <v>4.7</v>
      </c>
      <c r="AU10" s="698">
        <f>SUM('TT CAM XUYEN:XA 30 '!AU10)</f>
        <v>0</v>
      </c>
      <c r="AV10" s="823">
        <f>SUM('TT CAM XUYEN:XA 30 '!AV10)</f>
        <v>6.7499999999999991</v>
      </c>
      <c r="AW10" s="823">
        <f>SUM('TT CAM XUYEN:XA 30 '!AW10)</f>
        <v>14.280000000000001</v>
      </c>
      <c r="AX10" s="823">
        <f>SUM('TT CAM XUYEN:XA 30 '!AX10)</f>
        <v>418.57000000000005</v>
      </c>
      <c r="AY10" s="823">
        <f>SUM('TT CAM XUYEN:XA 30 '!AY10)</f>
        <v>169.85</v>
      </c>
      <c r="AZ10" s="823">
        <f>SUM('TT CAM XUYEN:XA 30 '!AZ10)</f>
        <v>15.71</v>
      </c>
      <c r="BA10" s="823">
        <f>SUM('TT CAM XUYEN:XA 30 '!BA10)</f>
        <v>0.94</v>
      </c>
      <c r="BB10" s="698">
        <f>SUM('TT CAM XUYEN:XA 30 '!BB10)</f>
        <v>0</v>
      </c>
      <c r="BC10" s="823">
        <f>SUM('TT CAM XUYEN:XA 30 '!BC10)</f>
        <v>0.06</v>
      </c>
      <c r="BD10" s="698">
        <f>SUM('TT CAM XUYEN:XA 30 '!BD10)</f>
        <v>0</v>
      </c>
      <c r="BE10" s="698">
        <f>SUM('TT CAM XUYEN:XA 30 '!BE10)</f>
        <v>0</v>
      </c>
      <c r="BF10" s="823">
        <f>SUM('TT CAM XUYEN:XA 30 '!BF10)</f>
        <v>0.83</v>
      </c>
      <c r="BG10" s="698">
        <f>SUM('TT CAM XUYEN:XA 30 '!BG10)</f>
        <v>0</v>
      </c>
      <c r="BH10" s="698">
        <f>SUM('TT CAM XUYEN:XA 30 '!BH10)</f>
        <v>1681.81</v>
      </c>
      <c r="BI10" s="698">
        <f>SUM('TT CAM XUYEN:XA 30 '!BI10)</f>
        <v>9668.1643569999997</v>
      </c>
      <c r="BJ10" s="14">
        <f t="shared" si="1"/>
        <v>1681.8099999999977</v>
      </c>
      <c r="BK10" s="42">
        <f t="shared" si="2"/>
        <v>2.2737367544323206E-12</v>
      </c>
      <c r="BL10" s="8"/>
      <c r="BM10" s="8">
        <f t="shared" si="0"/>
        <v>1413.3799999999997</v>
      </c>
      <c r="BN10" s="8"/>
      <c r="BO10" s="8"/>
    </row>
    <row r="11" spans="1:67" s="26" customFormat="1" ht="14.25" customHeight="1" x14ac:dyDescent="0.3">
      <c r="A11" s="621"/>
      <c r="B11" s="700" t="s">
        <v>79</v>
      </c>
      <c r="C11" s="11" t="s">
        <v>80</v>
      </c>
      <c r="D11" s="698">
        <f>SUM('TT CAM XUYEN:XA 30 '!D11)</f>
        <v>10999.318727999998</v>
      </c>
      <c r="E11" s="698">
        <f>SUM('TT CAM XUYEN:XA 30 '!E11)</f>
        <v>232.38</v>
      </c>
      <c r="F11" s="670"/>
      <c r="G11" s="698">
        <f>SUM('TT CAM XUYEN:XA 30 '!G11)</f>
        <v>0</v>
      </c>
      <c r="H11" s="701">
        <f>SUM('TT CAM XUYEN:XA 30 '!H11)</f>
        <v>9368.3587279999956</v>
      </c>
      <c r="I11" s="698">
        <f>SUM('TT CAM XUYEN:XA 30 '!I11)</f>
        <v>0</v>
      </c>
      <c r="J11" s="823">
        <f>SUM('TT CAM XUYEN:XA 30 '!J11)</f>
        <v>58.35</v>
      </c>
      <c r="K11" s="823">
        <f>SUM('TT CAM XUYEN:XA 30 '!K11)</f>
        <v>4.5</v>
      </c>
      <c r="L11" s="823">
        <f>SUM('TT CAM XUYEN:XA 30 '!L11)</f>
        <v>0</v>
      </c>
      <c r="M11" s="698">
        <f>SUM('TT CAM XUYEN:XA 30 '!M11)</f>
        <v>0</v>
      </c>
      <c r="N11" s="823">
        <f>SUM('TT CAM XUYEN:XA 30 '!N11)</f>
        <v>0</v>
      </c>
      <c r="O11" s="698">
        <f>SUM('TT CAM XUYEN:XA 30 '!O11)</f>
        <v>0</v>
      </c>
      <c r="P11" s="823">
        <f>SUM('TT CAM XUYEN:XA 30 '!P11)</f>
        <v>35.75</v>
      </c>
      <c r="Q11" s="698">
        <f>SUM('TT CAM XUYEN:XA 30 '!Q11)</f>
        <v>0</v>
      </c>
      <c r="R11" s="823">
        <f>SUM('TT CAM XUYEN:XA 30 '!R11)</f>
        <v>133.77999999999997</v>
      </c>
      <c r="S11" s="698">
        <f>SUM('TT CAM XUYEN:XA 30 '!S11)</f>
        <v>1781.9399999999998</v>
      </c>
      <c r="T11" s="678"/>
      <c r="U11" s="823">
        <f>SUM('TT CAM XUYEN:XA 30 '!U11)</f>
        <v>0</v>
      </c>
      <c r="V11" s="823">
        <f>SUM('TT CAM XUYEN:XA 30 '!V11)</f>
        <v>1.9</v>
      </c>
      <c r="W11" s="698">
        <f>SUM('TT CAM XUYEN:XA 30 '!W11)</f>
        <v>0</v>
      </c>
      <c r="X11" s="823">
        <f>SUM('TT CAM XUYEN:XA 30 '!X11)</f>
        <v>124.08</v>
      </c>
      <c r="Y11" s="823">
        <f>SUM('TT CAM XUYEN:XA 30 '!Y11)</f>
        <v>253.48999999999998</v>
      </c>
      <c r="Z11" s="823">
        <f>SUM('TT CAM XUYEN:XA 30 '!Z11)</f>
        <v>16.739999999999998</v>
      </c>
      <c r="AA11" s="698">
        <f>SUM('TT CAM XUYEN:XA 30 '!AA11)</f>
        <v>0</v>
      </c>
      <c r="AB11" s="823">
        <f>SUM('TT CAM XUYEN:XA 30 '!AB11)</f>
        <v>0</v>
      </c>
      <c r="AC11" s="698">
        <f>SUM('TT CAM XUYEN:XA 30 '!AC11)</f>
        <v>383.35999999999996</v>
      </c>
      <c r="AD11" s="678"/>
      <c r="AE11" s="823">
        <f>SUM('TT CAM XUYEN:XA 30 '!AE11)</f>
        <v>285.14999999999992</v>
      </c>
      <c r="AF11" s="823">
        <f>SUM('TT CAM XUYEN:XA 30 '!AF11)</f>
        <v>15.610000000000005</v>
      </c>
      <c r="AG11" s="823">
        <f>SUM('TT CAM XUYEN:XA 30 '!AG11)</f>
        <v>0.4</v>
      </c>
      <c r="AH11" s="823">
        <f>SUM('TT CAM XUYEN:XA 30 '!AH11)</f>
        <v>4.7299999999999995</v>
      </c>
      <c r="AI11" s="823">
        <f>SUM('TT CAM XUYEN:XA 30 '!AI11)</f>
        <v>13.349999999999998</v>
      </c>
      <c r="AJ11" s="823">
        <f>SUM('TT CAM XUYEN:XA 30 '!AJ11)</f>
        <v>16.509999999999998</v>
      </c>
      <c r="AK11" s="823">
        <f>SUM('TT CAM XUYEN:XA 30 '!AK11)</f>
        <v>0.92000000000000015</v>
      </c>
      <c r="AL11" s="823">
        <f>SUM('TT CAM XUYEN:XA 30 '!AL11)</f>
        <v>2.15</v>
      </c>
      <c r="AM11" s="698">
        <f>SUM('TT CAM XUYEN:XA 30 '!AM11)</f>
        <v>0</v>
      </c>
      <c r="AN11" s="823">
        <f>SUM('TT CAM XUYEN:XA 30 '!AN11)</f>
        <v>0.28000000000000003</v>
      </c>
      <c r="AO11" s="823">
        <f>SUM('TT CAM XUYEN:XA 30 '!AO11)</f>
        <v>0.04</v>
      </c>
      <c r="AP11" s="823">
        <f>SUM('TT CAM XUYEN:XA 30 '!AP11)</f>
        <v>0.2</v>
      </c>
      <c r="AQ11" s="823">
        <f>SUM('TT CAM XUYEN:XA 30 '!AQ11)</f>
        <v>39.32</v>
      </c>
      <c r="AR11" s="698">
        <f>SUM('TT CAM XUYEN:XA 30 '!AR11)</f>
        <v>0</v>
      </c>
      <c r="AS11" s="698">
        <f>SUM('TT CAM XUYEN:XA 30 '!AS11)</f>
        <v>0</v>
      </c>
      <c r="AT11" s="823">
        <f>SUM('TT CAM XUYEN:XA 30 '!AT11)</f>
        <v>4.7</v>
      </c>
      <c r="AU11" s="698">
        <f>SUM('TT CAM XUYEN:XA 30 '!AU11)</f>
        <v>0</v>
      </c>
      <c r="AV11" s="823">
        <f>SUM('TT CAM XUYEN:XA 30 '!AV11)</f>
        <v>6.4499999999999993</v>
      </c>
      <c r="AW11" s="823">
        <f>SUM('TT CAM XUYEN:XA 30 '!AW11)</f>
        <v>14.280000000000001</v>
      </c>
      <c r="AX11" s="823">
        <f>SUM('TT CAM XUYEN:XA 30 '!AX11)</f>
        <v>410.89000000000004</v>
      </c>
      <c r="AY11" s="823">
        <f>SUM('TT CAM XUYEN:XA 30 '!AY11)</f>
        <v>169.85</v>
      </c>
      <c r="AZ11" s="823">
        <f>SUM('TT CAM XUYEN:XA 30 '!AZ11)</f>
        <v>15.71</v>
      </c>
      <c r="BA11" s="823">
        <f>SUM('TT CAM XUYEN:XA 30 '!BA11)</f>
        <v>0.94</v>
      </c>
      <c r="BB11" s="698">
        <f>SUM('TT CAM XUYEN:XA 30 '!BB11)</f>
        <v>0</v>
      </c>
      <c r="BC11" s="823">
        <f>SUM('TT CAM XUYEN:XA 30 '!BC11)</f>
        <v>0.06</v>
      </c>
      <c r="BD11" s="698">
        <f>SUM('TT CAM XUYEN:XA 30 '!BD11)</f>
        <v>0</v>
      </c>
      <c r="BE11" s="698">
        <f>SUM('TT CAM XUYEN:XA 30 '!BE11)</f>
        <v>0</v>
      </c>
      <c r="BF11" s="823">
        <f>SUM('TT CAM XUYEN:XA 30 '!BF11)</f>
        <v>0.83</v>
      </c>
      <c r="BG11" s="698">
        <f>SUM('TT CAM XUYEN:XA 30 '!BG11)</f>
        <v>0</v>
      </c>
      <c r="BH11" s="698">
        <f>SUM('TT CAM XUYEN:XA 30 '!BH11)</f>
        <v>1630.96</v>
      </c>
      <c r="BI11" s="698">
        <f>SUM('TT CAM XUYEN:XA 30 '!BI11)</f>
        <v>9368.3587279999956</v>
      </c>
      <c r="BJ11" s="14">
        <f t="shared" si="1"/>
        <v>1630.9600000000028</v>
      </c>
      <c r="BK11" s="42">
        <f t="shared" si="2"/>
        <v>-2.7284841053187847E-12</v>
      </c>
      <c r="BL11" s="8"/>
      <c r="BM11" s="8">
        <f t="shared" si="0"/>
        <v>1398.58</v>
      </c>
      <c r="BN11" s="8"/>
      <c r="BO11" s="8"/>
    </row>
    <row r="12" spans="1:67" s="26" customFormat="1" ht="15.6" hidden="1" x14ac:dyDescent="0.3">
      <c r="A12" s="621"/>
      <c r="B12" s="700" t="s">
        <v>184</v>
      </c>
      <c r="C12" s="11" t="s">
        <v>183</v>
      </c>
      <c r="D12" s="701">
        <f>SUM('TT CAM XUYEN:XA 30 '!D12)</f>
        <v>350.65562900000003</v>
      </c>
      <c r="E12" s="698">
        <f>SUM('TT CAM XUYEN:XA 30 '!E12)</f>
        <v>36.049999999999997</v>
      </c>
      <c r="F12" s="670"/>
      <c r="G12" s="698">
        <f>SUM('TT CAM XUYEN:XA 30 '!G12)</f>
        <v>0</v>
      </c>
      <c r="H12" s="698">
        <f>SUM('TT CAM XUYEN:XA 30 '!H12)</f>
        <v>0</v>
      </c>
      <c r="I12" s="701">
        <f>SUM('TT CAM XUYEN:XA 30 '!I12)</f>
        <v>299.80562900000001</v>
      </c>
      <c r="J12" s="823">
        <f>SUM('TT CAM XUYEN:XA 30 '!J12)</f>
        <v>3.75</v>
      </c>
      <c r="K12" s="823">
        <f>SUM('TT CAM XUYEN:XA 30 '!K12)</f>
        <v>0</v>
      </c>
      <c r="L12" s="823">
        <f>SUM('TT CAM XUYEN:XA 30 '!L12)</f>
        <v>0</v>
      </c>
      <c r="M12" s="698">
        <f>SUM('TT CAM XUYEN:XA 30 '!M12)</f>
        <v>0</v>
      </c>
      <c r="N12" s="823">
        <f>SUM('TT CAM XUYEN:XA 30 '!N12)</f>
        <v>0</v>
      </c>
      <c r="O12" s="698">
        <f>SUM('TT CAM XUYEN:XA 30 '!O12)</f>
        <v>0</v>
      </c>
      <c r="P12" s="823">
        <f>SUM('TT CAM XUYEN:XA 30 '!P12)</f>
        <v>0</v>
      </c>
      <c r="Q12" s="698">
        <f>SUM('TT CAM XUYEN:XA 30 '!Q12)</f>
        <v>0</v>
      </c>
      <c r="R12" s="823">
        <f>SUM('TT CAM XUYEN:XA 30 '!R12)</f>
        <v>32.299999999999997</v>
      </c>
      <c r="S12" s="698">
        <f>SUM('TT CAM XUYEN:XA 30 '!S12)</f>
        <v>17.62</v>
      </c>
      <c r="T12" s="678"/>
      <c r="U12" s="823">
        <f>SUM('TT CAM XUYEN:XA 30 '!U12)</f>
        <v>0</v>
      </c>
      <c r="V12" s="823">
        <f>SUM('TT CAM XUYEN:XA 30 '!V12)</f>
        <v>0</v>
      </c>
      <c r="W12" s="698">
        <f>SUM('TT CAM XUYEN:XA 30 '!W12)</f>
        <v>0</v>
      </c>
      <c r="X12" s="823">
        <f>SUM('TT CAM XUYEN:XA 30 '!X12)</f>
        <v>0</v>
      </c>
      <c r="Y12" s="823">
        <f>SUM('TT CAM XUYEN:XA 30 '!Y12)</f>
        <v>4</v>
      </c>
      <c r="Z12" s="823">
        <f>SUM('TT CAM XUYEN:XA 30 '!Z12)</f>
        <v>0</v>
      </c>
      <c r="AA12" s="698">
        <f>SUM('TT CAM XUYEN:XA 30 '!AA12)</f>
        <v>0</v>
      </c>
      <c r="AB12" s="823">
        <f>SUM('TT CAM XUYEN:XA 30 '!AB12)</f>
        <v>0</v>
      </c>
      <c r="AC12" s="698">
        <f>SUM('TT CAM XUYEN:XA 30 '!AC12)</f>
        <v>2.82</v>
      </c>
      <c r="AD12" s="678"/>
      <c r="AE12" s="823">
        <f>SUM('TT CAM XUYEN:XA 30 '!AE12)</f>
        <v>0</v>
      </c>
      <c r="AF12" s="823">
        <f>SUM('TT CAM XUYEN:XA 30 '!AF12)</f>
        <v>7.0000000000000007E-2</v>
      </c>
      <c r="AG12" s="823">
        <f>SUM('TT CAM XUYEN:XA 30 '!AG12)</f>
        <v>0</v>
      </c>
      <c r="AH12" s="823">
        <f>SUM('TT CAM XUYEN:XA 30 '!AH12)</f>
        <v>0</v>
      </c>
      <c r="AI12" s="823">
        <f>SUM('TT CAM XUYEN:XA 30 '!AI12)</f>
        <v>0</v>
      </c>
      <c r="AJ12" s="823">
        <f>SUM('TT CAM XUYEN:XA 30 '!AJ12)</f>
        <v>0</v>
      </c>
      <c r="AK12" s="823">
        <f>SUM('TT CAM XUYEN:XA 30 '!AK12)</f>
        <v>0</v>
      </c>
      <c r="AL12" s="823">
        <f>SUM('TT CAM XUYEN:XA 30 '!AL12)</f>
        <v>0.06</v>
      </c>
      <c r="AM12" s="698">
        <f>SUM('TT CAM XUYEN:XA 30 '!AM12)</f>
        <v>0</v>
      </c>
      <c r="AN12" s="823">
        <f>SUM('TT CAM XUYEN:XA 30 '!AN12)</f>
        <v>0</v>
      </c>
      <c r="AO12" s="823">
        <f>SUM('TT CAM XUYEN:XA 30 '!AO12)</f>
        <v>0</v>
      </c>
      <c r="AP12" s="823">
        <f>SUM('TT CAM XUYEN:XA 30 '!AP12)</f>
        <v>0</v>
      </c>
      <c r="AQ12" s="823">
        <f>SUM('TT CAM XUYEN:XA 30 '!AQ12)</f>
        <v>2.69</v>
      </c>
      <c r="AR12" s="698">
        <f>SUM('TT CAM XUYEN:XA 30 '!AR12)</f>
        <v>0</v>
      </c>
      <c r="AS12" s="698">
        <f>SUM('TT CAM XUYEN:XA 30 '!AS12)</f>
        <v>0</v>
      </c>
      <c r="AT12" s="823">
        <f>SUM('TT CAM XUYEN:XA 30 '!AT12)</f>
        <v>0</v>
      </c>
      <c r="AU12" s="698">
        <f>SUM('TT CAM XUYEN:XA 30 '!AU12)</f>
        <v>0</v>
      </c>
      <c r="AV12" s="823">
        <f>SUM('TT CAM XUYEN:XA 30 '!AV12)</f>
        <v>0.3</v>
      </c>
      <c r="AW12" s="823">
        <f>SUM('TT CAM XUYEN:XA 30 '!AW12)</f>
        <v>0</v>
      </c>
      <c r="AX12" s="823">
        <f>SUM('TT CAM XUYEN:XA 30 '!AX12)</f>
        <v>7.6800000000000006</v>
      </c>
      <c r="AY12" s="823">
        <f>SUM('TT CAM XUYEN:XA 30 '!AY12)</f>
        <v>0</v>
      </c>
      <c r="AZ12" s="823">
        <f>SUM('TT CAM XUYEN:XA 30 '!AZ12)</f>
        <v>0</v>
      </c>
      <c r="BA12" s="823">
        <f>SUM('TT CAM XUYEN:XA 30 '!BA12)</f>
        <v>0</v>
      </c>
      <c r="BB12" s="698">
        <f>SUM('TT CAM XUYEN:XA 30 '!BB12)</f>
        <v>0</v>
      </c>
      <c r="BC12" s="823">
        <f>SUM('TT CAM XUYEN:XA 30 '!BC12)</f>
        <v>0</v>
      </c>
      <c r="BD12" s="698">
        <f>SUM('TT CAM XUYEN:XA 30 '!BD12)</f>
        <v>0</v>
      </c>
      <c r="BE12" s="698">
        <f>SUM('TT CAM XUYEN:XA 30 '!BE12)</f>
        <v>0</v>
      </c>
      <c r="BF12" s="823">
        <f>SUM('TT CAM XUYEN:XA 30 '!BF12)</f>
        <v>0</v>
      </c>
      <c r="BG12" s="698">
        <f>SUM('TT CAM XUYEN:XA 30 '!BG12)</f>
        <v>0</v>
      </c>
      <c r="BH12" s="698">
        <f>SUM('TT CAM XUYEN:XA 30 '!BH12)</f>
        <v>50.85</v>
      </c>
      <c r="BI12" s="698">
        <f>SUM('TT CAM XUYEN:XA 30 '!BI12)</f>
        <v>299.80562900000001</v>
      </c>
      <c r="BJ12" s="14">
        <f t="shared" si="1"/>
        <v>50.850000000000023</v>
      </c>
      <c r="BK12" s="42">
        <f t="shared" si="2"/>
        <v>0</v>
      </c>
      <c r="BL12" s="8"/>
      <c r="BM12" s="8">
        <f t="shared" si="0"/>
        <v>14.8</v>
      </c>
      <c r="BN12" s="8"/>
      <c r="BO12" s="8"/>
    </row>
    <row r="13" spans="1:67" s="26" customFormat="1" ht="15.6" x14ac:dyDescent="0.3">
      <c r="A13" s="621" t="s">
        <v>2</v>
      </c>
      <c r="B13" s="700" t="s">
        <v>105</v>
      </c>
      <c r="C13" s="11" t="s">
        <v>51</v>
      </c>
      <c r="D13" s="698">
        <f>SUM('TT CAM XUYEN:XA 30 '!D13)</f>
        <v>1204.9295340000001</v>
      </c>
      <c r="E13" s="698">
        <f>SUM('TT CAM XUYEN:XA 30 '!E13)</f>
        <v>27.73</v>
      </c>
      <c r="F13" s="670"/>
      <c r="G13" s="698">
        <f>SUM('TT CAM XUYEN:XA 30 '!G13)</f>
        <v>0</v>
      </c>
      <c r="H13" s="698">
        <f>SUM('TT CAM XUYEN:XA 30 '!H13)</f>
        <v>0</v>
      </c>
      <c r="I13" s="698">
        <f>SUM('TT CAM XUYEN:XA 30 '!I13)</f>
        <v>0</v>
      </c>
      <c r="J13" s="823">
        <f>SUM('TT CAM XUYEN:XA 30 '!J13)</f>
        <v>936.99953400000004</v>
      </c>
      <c r="K13" s="823">
        <f>SUM('TT CAM XUYEN:XA 30 '!K13)</f>
        <v>2.83</v>
      </c>
      <c r="L13" s="823">
        <f>SUM('TT CAM XUYEN:XA 30 '!L13)</f>
        <v>0.4</v>
      </c>
      <c r="M13" s="698">
        <f>SUM('TT CAM XUYEN:XA 30 '!M13)</f>
        <v>0</v>
      </c>
      <c r="N13" s="823">
        <f>SUM('TT CAM XUYEN:XA 30 '!N13)</f>
        <v>0</v>
      </c>
      <c r="O13" s="698">
        <f>SUM('TT CAM XUYEN:XA 30 '!O13)</f>
        <v>0</v>
      </c>
      <c r="P13" s="823">
        <f>SUM('TT CAM XUYEN:XA 30 '!P13)</f>
        <v>6.48</v>
      </c>
      <c r="Q13" s="698">
        <f>SUM('TT CAM XUYEN:XA 30 '!Q13)</f>
        <v>0</v>
      </c>
      <c r="R13" s="823">
        <f>SUM('TT CAM XUYEN:XA 30 '!R13)</f>
        <v>18.02</v>
      </c>
      <c r="S13" s="698">
        <f>SUM('TT CAM XUYEN:XA 30 '!S13)</f>
        <v>351.94999999999993</v>
      </c>
      <c r="T13" s="678"/>
      <c r="U13" s="823">
        <f>SUM('TT CAM XUYEN:XA 30 '!U13)</f>
        <v>0</v>
      </c>
      <c r="V13" s="823">
        <f>SUM('TT CAM XUYEN:XA 30 '!V13)</f>
        <v>0.60000000000000009</v>
      </c>
      <c r="W13" s="698">
        <f>SUM('TT CAM XUYEN:XA 30 '!W13)</f>
        <v>0</v>
      </c>
      <c r="X13" s="823">
        <f>SUM('TT CAM XUYEN:XA 30 '!X13)</f>
        <v>10.66</v>
      </c>
      <c r="Y13" s="823">
        <f>SUM('TT CAM XUYEN:XA 30 '!Y13)</f>
        <v>44.83</v>
      </c>
      <c r="Z13" s="823">
        <f>SUM('TT CAM XUYEN:XA 30 '!Z13)</f>
        <v>7</v>
      </c>
      <c r="AA13" s="698">
        <f>SUM('TT CAM XUYEN:XA 30 '!AA13)</f>
        <v>0</v>
      </c>
      <c r="AB13" s="823">
        <f>SUM('TT CAM XUYEN:XA 30 '!AB13)</f>
        <v>0</v>
      </c>
      <c r="AC13" s="698">
        <f>SUM('TT CAM XUYEN:XA 30 '!AC13)</f>
        <v>111.75000000000001</v>
      </c>
      <c r="AD13" s="678"/>
      <c r="AE13" s="823">
        <f>SUM('TT CAM XUYEN:XA 30 '!AE13)</f>
        <v>76.83</v>
      </c>
      <c r="AF13" s="823">
        <f>SUM('TT CAM XUYEN:XA 30 '!AF13)</f>
        <v>26.960000000000004</v>
      </c>
      <c r="AG13" s="823">
        <f>SUM('TT CAM XUYEN:XA 30 '!AG13)</f>
        <v>0</v>
      </c>
      <c r="AH13" s="823">
        <f>SUM('TT CAM XUYEN:XA 30 '!AH13)</f>
        <v>0</v>
      </c>
      <c r="AI13" s="823">
        <f>SUM('TT CAM XUYEN:XA 30 '!AI13)</f>
        <v>1.55</v>
      </c>
      <c r="AJ13" s="823">
        <f>SUM('TT CAM XUYEN:XA 30 '!AJ13)</f>
        <v>0</v>
      </c>
      <c r="AK13" s="823">
        <f>SUM('TT CAM XUYEN:XA 30 '!AK13)</f>
        <v>2.8200000000000003</v>
      </c>
      <c r="AL13" s="823">
        <f>SUM('TT CAM XUYEN:XA 30 '!AL13)</f>
        <v>0.76</v>
      </c>
      <c r="AM13" s="698">
        <f>SUM('TT CAM XUYEN:XA 30 '!AM13)</f>
        <v>0</v>
      </c>
      <c r="AN13" s="823">
        <f>SUM('TT CAM XUYEN:XA 30 '!AN13)</f>
        <v>0</v>
      </c>
      <c r="AO13" s="823">
        <f>SUM('TT CAM XUYEN:XA 30 '!AO13)</f>
        <v>0.47</v>
      </c>
      <c r="AP13" s="823">
        <f>SUM('TT CAM XUYEN:XA 30 '!AP13)</f>
        <v>0.04</v>
      </c>
      <c r="AQ13" s="823">
        <f>SUM('TT CAM XUYEN:XA 30 '!AQ13)</f>
        <v>2.3200000000000003</v>
      </c>
      <c r="AR13" s="698">
        <f>SUM('TT CAM XUYEN:XA 30 '!AR13)</f>
        <v>0</v>
      </c>
      <c r="AS13" s="698">
        <f>SUM('TT CAM XUYEN:XA 30 '!AS13)</f>
        <v>0</v>
      </c>
      <c r="AT13" s="823">
        <f>SUM('TT CAM XUYEN:XA 30 '!AT13)</f>
        <v>0</v>
      </c>
      <c r="AU13" s="698">
        <f>SUM('TT CAM XUYEN:XA 30 '!AU13)</f>
        <v>0</v>
      </c>
      <c r="AV13" s="823">
        <f>SUM('TT CAM XUYEN:XA 30 '!AV13)</f>
        <v>0.65</v>
      </c>
      <c r="AW13" s="823">
        <f>SUM('TT CAM XUYEN:XA 30 '!AW13)</f>
        <v>0</v>
      </c>
      <c r="AX13" s="823">
        <f>SUM('TT CAM XUYEN:XA 30 '!AX13)</f>
        <v>35.35</v>
      </c>
      <c r="AY13" s="823">
        <f>SUM('TT CAM XUYEN:XA 30 '!AY13)</f>
        <v>24.36</v>
      </c>
      <c r="AZ13" s="823">
        <f>SUM('TT CAM XUYEN:XA 30 '!AZ13)</f>
        <v>5</v>
      </c>
      <c r="BA13" s="823">
        <f>SUM('TT CAM XUYEN:XA 30 '!BA13)</f>
        <v>0</v>
      </c>
      <c r="BB13" s="698">
        <f>SUM('TT CAM XUYEN:XA 30 '!BB13)</f>
        <v>0</v>
      </c>
      <c r="BC13" s="823">
        <f>SUM('TT CAM XUYEN:XA 30 '!BC13)</f>
        <v>0</v>
      </c>
      <c r="BD13" s="698">
        <f>SUM('TT CAM XUYEN:XA 30 '!BD13)</f>
        <v>0</v>
      </c>
      <c r="BE13" s="698">
        <f>SUM('TT CAM XUYEN:XA 30 '!BE13)</f>
        <v>0</v>
      </c>
      <c r="BF13" s="823">
        <f>SUM('TT CAM XUYEN:XA 30 '!BF13)</f>
        <v>0</v>
      </c>
      <c r="BG13" s="698">
        <f>SUM('TT CAM XUYEN:XA 30 '!BG13)</f>
        <v>0</v>
      </c>
      <c r="BH13" s="698">
        <f>SUM('TT CAM XUYEN:XA 30 '!BH13)</f>
        <v>267.92999999999995</v>
      </c>
      <c r="BI13" s="698">
        <f>SUM('TT CAM XUYEN:XA 30 '!BI13)</f>
        <v>999.09953399999995</v>
      </c>
      <c r="BJ13" s="14">
        <f t="shared" si="1"/>
        <v>205.83000000000015</v>
      </c>
      <c r="BK13" s="42">
        <f t="shared" si="2"/>
        <v>62.099999999999795</v>
      </c>
      <c r="BM13" s="8">
        <f t="shared" si="0"/>
        <v>240.2</v>
      </c>
    </row>
    <row r="14" spans="1:67" s="26" customFormat="1" ht="15.6" x14ac:dyDescent="0.3">
      <c r="A14" s="621" t="s">
        <v>3</v>
      </c>
      <c r="B14" s="700" t="s">
        <v>34</v>
      </c>
      <c r="C14" s="11" t="s">
        <v>39</v>
      </c>
      <c r="D14" s="698">
        <f>SUM('TT CAM XUYEN:XA 30 '!D14)</f>
        <v>4515.5056940000004</v>
      </c>
      <c r="E14" s="698">
        <f>SUM('TT CAM XUYEN:XA 30 '!E14)</f>
        <v>42.20000000000001</v>
      </c>
      <c r="F14" s="670"/>
      <c r="G14" s="698">
        <f>SUM('TT CAM XUYEN:XA 30 '!G14)</f>
        <v>0</v>
      </c>
      <c r="H14" s="698">
        <f>SUM('TT CAM XUYEN:XA 30 '!H14)</f>
        <v>0</v>
      </c>
      <c r="I14" s="698">
        <f>SUM('TT CAM XUYEN:XA 30 '!I14)</f>
        <v>0</v>
      </c>
      <c r="J14" s="823">
        <f>SUM('TT CAM XUYEN:XA 30 '!J14)</f>
        <v>0</v>
      </c>
      <c r="K14" s="823">
        <f>SUM('TT CAM XUYEN:XA 30 '!K14)</f>
        <v>4239.405694</v>
      </c>
      <c r="L14" s="823">
        <f>SUM('TT CAM XUYEN:XA 30 '!L14)</f>
        <v>6.4</v>
      </c>
      <c r="M14" s="698">
        <f>SUM('TT CAM XUYEN:XA 30 '!M14)</f>
        <v>0</v>
      </c>
      <c r="N14" s="823">
        <f>SUM('TT CAM XUYEN:XA 30 '!N14)</f>
        <v>0</v>
      </c>
      <c r="O14" s="698">
        <f>SUM('TT CAM XUYEN:XA 30 '!O14)</f>
        <v>0</v>
      </c>
      <c r="P14" s="823">
        <f>SUM('TT CAM XUYEN:XA 30 '!P14)</f>
        <v>10.75</v>
      </c>
      <c r="Q14" s="698">
        <f>SUM('TT CAM XUYEN:XA 30 '!Q14)</f>
        <v>0</v>
      </c>
      <c r="R14" s="823">
        <f>SUM('TT CAM XUYEN:XA 30 '!R14)</f>
        <v>25.05</v>
      </c>
      <c r="S14" s="698">
        <f>SUM('TT CAM XUYEN:XA 30 '!S14)</f>
        <v>343.24</v>
      </c>
      <c r="T14" s="678"/>
      <c r="U14" s="823">
        <f>SUM('TT CAM XUYEN:XA 30 '!U14)</f>
        <v>0</v>
      </c>
      <c r="V14" s="823">
        <f>SUM('TT CAM XUYEN:XA 30 '!V14)</f>
        <v>0.1</v>
      </c>
      <c r="W14" s="698">
        <f>SUM('TT CAM XUYEN:XA 30 '!W14)</f>
        <v>0</v>
      </c>
      <c r="X14" s="823">
        <f>SUM('TT CAM XUYEN:XA 30 '!X14)</f>
        <v>7.26</v>
      </c>
      <c r="Y14" s="823">
        <f>SUM('TT CAM XUYEN:XA 30 '!Y14)</f>
        <v>32.64</v>
      </c>
      <c r="Z14" s="823">
        <f>SUM('TT CAM XUYEN:XA 30 '!Z14)</f>
        <v>10.06</v>
      </c>
      <c r="AA14" s="698">
        <f>SUM('TT CAM XUYEN:XA 30 '!AA14)</f>
        <v>0</v>
      </c>
      <c r="AB14" s="823">
        <f>SUM('TT CAM XUYEN:XA 30 '!AB14)</f>
        <v>0</v>
      </c>
      <c r="AC14" s="698">
        <f>SUM('TT CAM XUYEN:XA 30 '!AC14)</f>
        <v>109.34</v>
      </c>
      <c r="AD14" s="678"/>
      <c r="AE14" s="823">
        <f>SUM('TT CAM XUYEN:XA 30 '!AE14)</f>
        <v>83.2</v>
      </c>
      <c r="AF14" s="823">
        <f>SUM('TT CAM XUYEN:XA 30 '!AF14)</f>
        <v>22.3</v>
      </c>
      <c r="AG14" s="823">
        <f>SUM('TT CAM XUYEN:XA 30 '!AG14)</f>
        <v>0</v>
      </c>
      <c r="AH14" s="823">
        <f>SUM('TT CAM XUYEN:XA 30 '!AH14)</f>
        <v>0</v>
      </c>
      <c r="AI14" s="823">
        <f>SUM('TT CAM XUYEN:XA 30 '!AI14)</f>
        <v>0</v>
      </c>
      <c r="AJ14" s="823">
        <f>SUM('TT CAM XUYEN:XA 30 '!AJ14)</f>
        <v>0</v>
      </c>
      <c r="AK14" s="823">
        <f>SUM('TT CAM XUYEN:XA 30 '!AK14)</f>
        <v>0.28000000000000003</v>
      </c>
      <c r="AL14" s="823">
        <f>SUM('TT CAM XUYEN:XA 30 '!AL14)</f>
        <v>0.39999999999999997</v>
      </c>
      <c r="AM14" s="698">
        <f>SUM('TT CAM XUYEN:XA 30 '!AM14)</f>
        <v>0</v>
      </c>
      <c r="AN14" s="823">
        <f>SUM('TT CAM XUYEN:XA 30 '!AN14)</f>
        <v>0.66</v>
      </c>
      <c r="AO14" s="823">
        <f>SUM('TT CAM XUYEN:XA 30 '!AO14)</f>
        <v>0</v>
      </c>
      <c r="AP14" s="823">
        <f>SUM('TT CAM XUYEN:XA 30 '!AP14)</f>
        <v>0</v>
      </c>
      <c r="AQ14" s="823">
        <f>SUM('TT CAM XUYEN:XA 30 '!AQ14)</f>
        <v>2.5</v>
      </c>
      <c r="AR14" s="698">
        <f>SUM('TT CAM XUYEN:XA 30 '!AR14)</f>
        <v>0</v>
      </c>
      <c r="AS14" s="698">
        <f>SUM('TT CAM XUYEN:XA 30 '!AS14)</f>
        <v>0</v>
      </c>
      <c r="AT14" s="823">
        <f>SUM('TT CAM XUYEN:XA 30 '!AT14)</f>
        <v>0</v>
      </c>
      <c r="AU14" s="698">
        <f>SUM('TT CAM XUYEN:XA 30 '!AU14)</f>
        <v>0</v>
      </c>
      <c r="AV14" s="823">
        <f>SUM('TT CAM XUYEN:XA 30 '!AV14)</f>
        <v>0.4</v>
      </c>
      <c r="AW14" s="823">
        <f>SUM('TT CAM XUYEN:XA 30 '!AW14)</f>
        <v>0.4</v>
      </c>
      <c r="AX14" s="823">
        <f>SUM('TT CAM XUYEN:XA 30 '!AX14)</f>
        <v>31.919999999999995</v>
      </c>
      <c r="AY14" s="823">
        <f>SUM('TT CAM XUYEN:XA 30 '!AY14)</f>
        <v>41.779999999999994</v>
      </c>
      <c r="AZ14" s="823">
        <f>SUM('TT CAM XUYEN:XA 30 '!AZ14)</f>
        <v>0</v>
      </c>
      <c r="BA14" s="823">
        <f>SUM('TT CAM XUYEN:XA 30 '!BA14)</f>
        <v>0</v>
      </c>
      <c r="BB14" s="698">
        <f>SUM('TT CAM XUYEN:XA 30 '!BB14)</f>
        <v>0</v>
      </c>
      <c r="BC14" s="823">
        <f>SUM('TT CAM XUYEN:XA 30 '!BC14)</f>
        <v>0</v>
      </c>
      <c r="BD14" s="698">
        <f>SUM('TT CAM XUYEN:XA 30 '!BD14)</f>
        <v>0</v>
      </c>
      <c r="BE14" s="698">
        <f>SUM('TT CAM XUYEN:XA 30 '!BE14)</f>
        <v>0</v>
      </c>
      <c r="BF14" s="823">
        <f>SUM('TT CAM XUYEN:XA 30 '!BF14)</f>
        <v>0</v>
      </c>
      <c r="BG14" s="698">
        <f>SUM('TT CAM XUYEN:XA 30 '!BG14)</f>
        <v>0</v>
      </c>
      <c r="BH14" s="698">
        <f>SUM('TT CAM XUYEN:XA 30 '!BH14)</f>
        <v>276.09999999999997</v>
      </c>
      <c r="BI14" s="698">
        <f>SUM('TT CAM XUYEN:XA 30 '!BI14)</f>
        <v>4301.2356939999991</v>
      </c>
      <c r="BJ14" s="14">
        <f t="shared" si="1"/>
        <v>214.27000000000135</v>
      </c>
      <c r="BK14" s="42">
        <f t="shared" si="2"/>
        <v>61.82999999999862</v>
      </c>
      <c r="BM14" s="8">
        <f t="shared" si="0"/>
        <v>233.9</v>
      </c>
    </row>
    <row r="15" spans="1:67" s="26" customFormat="1" ht="15.6" x14ac:dyDescent="0.3">
      <c r="A15" s="621" t="s">
        <v>4</v>
      </c>
      <c r="B15" s="700" t="s">
        <v>11</v>
      </c>
      <c r="C15" s="11" t="s">
        <v>22</v>
      </c>
      <c r="D15" s="698">
        <f>SUM('TT CAM XUYEN:XA 30 '!D15)</f>
        <v>13709.784287</v>
      </c>
      <c r="E15" s="698">
        <f>SUM('TT CAM XUYEN:XA 30 '!E15)</f>
        <v>0</v>
      </c>
      <c r="F15" s="670"/>
      <c r="G15" s="698">
        <f>SUM('TT CAM XUYEN:XA 30 '!G15)</f>
        <v>0</v>
      </c>
      <c r="H15" s="698">
        <f>SUM('TT CAM XUYEN:XA 30 '!H15)</f>
        <v>0</v>
      </c>
      <c r="I15" s="698">
        <f>SUM('TT CAM XUYEN:XA 30 '!I15)</f>
        <v>0</v>
      </c>
      <c r="J15" s="823">
        <f>SUM('TT CAM XUYEN:XA 30 '!J15)</f>
        <v>0</v>
      </c>
      <c r="K15" s="823">
        <f>SUM('TT CAM XUYEN:XA 30 '!K15)</f>
        <v>0</v>
      </c>
      <c r="L15" s="823">
        <f>SUM('TT CAM XUYEN:XA 30 '!L15)</f>
        <v>13016.234286999999</v>
      </c>
      <c r="M15" s="698">
        <f>SUM('TT CAM XUYEN:XA 30 '!M15)</f>
        <v>0</v>
      </c>
      <c r="N15" s="823">
        <f>SUM('TT CAM XUYEN:XA 30 '!N15)</f>
        <v>0</v>
      </c>
      <c r="O15" s="698">
        <f>SUM('TT CAM XUYEN:XA 30 '!O15)</f>
        <v>0</v>
      </c>
      <c r="P15" s="823">
        <f>SUM('TT CAM XUYEN:XA 30 '!P15)</f>
        <v>0</v>
      </c>
      <c r="Q15" s="698">
        <f>SUM('TT CAM XUYEN:XA 30 '!Q15)</f>
        <v>0</v>
      </c>
      <c r="R15" s="823">
        <f>SUM('TT CAM XUYEN:XA 30 '!R15)</f>
        <v>0</v>
      </c>
      <c r="S15" s="698">
        <f>SUM('TT CAM XUYEN:XA 30 '!S15)</f>
        <v>698.67000000000007</v>
      </c>
      <c r="T15" s="678"/>
      <c r="U15" s="823">
        <f>SUM('TT CAM XUYEN:XA 30 '!U15)</f>
        <v>59.730000000000004</v>
      </c>
      <c r="V15" s="823">
        <f>SUM('TT CAM XUYEN:XA 30 '!V15)</f>
        <v>0</v>
      </c>
      <c r="W15" s="698">
        <f>SUM('TT CAM XUYEN:XA 30 '!W15)</f>
        <v>0</v>
      </c>
      <c r="X15" s="823">
        <f>SUM('TT CAM XUYEN:XA 30 '!X15)</f>
        <v>0</v>
      </c>
      <c r="Y15" s="823">
        <f>SUM('TT CAM XUYEN:XA 30 '!Y15)</f>
        <v>628.70000000000005</v>
      </c>
      <c r="Z15" s="823">
        <f>SUM('TT CAM XUYEN:XA 30 '!Z15)</f>
        <v>0</v>
      </c>
      <c r="AA15" s="698">
        <f>SUM('TT CAM XUYEN:XA 30 '!AA15)</f>
        <v>0</v>
      </c>
      <c r="AB15" s="823">
        <f>SUM('TT CAM XUYEN:XA 30 '!AB15)</f>
        <v>0</v>
      </c>
      <c r="AC15" s="698">
        <f>SUM('TT CAM XUYEN:XA 30 '!AC15)</f>
        <v>5.1199999999999992</v>
      </c>
      <c r="AD15" s="678"/>
      <c r="AE15" s="823">
        <f>SUM('TT CAM XUYEN:XA 30 '!AE15)</f>
        <v>5.1199999999999992</v>
      </c>
      <c r="AF15" s="823">
        <f>SUM('TT CAM XUYEN:XA 30 '!AF15)</f>
        <v>0</v>
      </c>
      <c r="AG15" s="823">
        <f>SUM('TT CAM XUYEN:XA 30 '!AG15)</f>
        <v>0</v>
      </c>
      <c r="AH15" s="823">
        <f>SUM('TT CAM XUYEN:XA 30 '!AH15)</f>
        <v>0</v>
      </c>
      <c r="AI15" s="823">
        <f>SUM('TT CAM XUYEN:XA 30 '!AI15)</f>
        <v>0</v>
      </c>
      <c r="AJ15" s="823">
        <f>SUM('TT CAM XUYEN:XA 30 '!AJ15)</f>
        <v>0</v>
      </c>
      <c r="AK15" s="823">
        <f>SUM('TT CAM XUYEN:XA 30 '!AK15)</f>
        <v>0</v>
      </c>
      <c r="AL15" s="823">
        <f>SUM('TT CAM XUYEN:XA 30 '!AL15)</f>
        <v>0</v>
      </c>
      <c r="AM15" s="698">
        <f>SUM('TT CAM XUYEN:XA 30 '!AM15)</f>
        <v>0</v>
      </c>
      <c r="AN15" s="823">
        <f>SUM('TT CAM XUYEN:XA 30 '!AN15)</f>
        <v>0</v>
      </c>
      <c r="AO15" s="823">
        <f>SUM('TT CAM XUYEN:XA 30 '!AO15)</f>
        <v>0</v>
      </c>
      <c r="AP15" s="823">
        <f>SUM('TT CAM XUYEN:XA 30 '!AP15)</f>
        <v>0</v>
      </c>
      <c r="AQ15" s="823">
        <f>SUM('TT CAM XUYEN:XA 30 '!AQ15)</f>
        <v>0</v>
      </c>
      <c r="AR15" s="698">
        <f>SUM('TT CAM XUYEN:XA 30 '!AR15)</f>
        <v>0</v>
      </c>
      <c r="AS15" s="698">
        <f>SUM('TT CAM XUYEN:XA 30 '!AS15)</f>
        <v>0</v>
      </c>
      <c r="AT15" s="823">
        <f>SUM('TT CAM XUYEN:XA 30 '!AT15)</f>
        <v>0</v>
      </c>
      <c r="AU15" s="698">
        <f>SUM('TT CAM XUYEN:XA 30 '!AU15)</f>
        <v>0</v>
      </c>
      <c r="AV15" s="823">
        <f>SUM('TT CAM XUYEN:XA 30 '!AV15)</f>
        <v>0</v>
      </c>
      <c r="AW15" s="823">
        <f>SUM('TT CAM XUYEN:XA 30 '!AW15)</f>
        <v>0</v>
      </c>
      <c r="AX15" s="823">
        <f>SUM('TT CAM XUYEN:XA 30 '!AX15)</f>
        <v>0</v>
      </c>
      <c r="AY15" s="823">
        <f>SUM('TT CAM XUYEN:XA 30 '!AY15)</f>
        <v>0</v>
      </c>
      <c r="AZ15" s="823">
        <f>SUM('TT CAM XUYEN:XA 30 '!AZ15)</f>
        <v>0</v>
      </c>
      <c r="BA15" s="823">
        <f>SUM('TT CAM XUYEN:XA 30 '!BA15)</f>
        <v>0</v>
      </c>
      <c r="BB15" s="698">
        <f>SUM('TT CAM XUYEN:XA 30 '!BB15)</f>
        <v>0</v>
      </c>
      <c r="BC15" s="823">
        <f>SUM('TT CAM XUYEN:XA 30 '!BC15)</f>
        <v>0</v>
      </c>
      <c r="BD15" s="698">
        <f>SUM('TT CAM XUYEN:XA 30 '!BD15)</f>
        <v>0</v>
      </c>
      <c r="BE15" s="698">
        <f>SUM('TT CAM XUYEN:XA 30 '!BE15)</f>
        <v>0</v>
      </c>
      <c r="BF15" s="823">
        <f>SUM('TT CAM XUYEN:XA 30 '!BF15)</f>
        <v>0</v>
      </c>
      <c r="BG15" s="698">
        <f>SUM('TT CAM XUYEN:XA 30 '!BG15)</f>
        <v>0</v>
      </c>
      <c r="BH15" s="698">
        <f>SUM('TT CAM XUYEN:XA 30 '!BH15)</f>
        <v>693.55000000000007</v>
      </c>
      <c r="BI15" s="698">
        <f>SUM('TT CAM XUYEN:XA 30 '!BI15)</f>
        <v>13040.934287</v>
      </c>
      <c r="BJ15" s="14">
        <f t="shared" si="1"/>
        <v>668.85000000000036</v>
      </c>
      <c r="BK15" s="42">
        <f t="shared" si="2"/>
        <v>24.699999999999704</v>
      </c>
      <c r="BM15" s="8">
        <f t="shared" si="0"/>
        <v>693.55000000000007</v>
      </c>
    </row>
    <row r="16" spans="1:67" s="26" customFormat="1" ht="15.6" x14ac:dyDescent="0.3">
      <c r="A16" s="621" t="s">
        <v>5</v>
      </c>
      <c r="B16" s="700" t="s">
        <v>12</v>
      </c>
      <c r="C16" s="11" t="s">
        <v>23</v>
      </c>
      <c r="D16" s="698">
        <f>SUM('TT CAM XUYEN:XA 30 '!D16)</f>
        <v>11917.408397000001</v>
      </c>
      <c r="E16" s="698">
        <f>SUM('TT CAM XUYEN:XA 30 '!E16)</f>
        <v>0</v>
      </c>
      <c r="F16" s="670"/>
      <c r="G16" s="698">
        <f>SUM('TT CAM XUYEN:XA 30 '!G16)</f>
        <v>0</v>
      </c>
      <c r="H16" s="698">
        <f>SUM('TT CAM XUYEN:XA 30 '!H16)</f>
        <v>0</v>
      </c>
      <c r="I16" s="698">
        <f>SUM('TT CAM XUYEN:XA 30 '!I16)</f>
        <v>0</v>
      </c>
      <c r="J16" s="823">
        <f>SUM('TT CAM XUYEN:XA 30 '!J16)</f>
        <v>0</v>
      </c>
      <c r="K16" s="823">
        <f>SUM('TT CAM XUYEN:XA 30 '!K16)</f>
        <v>0</v>
      </c>
      <c r="L16" s="823">
        <f>SUM('TT CAM XUYEN:XA 30 '!L16)</f>
        <v>0</v>
      </c>
      <c r="M16" s="701">
        <f>SUM('TT CAM XUYEN:XA 30 '!M16)</f>
        <v>11917.408397000001</v>
      </c>
      <c r="N16" s="823">
        <f>SUM('TT CAM XUYEN:XA 30 '!N16)</f>
        <v>0</v>
      </c>
      <c r="O16" s="698">
        <f>SUM('TT CAM XUYEN:XA 30 '!O16)</f>
        <v>0</v>
      </c>
      <c r="P16" s="823">
        <f>SUM('TT CAM XUYEN:XA 30 '!P16)</f>
        <v>0</v>
      </c>
      <c r="Q16" s="698">
        <f>SUM('TT CAM XUYEN:XA 30 '!Q16)</f>
        <v>0</v>
      </c>
      <c r="R16" s="823">
        <f>SUM('TT CAM XUYEN:XA 30 '!R16)</f>
        <v>0</v>
      </c>
      <c r="S16" s="698">
        <f>SUM('TT CAM XUYEN:XA 30 '!S16)</f>
        <v>0</v>
      </c>
      <c r="T16" s="678"/>
      <c r="U16" s="823">
        <f>SUM('TT CAM XUYEN:XA 30 '!U16)</f>
        <v>0</v>
      </c>
      <c r="V16" s="823">
        <f>SUM('TT CAM XUYEN:XA 30 '!V16)</f>
        <v>0</v>
      </c>
      <c r="W16" s="698">
        <f>SUM('TT CAM XUYEN:XA 30 '!W16)</f>
        <v>0</v>
      </c>
      <c r="X16" s="823">
        <f>SUM('TT CAM XUYEN:XA 30 '!X16)</f>
        <v>0</v>
      </c>
      <c r="Y16" s="823">
        <f>SUM('TT CAM XUYEN:XA 30 '!Y16)</f>
        <v>0</v>
      </c>
      <c r="Z16" s="823">
        <f>SUM('TT CAM XUYEN:XA 30 '!Z16)</f>
        <v>0</v>
      </c>
      <c r="AA16" s="698">
        <f>SUM('TT CAM XUYEN:XA 30 '!AA16)</f>
        <v>0</v>
      </c>
      <c r="AB16" s="823">
        <f>SUM('TT CAM XUYEN:XA 30 '!AB16)</f>
        <v>0</v>
      </c>
      <c r="AC16" s="698">
        <f>SUM('TT CAM XUYEN:XA 30 '!AC16)</f>
        <v>0</v>
      </c>
      <c r="AD16" s="678"/>
      <c r="AE16" s="823">
        <f>SUM('TT CAM XUYEN:XA 30 '!AE16)</f>
        <v>0</v>
      </c>
      <c r="AF16" s="823">
        <f>SUM('TT CAM XUYEN:XA 30 '!AF16)</f>
        <v>0</v>
      </c>
      <c r="AG16" s="823">
        <f>SUM('TT CAM XUYEN:XA 30 '!AG16)</f>
        <v>0</v>
      </c>
      <c r="AH16" s="823">
        <f>SUM('TT CAM XUYEN:XA 30 '!AH16)</f>
        <v>0</v>
      </c>
      <c r="AI16" s="823">
        <f>SUM('TT CAM XUYEN:XA 30 '!AI16)</f>
        <v>0</v>
      </c>
      <c r="AJ16" s="823">
        <f>SUM('TT CAM XUYEN:XA 30 '!AJ16)</f>
        <v>0</v>
      </c>
      <c r="AK16" s="823">
        <f>SUM('TT CAM XUYEN:XA 30 '!AK16)</f>
        <v>0</v>
      </c>
      <c r="AL16" s="823">
        <f>SUM('TT CAM XUYEN:XA 30 '!AL16)</f>
        <v>0</v>
      </c>
      <c r="AM16" s="698">
        <f>SUM('TT CAM XUYEN:XA 30 '!AM16)</f>
        <v>0</v>
      </c>
      <c r="AN16" s="823">
        <f>SUM('TT CAM XUYEN:XA 30 '!AN16)</f>
        <v>0</v>
      </c>
      <c r="AO16" s="823">
        <f>SUM('TT CAM XUYEN:XA 30 '!AO16)</f>
        <v>0</v>
      </c>
      <c r="AP16" s="823">
        <f>SUM('TT CAM XUYEN:XA 30 '!AP16)</f>
        <v>0</v>
      </c>
      <c r="AQ16" s="823">
        <f>SUM('TT CAM XUYEN:XA 30 '!AQ16)</f>
        <v>0</v>
      </c>
      <c r="AR16" s="698">
        <f>SUM('TT CAM XUYEN:XA 30 '!AR16)</f>
        <v>0</v>
      </c>
      <c r="AS16" s="698">
        <f>SUM('TT CAM XUYEN:XA 30 '!AS16)</f>
        <v>0</v>
      </c>
      <c r="AT16" s="823">
        <f>SUM('TT CAM XUYEN:XA 30 '!AT16)</f>
        <v>0</v>
      </c>
      <c r="AU16" s="698">
        <f>SUM('TT CAM XUYEN:XA 30 '!AU16)</f>
        <v>0</v>
      </c>
      <c r="AV16" s="823">
        <f>SUM('TT CAM XUYEN:XA 30 '!AV16)</f>
        <v>0</v>
      </c>
      <c r="AW16" s="823">
        <f>SUM('TT CAM XUYEN:XA 30 '!AW16)</f>
        <v>0</v>
      </c>
      <c r="AX16" s="823">
        <f>SUM('TT CAM XUYEN:XA 30 '!AX16)</f>
        <v>0</v>
      </c>
      <c r="AY16" s="823">
        <f>SUM('TT CAM XUYEN:XA 30 '!AY16)</f>
        <v>0</v>
      </c>
      <c r="AZ16" s="823">
        <f>SUM('TT CAM XUYEN:XA 30 '!AZ16)</f>
        <v>0</v>
      </c>
      <c r="BA16" s="823">
        <f>SUM('TT CAM XUYEN:XA 30 '!BA16)</f>
        <v>0</v>
      </c>
      <c r="BB16" s="698">
        <f>SUM('TT CAM XUYEN:XA 30 '!BB16)</f>
        <v>0</v>
      </c>
      <c r="BC16" s="823">
        <f>SUM('TT CAM XUYEN:XA 30 '!BC16)</f>
        <v>0</v>
      </c>
      <c r="BD16" s="698">
        <f>SUM('TT CAM XUYEN:XA 30 '!BD16)</f>
        <v>0</v>
      </c>
      <c r="BE16" s="698">
        <f>SUM('TT CAM XUYEN:XA 30 '!BE16)</f>
        <v>0</v>
      </c>
      <c r="BF16" s="823">
        <f>SUM('TT CAM XUYEN:XA 30 '!BF16)</f>
        <v>0</v>
      </c>
      <c r="BG16" s="698">
        <f>SUM('TT CAM XUYEN:XA 30 '!BG16)</f>
        <v>0</v>
      </c>
      <c r="BH16" s="698">
        <f>SUM('TT CAM XUYEN:XA 30 '!BH16)</f>
        <v>0</v>
      </c>
      <c r="BI16" s="698">
        <f>SUM('TT CAM XUYEN:XA 30 '!BI16)</f>
        <v>11917.408397000001</v>
      </c>
      <c r="BJ16" s="14">
        <f t="shared" si="1"/>
        <v>0</v>
      </c>
      <c r="BK16" s="42">
        <f t="shared" si="2"/>
        <v>0</v>
      </c>
      <c r="BM16" s="8">
        <f t="shared" si="0"/>
        <v>0</v>
      </c>
    </row>
    <row r="17" spans="1:65" s="26" customFormat="1" ht="15.6" x14ac:dyDescent="0.3">
      <c r="A17" s="621" t="s">
        <v>36</v>
      </c>
      <c r="B17" s="700" t="s">
        <v>35</v>
      </c>
      <c r="C17" s="11" t="s">
        <v>40</v>
      </c>
      <c r="D17" s="698">
        <f>SUM('TT CAM XUYEN:XA 30 '!D17)</f>
        <v>6753.3097370000005</v>
      </c>
      <c r="E17" s="698">
        <f>SUM('TT CAM XUYEN:XA 30 '!E17)</f>
        <v>760.22</v>
      </c>
      <c r="F17" s="670"/>
      <c r="G17" s="698">
        <f>SUM('TT CAM XUYEN:XA 30 '!G17)</f>
        <v>0</v>
      </c>
      <c r="H17" s="698">
        <f>SUM('TT CAM XUYEN:XA 30 '!H17)</f>
        <v>0</v>
      </c>
      <c r="I17" s="698">
        <f>SUM('TT CAM XUYEN:XA 30 '!I17)</f>
        <v>0</v>
      </c>
      <c r="J17" s="823">
        <f>SUM('TT CAM XUYEN:XA 30 '!J17)</f>
        <v>0</v>
      </c>
      <c r="K17" s="823">
        <f>SUM('TT CAM XUYEN:XA 30 '!K17)</f>
        <v>44.5</v>
      </c>
      <c r="L17" s="823">
        <f>SUM('TT CAM XUYEN:XA 30 '!L17)</f>
        <v>12</v>
      </c>
      <c r="M17" s="698">
        <f>SUM('TT CAM XUYEN:XA 30 '!M17)</f>
        <v>0</v>
      </c>
      <c r="N17" s="823">
        <f>SUM('TT CAM XUYEN:XA 30 '!N17)</f>
        <v>5340.9497369999999</v>
      </c>
      <c r="O17" s="698">
        <f>SUM('TT CAM XUYEN:XA 30 '!O17)</f>
        <v>0</v>
      </c>
      <c r="P17" s="823">
        <f>SUM('TT CAM XUYEN:XA 30 '!P17)</f>
        <v>0</v>
      </c>
      <c r="Q17" s="698">
        <f>SUM('TT CAM XUYEN:XA 30 '!Q17)</f>
        <v>0</v>
      </c>
      <c r="R17" s="823">
        <f>SUM('TT CAM XUYEN:XA 30 '!R17)</f>
        <v>703.72</v>
      </c>
      <c r="S17" s="698">
        <f>SUM('TT CAM XUYEN:XA 30 '!S17)</f>
        <v>741.36</v>
      </c>
      <c r="T17" s="678"/>
      <c r="U17" s="823">
        <f>SUM('TT CAM XUYEN:XA 30 '!U17)</f>
        <v>59.5</v>
      </c>
      <c r="V17" s="823">
        <f>SUM('TT CAM XUYEN:XA 30 '!V17)</f>
        <v>0</v>
      </c>
      <c r="W17" s="698">
        <f>SUM('TT CAM XUYEN:XA 30 '!W17)</f>
        <v>0</v>
      </c>
      <c r="X17" s="823">
        <f>SUM('TT CAM XUYEN:XA 30 '!X17)</f>
        <v>6.01</v>
      </c>
      <c r="Y17" s="823">
        <f>SUM('TT CAM XUYEN:XA 30 '!Y17)</f>
        <v>385.69999999999993</v>
      </c>
      <c r="Z17" s="823">
        <f>SUM('TT CAM XUYEN:XA 30 '!Z17)</f>
        <v>13.499999999999998</v>
      </c>
      <c r="AA17" s="698">
        <f>SUM('TT CAM XUYEN:XA 30 '!AA17)</f>
        <v>0</v>
      </c>
      <c r="AB17" s="823">
        <f>SUM('TT CAM XUYEN:XA 30 '!AB17)</f>
        <v>66.300000000000011</v>
      </c>
      <c r="AC17" s="698">
        <f>SUM('TT CAM XUYEN:XA 30 '!AC17)</f>
        <v>89.22</v>
      </c>
      <c r="AD17" s="678"/>
      <c r="AE17" s="823">
        <f>SUM('TT CAM XUYEN:XA 30 '!AE17)</f>
        <v>57.82</v>
      </c>
      <c r="AF17" s="823">
        <f>SUM('TT CAM XUYEN:XA 30 '!AF17)</f>
        <v>10.62</v>
      </c>
      <c r="AG17" s="823">
        <f>SUM('TT CAM XUYEN:XA 30 '!AG17)</f>
        <v>0</v>
      </c>
      <c r="AH17" s="823">
        <f>SUM('TT CAM XUYEN:XA 30 '!AH17)</f>
        <v>0</v>
      </c>
      <c r="AI17" s="823">
        <f>SUM('TT CAM XUYEN:XA 30 '!AI17)</f>
        <v>0</v>
      </c>
      <c r="AJ17" s="823">
        <f>SUM('TT CAM XUYEN:XA 30 '!AJ17)</f>
        <v>0</v>
      </c>
      <c r="AK17" s="823">
        <f>SUM('TT CAM XUYEN:XA 30 '!AK17)</f>
        <v>0.38999999999999996</v>
      </c>
      <c r="AL17" s="823">
        <f>SUM('TT CAM XUYEN:XA 30 '!AL17)</f>
        <v>0</v>
      </c>
      <c r="AM17" s="698">
        <f>SUM('TT CAM XUYEN:XA 30 '!AM17)</f>
        <v>0</v>
      </c>
      <c r="AN17" s="823">
        <f>SUM('TT CAM XUYEN:XA 30 '!AN17)</f>
        <v>0</v>
      </c>
      <c r="AO17" s="823">
        <f>SUM('TT CAM XUYEN:XA 30 '!AO17)</f>
        <v>17.61</v>
      </c>
      <c r="AP17" s="823">
        <f>SUM('TT CAM XUYEN:XA 30 '!AP17)</f>
        <v>0</v>
      </c>
      <c r="AQ17" s="823">
        <f>SUM('TT CAM XUYEN:XA 30 '!AQ17)</f>
        <v>2.78</v>
      </c>
      <c r="AR17" s="698">
        <f>SUM('TT CAM XUYEN:XA 30 '!AR17)</f>
        <v>0</v>
      </c>
      <c r="AS17" s="698">
        <f>SUM('TT CAM XUYEN:XA 30 '!AS17)</f>
        <v>0</v>
      </c>
      <c r="AT17" s="823">
        <f>SUM('TT CAM XUYEN:XA 30 '!AT17)</f>
        <v>0</v>
      </c>
      <c r="AU17" s="698">
        <f>SUM('TT CAM XUYEN:XA 30 '!AU17)</f>
        <v>0</v>
      </c>
      <c r="AV17" s="823">
        <f>SUM('TT CAM XUYEN:XA 30 '!AV17)</f>
        <v>0.3</v>
      </c>
      <c r="AW17" s="823">
        <f>SUM('TT CAM XUYEN:XA 30 '!AW17)</f>
        <v>0</v>
      </c>
      <c r="AX17" s="823">
        <f>SUM('TT CAM XUYEN:XA 30 '!AX17)</f>
        <v>6.6099999999999994</v>
      </c>
      <c r="AY17" s="823">
        <f>SUM('TT CAM XUYEN:XA 30 '!AY17)</f>
        <v>25</v>
      </c>
      <c r="AZ17" s="823">
        <f>SUM('TT CAM XUYEN:XA 30 '!AZ17)</f>
        <v>0</v>
      </c>
      <c r="BA17" s="823">
        <f>SUM('TT CAM XUYEN:XA 30 '!BA17)</f>
        <v>0</v>
      </c>
      <c r="BB17" s="698">
        <f>SUM('TT CAM XUYEN:XA 30 '!BB17)</f>
        <v>0</v>
      </c>
      <c r="BC17" s="823">
        <f>SUM('TT CAM XUYEN:XA 30 '!BC17)</f>
        <v>0</v>
      </c>
      <c r="BD17" s="698">
        <f>SUM('TT CAM XUYEN:XA 30 '!BD17)</f>
        <v>0</v>
      </c>
      <c r="BE17" s="698">
        <f>SUM('TT CAM XUYEN:XA 30 '!BE17)</f>
        <v>0</v>
      </c>
      <c r="BF17" s="823">
        <f>SUM('TT CAM XUYEN:XA 30 '!BF17)</f>
        <v>0</v>
      </c>
      <c r="BG17" s="698">
        <f>SUM('TT CAM XUYEN:XA 30 '!BG17)</f>
        <v>0</v>
      </c>
      <c r="BH17" s="698">
        <f>SUM('TT CAM XUYEN:XA 30 '!BH17)</f>
        <v>1412.3600000000001</v>
      </c>
      <c r="BI17" s="698">
        <f>SUM('TT CAM XUYEN:XA 30 '!BI17)</f>
        <v>5343.9497369999999</v>
      </c>
      <c r="BJ17" s="14">
        <f t="shared" si="1"/>
        <v>1409.3600000000006</v>
      </c>
      <c r="BK17" s="42">
        <f t="shared" si="2"/>
        <v>2.9999999999995453</v>
      </c>
      <c r="BM17" s="8">
        <f t="shared" si="0"/>
        <v>652.14</v>
      </c>
    </row>
    <row r="18" spans="1:65" s="26" customFormat="1" ht="19.2" x14ac:dyDescent="0.3">
      <c r="A18" s="621"/>
      <c r="B18" s="702" t="s">
        <v>231</v>
      </c>
      <c r="C18" s="11" t="s">
        <v>232</v>
      </c>
      <c r="D18" s="698">
        <f>SUM('TT CAM XUYEN:XA 30 '!D18)</f>
        <v>1089.518339</v>
      </c>
      <c r="E18" s="698">
        <f>SUM('TT CAM XUYEN:XA 30 '!E18)</f>
        <v>0</v>
      </c>
      <c r="F18" s="670"/>
      <c r="G18" s="698">
        <f>SUM('TT CAM XUYEN:XA 30 '!G18)</f>
        <v>0</v>
      </c>
      <c r="H18" s="698">
        <f>SUM('TT CAM XUYEN:XA 30 '!H18)</f>
        <v>0</v>
      </c>
      <c r="I18" s="698">
        <f>SUM('TT CAM XUYEN:XA 30 '!I18)</f>
        <v>0</v>
      </c>
      <c r="J18" s="823">
        <f>SUM('TT CAM XUYEN:XA 30 '!J18)</f>
        <v>0</v>
      </c>
      <c r="K18" s="823">
        <f>SUM('TT CAM XUYEN:XA 30 '!K18)</f>
        <v>0</v>
      </c>
      <c r="L18" s="823">
        <f>SUM('TT CAM XUYEN:XA 30 '!L18)</f>
        <v>0</v>
      </c>
      <c r="M18" s="698">
        <f>SUM('TT CAM XUYEN:XA 30 '!M18)</f>
        <v>0</v>
      </c>
      <c r="N18" s="823">
        <f>SUM('TT CAM XUYEN:XA 30 '!N18)</f>
        <v>0</v>
      </c>
      <c r="O18" s="701">
        <f>SUM('TT CAM XUYEN:XA 30 '!O18)</f>
        <v>1089.518339</v>
      </c>
      <c r="P18" s="823">
        <f>SUM('TT CAM XUYEN:XA 30 '!P18)</f>
        <v>0</v>
      </c>
      <c r="Q18" s="698">
        <f>SUM('TT CAM XUYEN:XA 30 '!Q18)</f>
        <v>0</v>
      </c>
      <c r="R18" s="823">
        <f>SUM('TT CAM XUYEN:XA 30 '!R18)</f>
        <v>0</v>
      </c>
      <c r="S18" s="698">
        <f>SUM('TT CAM XUYEN:XA 30 '!S18)</f>
        <v>0</v>
      </c>
      <c r="T18" s="678"/>
      <c r="U18" s="823">
        <f>SUM('TT CAM XUYEN:XA 30 '!U18)</f>
        <v>0</v>
      </c>
      <c r="V18" s="823">
        <f>SUM('TT CAM XUYEN:XA 30 '!V18)</f>
        <v>0</v>
      </c>
      <c r="W18" s="698">
        <f>SUM('TT CAM XUYEN:XA 30 '!W18)</f>
        <v>0</v>
      </c>
      <c r="X18" s="823">
        <f>SUM('TT CAM XUYEN:XA 30 '!X18)</f>
        <v>0</v>
      </c>
      <c r="Y18" s="823">
        <f>SUM('TT CAM XUYEN:XA 30 '!Y18)</f>
        <v>0</v>
      </c>
      <c r="Z18" s="823">
        <f>SUM('TT CAM XUYEN:XA 30 '!Z18)</f>
        <v>0</v>
      </c>
      <c r="AA18" s="698">
        <f>SUM('TT CAM XUYEN:XA 30 '!AA18)</f>
        <v>0</v>
      </c>
      <c r="AB18" s="823">
        <f>SUM('TT CAM XUYEN:XA 30 '!AB18)</f>
        <v>0</v>
      </c>
      <c r="AC18" s="698">
        <f>SUM('TT CAM XUYEN:XA 30 '!AC18)</f>
        <v>0</v>
      </c>
      <c r="AD18" s="678"/>
      <c r="AE18" s="823">
        <f>SUM('TT CAM XUYEN:XA 30 '!AE18)</f>
        <v>0</v>
      </c>
      <c r="AF18" s="823">
        <f>SUM('TT CAM XUYEN:XA 30 '!AF18)</f>
        <v>0</v>
      </c>
      <c r="AG18" s="823">
        <f>SUM('TT CAM XUYEN:XA 30 '!AG18)</f>
        <v>0</v>
      </c>
      <c r="AH18" s="823">
        <f>SUM('TT CAM XUYEN:XA 30 '!AH18)</f>
        <v>0</v>
      </c>
      <c r="AI18" s="823">
        <f>SUM('TT CAM XUYEN:XA 30 '!AI18)</f>
        <v>0</v>
      </c>
      <c r="AJ18" s="823">
        <f>SUM('TT CAM XUYEN:XA 30 '!AJ18)</f>
        <v>0</v>
      </c>
      <c r="AK18" s="823">
        <f>SUM('TT CAM XUYEN:XA 30 '!AK18)</f>
        <v>0</v>
      </c>
      <c r="AL18" s="823">
        <f>SUM('TT CAM XUYEN:XA 30 '!AL18)</f>
        <v>0</v>
      </c>
      <c r="AM18" s="698">
        <f>SUM('TT CAM XUYEN:XA 30 '!AM18)</f>
        <v>0</v>
      </c>
      <c r="AN18" s="823">
        <f>SUM('TT CAM XUYEN:XA 30 '!AN18)</f>
        <v>0</v>
      </c>
      <c r="AO18" s="823">
        <f>SUM('TT CAM XUYEN:XA 30 '!AO18)</f>
        <v>0</v>
      </c>
      <c r="AP18" s="823">
        <f>SUM('TT CAM XUYEN:XA 30 '!AP18)</f>
        <v>0</v>
      </c>
      <c r="AQ18" s="823">
        <f>SUM('TT CAM XUYEN:XA 30 '!AQ18)</f>
        <v>0</v>
      </c>
      <c r="AR18" s="698">
        <f>SUM('TT CAM XUYEN:XA 30 '!AR18)</f>
        <v>0</v>
      </c>
      <c r="AS18" s="698">
        <f>SUM('TT CAM XUYEN:XA 30 '!AS18)</f>
        <v>0</v>
      </c>
      <c r="AT18" s="823">
        <f>SUM('TT CAM XUYEN:XA 30 '!AT18)</f>
        <v>0</v>
      </c>
      <c r="AU18" s="698">
        <f>SUM('TT CAM XUYEN:XA 30 '!AU18)</f>
        <v>0</v>
      </c>
      <c r="AV18" s="823">
        <f>SUM('TT CAM XUYEN:XA 30 '!AV18)</f>
        <v>0</v>
      </c>
      <c r="AW18" s="823">
        <f>SUM('TT CAM XUYEN:XA 30 '!AW18)</f>
        <v>0</v>
      </c>
      <c r="AX18" s="823">
        <f>SUM('TT CAM XUYEN:XA 30 '!AX18)</f>
        <v>0</v>
      </c>
      <c r="AY18" s="823">
        <f>SUM('TT CAM XUYEN:XA 30 '!AY18)</f>
        <v>0</v>
      </c>
      <c r="AZ18" s="823">
        <f>SUM('TT CAM XUYEN:XA 30 '!AZ18)</f>
        <v>0</v>
      </c>
      <c r="BA18" s="823">
        <f>SUM('TT CAM XUYEN:XA 30 '!BA18)</f>
        <v>0</v>
      </c>
      <c r="BB18" s="698">
        <f>SUM('TT CAM XUYEN:XA 30 '!BB18)</f>
        <v>0</v>
      </c>
      <c r="BC18" s="823">
        <f>SUM('TT CAM XUYEN:XA 30 '!BC18)</f>
        <v>0</v>
      </c>
      <c r="BD18" s="698">
        <f>SUM('TT CAM XUYEN:XA 30 '!BD18)</f>
        <v>0</v>
      </c>
      <c r="BE18" s="698">
        <f>SUM('TT CAM XUYEN:XA 30 '!BE18)</f>
        <v>0</v>
      </c>
      <c r="BF18" s="823">
        <f>SUM('TT CAM XUYEN:XA 30 '!BF18)</f>
        <v>0</v>
      </c>
      <c r="BG18" s="698">
        <f>SUM('TT CAM XUYEN:XA 30 '!BG18)</f>
        <v>0</v>
      </c>
      <c r="BH18" s="698">
        <f>SUM('TT CAM XUYEN:XA 30 '!BH18)</f>
        <v>0</v>
      </c>
      <c r="BI18" s="698">
        <f>SUM('TT CAM XUYEN:XA 30 '!BI18)</f>
        <v>1089.518339</v>
      </c>
      <c r="BJ18" s="14">
        <f t="shared" si="1"/>
        <v>0</v>
      </c>
      <c r="BK18" s="42">
        <f t="shared" si="2"/>
        <v>0</v>
      </c>
      <c r="BM18" s="8">
        <f t="shared" si="0"/>
        <v>0</v>
      </c>
    </row>
    <row r="19" spans="1:65" s="26" customFormat="1" ht="15.6" x14ac:dyDescent="0.3">
      <c r="A19" s="621" t="s">
        <v>37</v>
      </c>
      <c r="B19" s="700" t="s">
        <v>85</v>
      </c>
      <c r="C19" s="11" t="s">
        <v>74</v>
      </c>
      <c r="D19" s="698">
        <f>SUM('TT CAM XUYEN:XA 30 '!D19)</f>
        <v>630.79167700000005</v>
      </c>
      <c r="E19" s="698">
        <f>SUM('TT CAM XUYEN:XA 30 '!E19)</f>
        <v>2.9</v>
      </c>
      <c r="F19" s="670"/>
      <c r="G19" s="698">
        <f>SUM('TT CAM XUYEN:XA 30 '!G19)</f>
        <v>0</v>
      </c>
      <c r="H19" s="698">
        <f>SUM('TT CAM XUYEN:XA 30 '!H19)</f>
        <v>0</v>
      </c>
      <c r="I19" s="698">
        <f>SUM('TT CAM XUYEN:XA 30 '!I19)</f>
        <v>0</v>
      </c>
      <c r="J19" s="823">
        <f>SUM('TT CAM XUYEN:XA 30 '!J19)</f>
        <v>0</v>
      </c>
      <c r="K19" s="823">
        <f>SUM('TT CAM XUYEN:XA 30 '!K19)</f>
        <v>0</v>
      </c>
      <c r="L19" s="823">
        <f>SUM('TT CAM XUYEN:XA 30 '!L19)</f>
        <v>0.89999999999999991</v>
      </c>
      <c r="M19" s="698">
        <f>SUM('TT CAM XUYEN:XA 30 '!M19)</f>
        <v>0</v>
      </c>
      <c r="N19" s="823">
        <f>SUM('TT CAM XUYEN:XA 30 '!N19)</f>
        <v>0</v>
      </c>
      <c r="O19" s="698">
        <f>SUM('TT CAM XUYEN:XA 30 '!O19)</f>
        <v>0</v>
      </c>
      <c r="P19" s="823">
        <f>SUM('TT CAM XUYEN:XA 30 '!P19)</f>
        <v>566.19167700000003</v>
      </c>
      <c r="Q19" s="698">
        <f>SUM('TT CAM XUYEN:XA 30 '!Q19)</f>
        <v>0</v>
      </c>
      <c r="R19" s="823">
        <f>SUM('TT CAM XUYEN:XA 30 '!R19)</f>
        <v>2</v>
      </c>
      <c r="S19" s="698">
        <f>SUM('TT CAM XUYEN:XA 30 '!S19)</f>
        <v>86.81</v>
      </c>
      <c r="T19" s="678"/>
      <c r="U19" s="823">
        <f>SUM('TT CAM XUYEN:XA 30 '!U19)</f>
        <v>0</v>
      </c>
      <c r="V19" s="823">
        <f>SUM('TT CAM XUYEN:XA 30 '!V19)</f>
        <v>0</v>
      </c>
      <c r="W19" s="698">
        <f>SUM('TT CAM XUYEN:XA 30 '!W19)</f>
        <v>0</v>
      </c>
      <c r="X19" s="823">
        <f>SUM('TT CAM XUYEN:XA 30 '!X19)</f>
        <v>0</v>
      </c>
      <c r="Y19" s="823">
        <f>SUM('TT CAM XUYEN:XA 30 '!Y19)</f>
        <v>34.330000000000005</v>
      </c>
      <c r="Z19" s="823">
        <f>SUM('TT CAM XUYEN:XA 30 '!Z19)</f>
        <v>0</v>
      </c>
      <c r="AA19" s="698">
        <f>SUM('TT CAM XUYEN:XA 30 '!AA19)</f>
        <v>0</v>
      </c>
      <c r="AB19" s="823">
        <f>SUM('TT CAM XUYEN:XA 30 '!AB19)</f>
        <v>0</v>
      </c>
      <c r="AC19" s="698">
        <f>SUM('TT CAM XUYEN:XA 30 '!AC19)</f>
        <v>25.11</v>
      </c>
      <c r="AD19" s="678"/>
      <c r="AE19" s="823">
        <f>SUM('TT CAM XUYEN:XA 30 '!AE19)</f>
        <v>25.05</v>
      </c>
      <c r="AF19" s="823">
        <f>SUM('TT CAM XUYEN:XA 30 '!AF19)</f>
        <v>0</v>
      </c>
      <c r="AG19" s="823">
        <f>SUM('TT CAM XUYEN:XA 30 '!AG19)</f>
        <v>0</v>
      </c>
      <c r="AH19" s="823">
        <f>SUM('TT CAM XUYEN:XA 30 '!AH19)</f>
        <v>0</v>
      </c>
      <c r="AI19" s="823">
        <f>SUM('TT CAM XUYEN:XA 30 '!AI19)</f>
        <v>0</v>
      </c>
      <c r="AJ19" s="823">
        <f>SUM('TT CAM XUYEN:XA 30 '!AJ19)</f>
        <v>0</v>
      </c>
      <c r="AK19" s="823">
        <f>SUM('TT CAM XUYEN:XA 30 '!AK19)</f>
        <v>0.02</v>
      </c>
      <c r="AL19" s="823">
        <f>SUM('TT CAM XUYEN:XA 30 '!AL19)</f>
        <v>0.04</v>
      </c>
      <c r="AM19" s="698">
        <f>SUM('TT CAM XUYEN:XA 30 '!AM19)</f>
        <v>0</v>
      </c>
      <c r="AN19" s="823">
        <f>SUM('TT CAM XUYEN:XA 30 '!AN19)</f>
        <v>0</v>
      </c>
      <c r="AO19" s="823">
        <f>SUM('TT CAM XUYEN:XA 30 '!AO19)</f>
        <v>0</v>
      </c>
      <c r="AP19" s="823">
        <f>SUM('TT CAM XUYEN:XA 30 '!AP19)</f>
        <v>0</v>
      </c>
      <c r="AQ19" s="823">
        <f>SUM('TT CAM XUYEN:XA 30 '!AQ19)</f>
        <v>0</v>
      </c>
      <c r="AR19" s="698">
        <f>SUM('TT CAM XUYEN:XA 30 '!AR19)</f>
        <v>0</v>
      </c>
      <c r="AS19" s="698">
        <f>SUM('TT CAM XUYEN:XA 30 '!AS19)</f>
        <v>0</v>
      </c>
      <c r="AT19" s="823">
        <f>SUM('TT CAM XUYEN:XA 30 '!AT19)</f>
        <v>0</v>
      </c>
      <c r="AU19" s="698">
        <f>SUM('TT CAM XUYEN:XA 30 '!AU19)</f>
        <v>0</v>
      </c>
      <c r="AV19" s="823">
        <f>SUM('TT CAM XUYEN:XA 30 '!AV19)</f>
        <v>0</v>
      </c>
      <c r="AW19" s="823">
        <f>SUM('TT CAM XUYEN:XA 30 '!AW19)</f>
        <v>0</v>
      </c>
      <c r="AX19" s="823">
        <f>SUM('TT CAM XUYEN:XA 30 '!AX19)</f>
        <v>2.2599999999999998</v>
      </c>
      <c r="AY19" s="823">
        <f>SUM('TT CAM XUYEN:XA 30 '!AY19)</f>
        <v>0</v>
      </c>
      <c r="AZ19" s="823">
        <f>SUM('TT CAM XUYEN:XA 30 '!AZ19)</f>
        <v>0</v>
      </c>
      <c r="BA19" s="823">
        <f>SUM('TT CAM XUYEN:XA 30 '!BA19)</f>
        <v>0</v>
      </c>
      <c r="BB19" s="698">
        <f>SUM('TT CAM XUYEN:XA 30 '!BB19)</f>
        <v>0</v>
      </c>
      <c r="BC19" s="823">
        <f>SUM('TT CAM XUYEN:XA 30 '!BC19)</f>
        <v>0</v>
      </c>
      <c r="BD19" s="698">
        <f>SUM('TT CAM XUYEN:XA 30 '!BD19)</f>
        <v>0</v>
      </c>
      <c r="BE19" s="698">
        <f>SUM('TT CAM XUYEN:XA 30 '!BE19)</f>
        <v>0</v>
      </c>
      <c r="BF19" s="823">
        <f>SUM('TT CAM XUYEN:XA 30 '!BF19)</f>
        <v>0</v>
      </c>
      <c r="BG19" s="698">
        <f>SUM('TT CAM XUYEN:XA 30 '!BG19)</f>
        <v>0</v>
      </c>
      <c r="BH19" s="698">
        <f>SUM('TT CAM XUYEN:XA 30 '!BH19)</f>
        <v>64.600000000000009</v>
      </c>
      <c r="BI19" s="698">
        <f>SUM('TT CAM XUYEN:XA 30 '!BI19)</f>
        <v>750.36167699999987</v>
      </c>
      <c r="BJ19" s="14">
        <f>D19-BI19</f>
        <v>-119.56999999999982</v>
      </c>
      <c r="BK19" s="42">
        <f t="shared" si="2"/>
        <v>184.16999999999985</v>
      </c>
      <c r="BM19" s="8">
        <f t="shared" si="0"/>
        <v>61.7</v>
      </c>
    </row>
    <row r="20" spans="1:65" s="26" customFormat="1" ht="15.6" x14ac:dyDescent="0.3">
      <c r="A20" s="621" t="s">
        <v>47</v>
      </c>
      <c r="B20" s="700" t="s">
        <v>45</v>
      </c>
      <c r="C20" s="11" t="s">
        <v>46</v>
      </c>
      <c r="D20" s="698">
        <f>SUM('TT CAM XUYEN:XA 30 '!D20)</f>
        <v>12.51871</v>
      </c>
      <c r="E20" s="698">
        <f>SUM('TT CAM XUYEN:XA 30 '!E20)</f>
        <v>5.0599999999999996</v>
      </c>
      <c r="F20" s="670"/>
      <c r="G20" s="698">
        <f>SUM('TT CAM XUYEN:XA 30 '!G20)</f>
        <v>0</v>
      </c>
      <c r="H20" s="698">
        <f>SUM('TT CAM XUYEN:XA 30 '!H20)</f>
        <v>0</v>
      </c>
      <c r="I20" s="698">
        <f>SUM('TT CAM XUYEN:XA 30 '!I20)</f>
        <v>0</v>
      </c>
      <c r="J20" s="823">
        <f>SUM('TT CAM XUYEN:XA 30 '!J20)</f>
        <v>0</v>
      </c>
      <c r="K20" s="823">
        <f>SUM('TT CAM XUYEN:XA 30 '!K20)</f>
        <v>0</v>
      </c>
      <c r="L20" s="823">
        <f>SUM('TT CAM XUYEN:XA 30 '!L20)</f>
        <v>0</v>
      </c>
      <c r="M20" s="698">
        <f>SUM('TT CAM XUYEN:XA 30 '!M20)</f>
        <v>0</v>
      </c>
      <c r="N20" s="823">
        <f>SUM('TT CAM XUYEN:XA 30 '!N20)</f>
        <v>0</v>
      </c>
      <c r="O20" s="698">
        <f>SUM('TT CAM XUYEN:XA 30 '!O20)</f>
        <v>0</v>
      </c>
      <c r="P20" s="823">
        <f>SUM('TT CAM XUYEN:XA 30 '!P20)</f>
        <v>5.0599999999999996</v>
      </c>
      <c r="Q20" s="701">
        <f>SUM('TT CAM XUYEN:XA 30 '!Q20)</f>
        <v>0.45871000000000084</v>
      </c>
      <c r="R20" s="823">
        <f>SUM('TT CAM XUYEN:XA 30 '!R20)</f>
        <v>0</v>
      </c>
      <c r="S20" s="698">
        <f>SUM('TT CAM XUYEN:XA 30 '!S20)</f>
        <v>7</v>
      </c>
      <c r="T20" s="678"/>
      <c r="U20" s="823">
        <f>SUM('TT CAM XUYEN:XA 30 '!U20)</f>
        <v>0</v>
      </c>
      <c r="V20" s="823">
        <f>SUM('TT CAM XUYEN:XA 30 '!V20)</f>
        <v>0</v>
      </c>
      <c r="W20" s="698">
        <f>SUM('TT CAM XUYEN:XA 30 '!W20)</f>
        <v>0</v>
      </c>
      <c r="X20" s="823">
        <f>SUM('TT CAM XUYEN:XA 30 '!X20)</f>
        <v>0</v>
      </c>
      <c r="Y20" s="823">
        <f>SUM('TT CAM XUYEN:XA 30 '!Y20)</f>
        <v>0</v>
      </c>
      <c r="Z20" s="823">
        <f>SUM('TT CAM XUYEN:XA 30 '!Z20)</f>
        <v>0</v>
      </c>
      <c r="AA20" s="698">
        <f>SUM('TT CAM XUYEN:XA 30 '!AA20)</f>
        <v>0</v>
      </c>
      <c r="AB20" s="823">
        <f>SUM('TT CAM XUYEN:XA 30 '!AB20)</f>
        <v>0</v>
      </c>
      <c r="AC20" s="698">
        <f>SUM('TT CAM XUYEN:XA 30 '!AC20)</f>
        <v>0</v>
      </c>
      <c r="AD20" s="678"/>
      <c r="AE20" s="823">
        <f>SUM('TT CAM XUYEN:XA 30 '!AE20)</f>
        <v>0</v>
      </c>
      <c r="AF20" s="823">
        <f>SUM('TT CAM XUYEN:XA 30 '!AF20)</f>
        <v>0</v>
      </c>
      <c r="AG20" s="823">
        <f>SUM('TT CAM XUYEN:XA 30 '!AG20)</f>
        <v>0</v>
      </c>
      <c r="AH20" s="823">
        <f>SUM('TT CAM XUYEN:XA 30 '!AH20)</f>
        <v>0</v>
      </c>
      <c r="AI20" s="823">
        <f>SUM('TT CAM XUYEN:XA 30 '!AI20)</f>
        <v>0</v>
      </c>
      <c r="AJ20" s="823">
        <f>SUM('TT CAM XUYEN:XA 30 '!AJ20)</f>
        <v>0</v>
      </c>
      <c r="AK20" s="823">
        <f>SUM('TT CAM XUYEN:XA 30 '!AK20)</f>
        <v>0</v>
      </c>
      <c r="AL20" s="823">
        <f>SUM('TT CAM XUYEN:XA 30 '!AL20)</f>
        <v>0</v>
      </c>
      <c r="AM20" s="698">
        <f>SUM('TT CAM XUYEN:XA 30 '!AM20)</f>
        <v>0</v>
      </c>
      <c r="AN20" s="823">
        <f>SUM('TT CAM XUYEN:XA 30 '!AN20)</f>
        <v>0</v>
      </c>
      <c r="AO20" s="823">
        <f>SUM('TT CAM XUYEN:XA 30 '!AO20)</f>
        <v>0</v>
      </c>
      <c r="AP20" s="823">
        <f>SUM('TT CAM XUYEN:XA 30 '!AP20)</f>
        <v>0</v>
      </c>
      <c r="AQ20" s="823">
        <f>SUM('TT CAM XUYEN:XA 30 '!AQ20)</f>
        <v>0</v>
      </c>
      <c r="AR20" s="698">
        <f>SUM('TT CAM XUYEN:XA 30 '!AR20)</f>
        <v>0</v>
      </c>
      <c r="AS20" s="698">
        <f>SUM('TT CAM XUYEN:XA 30 '!AS20)</f>
        <v>0</v>
      </c>
      <c r="AT20" s="823">
        <f>SUM('TT CAM XUYEN:XA 30 '!AT20)</f>
        <v>0</v>
      </c>
      <c r="AU20" s="698">
        <f>SUM('TT CAM XUYEN:XA 30 '!AU20)</f>
        <v>0</v>
      </c>
      <c r="AV20" s="823">
        <f>SUM('TT CAM XUYEN:XA 30 '!AV20)</f>
        <v>0</v>
      </c>
      <c r="AW20" s="823">
        <f>SUM('TT CAM XUYEN:XA 30 '!AW20)</f>
        <v>0</v>
      </c>
      <c r="AX20" s="823">
        <f>SUM('TT CAM XUYEN:XA 30 '!AX20)</f>
        <v>7</v>
      </c>
      <c r="AY20" s="823">
        <f>SUM('TT CAM XUYEN:XA 30 '!AY20)</f>
        <v>0</v>
      </c>
      <c r="AZ20" s="823">
        <f>SUM('TT CAM XUYEN:XA 30 '!AZ20)</f>
        <v>0</v>
      </c>
      <c r="BA20" s="823">
        <f>SUM('TT CAM XUYEN:XA 30 '!BA20)</f>
        <v>0</v>
      </c>
      <c r="BB20" s="698">
        <f>SUM('TT CAM XUYEN:XA 30 '!BB20)</f>
        <v>0</v>
      </c>
      <c r="BC20" s="823">
        <f>SUM('TT CAM XUYEN:XA 30 '!BC20)</f>
        <v>0</v>
      </c>
      <c r="BD20" s="698">
        <f>SUM('TT CAM XUYEN:XA 30 '!BD20)</f>
        <v>0</v>
      </c>
      <c r="BE20" s="698">
        <f>SUM('TT CAM XUYEN:XA 30 '!BE20)</f>
        <v>0</v>
      </c>
      <c r="BF20" s="823">
        <f>SUM('TT CAM XUYEN:XA 30 '!BF20)</f>
        <v>0</v>
      </c>
      <c r="BG20" s="698">
        <f>SUM('TT CAM XUYEN:XA 30 '!BG20)</f>
        <v>0</v>
      </c>
      <c r="BH20" s="698">
        <f>SUM('TT CAM XUYEN:XA 30 '!BH20)</f>
        <v>12.059999999999999</v>
      </c>
      <c r="BI20" s="698">
        <f>SUM('TT CAM XUYEN:XA 30 '!BI20)</f>
        <v>0.45871000000000084</v>
      </c>
      <c r="BJ20" s="14">
        <f t="shared" si="1"/>
        <v>12.059999999999999</v>
      </c>
      <c r="BK20" s="42">
        <f t="shared" si="2"/>
        <v>0</v>
      </c>
      <c r="BM20" s="8">
        <f t="shared" si="0"/>
        <v>7</v>
      </c>
    </row>
    <row r="21" spans="1:65" s="26" customFormat="1" ht="15.6" x14ac:dyDescent="0.3">
      <c r="A21" s="621" t="s">
        <v>175</v>
      </c>
      <c r="B21" s="700" t="s">
        <v>52</v>
      </c>
      <c r="C21" s="11" t="s">
        <v>53</v>
      </c>
      <c r="D21" s="698">
        <f>SUM('TT CAM XUYEN:XA 30 '!D21)</f>
        <v>420.01118199999996</v>
      </c>
      <c r="E21" s="698">
        <f>SUM('TT CAM XUYEN:XA 30 '!E21)</f>
        <v>0</v>
      </c>
      <c r="F21" s="670"/>
      <c r="G21" s="698">
        <f>SUM('TT CAM XUYEN:XA 30 '!G21)</f>
        <v>0</v>
      </c>
      <c r="H21" s="698">
        <f>SUM('TT CAM XUYEN:XA 30 '!H21)</f>
        <v>0</v>
      </c>
      <c r="I21" s="698">
        <f>SUM('TT CAM XUYEN:XA 30 '!I21)</f>
        <v>0</v>
      </c>
      <c r="J21" s="823">
        <f>SUM('TT CAM XUYEN:XA 30 '!J21)</f>
        <v>0</v>
      </c>
      <c r="K21" s="823">
        <f>SUM('TT CAM XUYEN:XA 30 '!K21)</f>
        <v>0</v>
      </c>
      <c r="L21" s="823">
        <f>SUM('TT CAM XUYEN:XA 30 '!L21)</f>
        <v>0</v>
      </c>
      <c r="M21" s="698">
        <f>SUM('TT CAM XUYEN:XA 30 '!M21)</f>
        <v>0</v>
      </c>
      <c r="N21" s="823">
        <f>SUM('TT CAM XUYEN:XA 30 '!N21)</f>
        <v>0</v>
      </c>
      <c r="O21" s="698">
        <f>SUM('TT CAM XUYEN:XA 30 '!O21)</f>
        <v>0</v>
      </c>
      <c r="P21" s="823">
        <f>SUM('TT CAM XUYEN:XA 30 '!P21)</f>
        <v>0</v>
      </c>
      <c r="Q21" s="698">
        <f>SUM('TT CAM XUYEN:XA 30 '!Q21)</f>
        <v>0</v>
      </c>
      <c r="R21" s="824">
        <f>SUM('TT CAM XUYEN:XA 30 '!R21)</f>
        <v>397.42118200000004</v>
      </c>
      <c r="S21" s="698">
        <f>SUM('TT CAM XUYEN:XA 30 '!S21)</f>
        <v>22.88</v>
      </c>
      <c r="T21" s="678"/>
      <c r="U21" s="823">
        <f>SUM('TT CAM XUYEN:XA 30 '!U21)</f>
        <v>0</v>
      </c>
      <c r="V21" s="823">
        <f>SUM('TT CAM XUYEN:XA 30 '!V21)</f>
        <v>0</v>
      </c>
      <c r="W21" s="698">
        <f>SUM('TT CAM XUYEN:XA 30 '!W21)</f>
        <v>0</v>
      </c>
      <c r="X21" s="823">
        <f>SUM('TT CAM XUYEN:XA 30 '!X21)</f>
        <v>0</v>
      </c>
      <c r="Y21" s="823">
        <f>SUM('TT CAM XUYEN:XA 30 '!Y21)</f>
        <v>22.3</v>
      </c>
      <c r="Z21" s="823">
        <f>SUM('TT CAM XUYEN:XA 30 '!Z21)</f>
        <v>0</v>
      </c>
      <c r="AA21" s="698">
        <f>SUM('TT CAM XUYEN:XA 30 '!AA21)</f>
        <v>0</v>
      </c>
      <c r="AB21" s="823">
        <f>SUM('TT CAM XUYEN:XA 30 '!AB21)</f>
        <v>0</v>
      </c>
      <c r="AC21" s="698">
        <f>SUM('TT CAM XUYEN:XA 30 '!AC21)</f>
        <v>0.28999999999999998</v>
      </c>
      <c r="AD21" s="678"/>
      <c r="AE21" s="823">
        <f>SUM('TT CAM XUYEN:XA 30 '!AE21)</f>
        <v>0.28999999999999998</v>
      </c>
      <c r="AF21" s="823">
        <f>SUM('TT CAM XUYEN:XA 30 '!AF21)</f>
        <v>0</v>
      </c>
      <c r="AG21" s="823">
        <f>SUM('TT CAM XUYEN:XA 30 '!AG21)</f>
        <v>0</v>
      </c>
      <c r="AH21" s="823">
        <f>SUM('TT CAM XUYEN:XA 30 '!AH21)</f>
        <v>0</v>
      </c>
      <c r="AI21" s="823">
        <f>SUM('TT CAM XUYEN:XA 30 '!AI21)</f>
        <v>0</v>
      </c>
      <c r="AJ21" s="823">
        <f>SUM('TT CAM XUYEN:XA 30 '!AJ21)</f>
        <v>0</v>
      </c>
      <c r="AK21" s="823">
        <f>SUM('TT CAM XUYEN:XA 30 '!AK21)</f>
        <v>0</v>
      </c>
      <c r="AL21" s="823">
        <f>SUM('TT CAM XUYEN:XA 30 '!AL21)</f>
        <v>0</v>
      </c>
      <c r="AM21" s="698">
        <f>SUM('TT CAM XUYEN:XA 30 '!AM21)</f>
        <v>0</v>
      </c>
      <c r="AN21" s="823">
        <f>SUM('TT CAM XUYEN:XA 30 '!AN21)</f>
        <v>0</v>
      </c>
      <c r="AO21" s="823">
        <f>SUM('TT CAM XUYEN:XA 30 '!AO21)</f>
        <v>0</v>
      </c>
      <c r="AP21" s="823">
        <f>SUM('TT CAM XUYEN:XA 30 '!AP21)</f>
        <v>0</v>
      </c>
      <c r="AQ21" s="823">
        <f>SUM('TT CAM XUYEN:XA 30 '!AQ21)</f>
        <v>0</v>
      </c>
      <c r="AR21" s="698">
        <f>SUM('TT CAM XUYEN:XA 30 '!AR21)</f>
        <v>0</v>
      </c>
      <c r="AS21" s="698">
        <f>SUM('TT CAM XUYEN:XA 30 '!AS21)</f>
        <v>0</v>
      </c>
      <c r="AT21" s="823">
        <f>SUM('TT CAM XUYEN:XA 30 '!AT21)</f>
        <v>0</v>
      </c>
      <c r="AU21" s="698">
        <f>SUM('TT CAM XUYEN:XA 30 '!AU21)</f>
        <v>0</v>
      </c>
      <c r="AV21" s="823">
        <f>SUM('TT CAM XUYEN:XA 30 '!AV21)</f>
        <v>0</v>
      </c>
      <c r="AW21" s="823">
        <f>SUM('TT CAM XUYEN:XA 30 '!AW21)</f>
        <v>0</v>
      </c>
      <c r="AX21" s="823">
        <f>SUM('TT CAM XUYEN:XA 30 '!AX21)</f>
        <v>0</v>
      </c>
      <c r="AY21" s="823">
        <f>SUM('TT CAM XUYEN:XA 30 '!AY21)</f>
        <v>0</v>
      </c>
      <c r="AZ21" s="823">
        <f>SUM('TT CAM XUYEN:XA 30 '!AZ21)</f>
        <v>0</v>
      </c>
      <c r="BA21" s="823">
        <f>SUM('TT CAM XUYEN:XA 30 '!BA21)</f>
        <v>0</v>
      </c>
      <c r="BB21" s="698">
        <f>SUM('TT CAM XUYEN:XA 30 '!BB21)</f>
        <v>0</v>
      </c>
      <c r="BC21" s="823">
        <f>SUM('TT CAM XUYEN:XA 30 '!BC21)</f>
        <v>0</v>
      </c>
      <c r="BD21" s="698">
        <f>SUM('TT CAM XUYEN:XA 30 '!BD21)</f>
        <v>0</v>
      </c>
      <c r="BE21" s="698">
        <f>SUM('TT CAM XUYEN:XA 30 '!BE21)</f>
        <v>0</v>
      </c>
      <c r="BF21" s="823">
        <f>SUM('TT CAM XUYEN:XA 30 '!BF21)</f>
        <v>0</v>
      </c>
      <c r="BG21" s="698">
        <f>SUM('TT CAM XUYEN:XA 30 '!BG21)</f>
        <v>0</v>
      </c>
      <c r="BH21" s="698">
        <f>SUM('TT CAM XUYEN:XA 30 '!BH21)</f>
        <v>22.59</v>
      </c>
      <c r="BI21" s="698">
        <f>SUM('TT CAM XUYEN:XA 30 '!BI21)</f>
        <v>1367.9711820000002</v>
      </c>
      <c r="BJ21" s="14">
        <f t="shared" si="1"/>
        <v>-947.96000000000026</v>
      </c>
      <c r="BK21" s="42">
        <f t="shared" si="2"/>
        <v>970.5500000000003</v>
      </c>
      <c r="BM21" s="8">
        <f t="shared" si="0"/>
        <v>22.59</v>
      </c>
    </row>
    <row r="22" spans="1:65" s="935" customFormat="1" ht="15.6" x14ac:dyDescent="0.3">
      <c r="A22" s="930">
        <v>2</v>
      </c>
      <c r="B22" s="931" t="s">
        <v>32</v>
      </c>
      <c r="C22" s="701" t="s">
        <v>24</v>
      </c>
      <c r="D22" s="701">
        <f>SUM('TT CAM XUYEN:XA 30 '!D22)</f>
        <v>11776.679555000001</v>
      </c>
      <c r="E22" s="701">
        <f>SUM('TT CAM XUYEN:XA 30 '!E22)</f>
        <v>54.2</v>
      </c>
      <c r="F22" s="932"/>
      <c r="G22" s="701">
        <f>SUM('TT CAM XUYEN:XA 30 '!G22)</f>
        <v>0</v>
      </c>
      <c r="H22" s="701">
        <f>SUM('TT CAM XUYEN:XA 30 '!H22)</f>
        <v>0</v>
      </c>
      <c r="I22" s="701">
        <f>SUM('TT CAM XUYEN:XA 30 '!I22)</f>
        <v>0</v>
      </c>
      <c r="J22" s="824">
        <f>SUM('TT CAM XUYEN:XA 30 '!J22)</f>
        <v>0</v>
      </c>
      <c r="K22" s="824">
        <f>SUM('TT CAM XUYEN:XA 30 '!K22)</f>
        <v>0</v>
      </c>
      <c r="L22" s="824">
        <f>SUM('TT CAM XUYEN:XA 30 '!L22)</f>
        <v>3</v>
      </c>
      <c r="M22" s="701">
        <f>SUM('TT CAM XUYEN:XA 30 '!M22)</f>
        <v>0</v>
      </c>
      <c r="N22" s="824">
        <f>SUM('TT CAM XUYEN:XA 30 '!N22)</f>
        <v>3</v>
      </c>
      <c r="O22" s="701">
        <f>SUM('TT CAM XUYEN:XA 30 '!O22)</f>
        <v>0</v>
      </c>
      <c r="P22" s="824">
        <f>SUM('TT CAM XUYEN:XA 30 '!P22)</f>
        <v>46.72</v>
      </c>
      <c r="Q22" s="701">
        <f>SUM('TT CAM XUYEN:XA 30 '!Q22)</f>
        <v>0</v>
      </c>
      <c r="R22" s="824">
        <f>SUM('TT CAM XUYEN:XA 30 '!R22)</f>
        <v>1.48</v>
      </c>
      <c r="S22" s="701">
        <f>SUM('TT CAM XUYEN:XA 30 '!S22)</f>
        <v>11400.169555</v>
      </c>
      <c r="T22" s="932"/>
      <c r="U22" s="824">
        <f>SUM('TT CAM XUYEN:XA 30 '!U22)</f>
        <v>0</v>
      </c>
      <c r="V22" s="824">
        <f>SUM('TT CAM XUYEN:XA 30 '!V22)</f>
        <v>2.12</v>
      </c>
      <c r="W22" s="701">
        <f>SUM('TT CAM XUYEN:XA 30 '!W22)</f>
        <v>0</v>
      </c>
      <c r="X22" s="824">
        <f>SUM('TT CAM XUYEN:XA 30 '!X22)</f>
        <v>5.43</v>
      </c>
      <c r="Y22" s="824">
        <f>SUM('TT CAM XUYEN:XA 30 '!Y22)</f>
        <v>72.67</v>
      </c>
      <c r="Z22" s="824">
        <f>SUM('TT CAM XUYEN:XA 30 '!Z22)</f>
        <v>3.54</v>
      </c>
      <c r="AA22" s="701">
        <f>SUM('TT CAM XUYEN:XA 30 '!AA22)</f>
        <v>0</v>
      </c>
      <c r="AB22" s="824">
        <f>SUM('TT CAM XUYEN:XA 30 '!AB22)</f>
        <v>0</v>
      </c>
      <c r="AC22" s="701">
        <f>SUM('TT CAM XUYEN:XA 30 '!AC22)</f>
        <v>194.65000000000003</v>
      </c>
      <c r="AD22" s="932"/>
      <c r="AE22" s="824">
        <f>SUM('TT CAM XUYEN:XA 30 '!AE22)</f>
        <v>173.54000000000008</v>
      </c>
      <c r="AF22" s="824">
        <f>SUM('TT CAM XUYEN:XA 30 '!AF22)</f>
        <v>8.9700000000000006</v>
      </c>
      <c r="AG22" s="824">
        <f>SUM('TT CAM XUYEN:XA 30 '!AG22)</f>
        <v>0.25</v>
      </c>
      <c r="AH22" s="824">
        <f>SUM('TT CAM XUYEN:XA 30 '!AH22)</f>
        <v>0.73</v>
      </c>
      <c r="AI22" s="824">
        <f>SUM('TT CAM XUYEN:XA 30 '!AI22)</f>
        <v>1.47</v>
      </c>
      <c r="AJ22" s="824">
        <f>SUM('TT CAM XUYEN:XA 30 '!AJ22)</f>
        <v>14.240000000000002</v>
      </c>
      <c r="AK22" s="824">
        <f>SUM('TT CAM XUYEN:XA 30 '!AK22)</f>
        <v>0.23000000000000004</v>
      </c>
      <c r="AL22" s="824">
        <f>SUM('TT CAM XUYEN:XA 30 '!AL22)</f>
        <v>0.27</v>
      </c>
      <c r="AM22" s="701">
        <f>SUM('TT CAM XUYEN:XA 30 '!AM22)</f>
        <v>0</v>
      </c>
      <c r="AN22" s="824">
        <f>SUM('TT CAM XUYEN:XA 30 '!AN22)</f>
        <v>0.92</v>
      </c>
      <c r="AO22" s="824">
        <f>SUM('TT CAM XUYEN:XA 30 '!AO22)</f>
        <v>0</v>
      </c>
      <c r="AP22" s="824">
        <f>SUM('TT CAM XUYEN:XA 30 '!AP22)</f>
        <v>0.69000000000000006</v>
      </c>
      <c r="AQ22" s="824">
        <f>SUM('TT CAM XUYEN:XA 30 '!AQ22)</f>
        <v>0</v>
      </c>
      <c r="AR22" s="701">
        <f>SUM('TT CAM XUYEN:XA 30 '!AR22)</f>
        <v>0</v>
      </c>
      <c r="AS22" s="701">
        <f>SUM('TT CAM XUYEN:XA 30 '!AS22)</f>
        <v>0</v>
      </c>
      <c r="AT22" s="824">
        <f>SUM('TT CAM XUYEN:XA 30 '!AT22)</f>
        <v>0</v>
      </c>
      <c r="AU22" s="701">
        <f>SUM('TT CAM XUYEN:XA 30 '!AU22)</f>
        <v>0</v>
      </c>
      <c r="AV22" s="824">
        <f>SUM('TT CAM XUYEN:XA 30 '!AV22)</f>
        <v>3.0500000000000003</v>
      </c>
      <c r="AW22" s="824">
        <f>SUM('TT CAM XUYEN:XA 30 '!AW22)</f>
        <v>2.3799999999999994</v>
      </c>
      <c r="AX22" s="824">
        <f>SUM('TT CAM XUYEN:XA 30 '!AX22)</f>
        <v>13.410000000000002</v>
      </c>
      <c r="AY22" s="824">
        <f>SUM('TT CAM XUYEN:XA 30 '!AY22)</f>
        <v>15.73</v>
      </c>
      <c r="AZ22" s="824">
        <f>SUM('TT CAM XUYEN:XA 30 '!AZ22)</f>
        <v>2.67</v>
      </c>
      <c r="BA22" s="824">
        <f>SUM('TT CAM XUYEN:XA 30 '!BA22)</f>
        <v>0</v>
      </c>
      <c r="BB22" s="701">
        <f>SUM('TT CAM XUYEN:XA 30 '!BB22)</f>
        <v>0</v>
      </c>
      <c r="BC22" s="824">
        <f>SUM('TT CAM XUYEN:XA 30 '!BC22)</f>
        <v>0</v>
      </c>
      <c r="BD22" s="701">
        <f>SUM('TT CAM XUYEN:XA 30 '!BD22)</f>
        <v>0</v>
      </c>
      <c r="BE22" s="701">
        <f>SUM('TT CAM XUYEN:XA 30 '!BE22)</f>
        <v>0</v>
      </c>
      <c r="BF22" s="824">
        <f>SUM('TT CAM XUYEN:XA 30 '!BF22)</f>
        <v>0</v>
      </c>
      <c r="BG22" s="701">
        <f>SUM('TT CAM XUYEN:XA 30 '!BG22)</f>
        <v>0</v>
      </c>
      <c r="BH22" s="701">
        <f>SUM('TT CAM XUYEN:XA 30 '!BH22)</f>
        <v>376.51</v>
      </c>
      <c r="BI22" s="701">
        <f>SUM('TT CAM XUYEN:XA 30 '!BI22)</f>
        <v>15566.509555000001</v>
      </c>
      <c r="BJ22" s="933">
        <f t="shared" si="1"/>
        <v>-3789.83</v>
      </c>
      <c r="BK22" s="934">
        <f t="shared" si="2"/>
        <v>4166.34</v>
      </c>
      <c r="BM22" s="8">
        <f t="shared" si="0"/>
        <v>315.65000000000009</v>
      </c>
    </row>
    <row r="23" spans="1:65" s="26" customFormat="1" ht="15.6" x14ac:dyDescent="0.3">
      <c r="A23" s="697"/>
      <c r="B23" s="699" t="s">
        <v>38</v>
      </c>
      <c r="C23" s="11"/>
      <c r="D23" s="698">
        <f>SUM('TT CAM XUYEN:XA 30 '!D23)</f>
        <v>0</v>
      </c>
      <c r="E23" s="698">
        <f>SUM('TT CAM XUYEN:XA 30 '!E23)</f>
        <v>0</v>
      </c>
      <c r="F23" s="670"/>
      <c r="G23" s="698">
        <f>SUM('TT CAM XUYEN:XA 30 '!G23)</f>
        <v>0</v>
      </c>
      <c r="H23" s="698">
        <f>SUM('TT CAM XUYEN:XA 30 '!H23)</f>
        <v>0</v>
      </c>
      <c r="I23" s="698">
        <f>SUM('TT CAM XUYEN:XA 30 '!I23)</f>
        <v>0</v>
      </c>
      <c r="J23" s="823">
        <f>SUM('TT CAM XUYEN:XA 30 '!J23)</f>
        <v>0</v>
      </c>
      <c r="K23" s="823">
        <f>SUM('TT CAM XUYEN:XA 30 '!K23)</f>
        <v>0</v>
      </c>
      <c r="L23" s="823">
        <f>SUM('TT CAM XUYEN:XA 30 '!L23)</f>
        <v>0</v>
      </c>
      <c r="M23" s="698">
        <f>SUM('TT CAM XUYEN:XA 30 '!M23)</f>
        <v>0</v>
      </c>
      <c r="N23" s="823">
        <f>SUM('TT CAM XUYEN:XA 30 '!N23)</f>
        <v>0</v>
      </c>
      <c r="O23" s="698">
        <f>SUM('TT CAM XUYEN:XA 30 '!O23)</f>
        <v>0</v>
      </c>
      <c r="P23" s="823">
        <f>SUM('TT CAM XUYEN:XA 30 '!P23)</f>
        <v>0</v>
      </c>
      <c r="Q23" s="698">
        <f>SUM('TT CAM XUYEN:XA 30 '!Q23)</f>
        <v>0</v>
      </c>
      <c r="R23" s="823">
        <f>SUM('TT CAM XUYEN:XA 30 '!R23)</f>
        <v>0</v>
      </c>
      <c r="S23" s="698">
        <f>SUM('TT CAM XUYEN:XA 30 '!S23)</f>
        <v>0</v>
      </c>
      <c r="T23" s="678"/>
      <c r="U23" s="823">
        <f>SUM('TT CAM XUYEN:XA 30 '!U23)</f>
        <v>0</v>
      </c>
      <c r="V23" s="823">
        <f>SUM('TT CAM XUYEN:XA 30 '!V23)</f>
        <v>0</v>
      </c>
      <c r="W23" s="698">
        <f>SUM('TT CAM XUYEN:XA 30 '!W23)</f>
        <v>0</v>
      </c>
      <c r="X23" s="823">
        <f>SUM('TT CAM XUYEN:XA 30 '!X23)</f>
        <v>0</v>
      </c>
      <c r="Y23" s="823">
        <f>SUM('TT CAM XUYEN:XA 30 '!Y23)</f>
        <v>0</v>
      </c>
      <c r="Z23" s="823">
        <f>SUM('TT CAM XUYEN:XA 30 '!Z23)</f>
        <v>0</v>
      </c>
      <c r="AA23" s="698">
        <f>SUM('TT CAM XUYEN:XA 30 '!AA23)</f>
        <v>0</v>
      </c>
      <c r="AB23" s="823">
        <f>SUM('TT CAM XUYEN:XA 30 '!AB23)</f>
        <v>0</v>
      </c>
      <c r="AC23" s="698">
        <f>SUM('TT CAM XUYEN:XA 30 '!AC23)</f>
        <v>0</v>
      </c>
      <c r="AD23" s="678"/>
      <c r="AE23" s="823">
        <f>SUM('TT CAM XUYEN:XA 30 '!AE23)</f>
        <v>0</v>
      </c>
      <c r="AF23" s="823">
        <f>SUM('TT CAM XUYEN:XA 30 '!AF23)</f>
        <v>0</v>
      </c>
      <c r="AG23" s="823">
        <f>SUM('TT CAM XUYEN:XA 30 '!AG23)</f>
        <v>0</v>
      </c>
      <c r="AH23" s="823">
        <f>SUM('TT CAM XUYEN:XA 30 '!AH23)</f>
        <v>0</v>
      </c>
      <c r="AI23" s="823">
        <f>SUM('TT CAM XUYEN:XA 30 '!AI23)</f>
        <v>0</v>
      </c>
      <c r="AJ23" s="823">
        <f>SUM('TT CAM XUYEN:XA 30 '!AJ23)</f>
        <v>0</v>
      </c>
      <c r="AK23" s="823">
        <f>SUM('TT CAM XUYEN:XA 30 '!AK23)</f>
        <v>0</v>
      </c>
      <c r="AL23" s="823">
        <f>SUM('TT CAM XUYEN:XA 30 '!AL23)</f>
        <v>0</v>
      </c>
      <c r="AM23" s="698">
        <f>SUM('TT CAM XUYEN:XA 30 '!AM23)</f>
        <v>0</v>
      </c>
      <c r="AN23" s="823">
        <f>SUM('TT CAM XUYEN:XA 30 '!AN23)</f>
        <v>0</v>
      </c>
      <c r="AO23" s="823">
        <f>SUM('TT CAM XUYEN:XA 30 '!AO23)</f>
        <v>0</v>
      </c>
      <c r="AP23" s="823">
        <f>SUM('TT CAM XUYEN:XA 30 '!AP23)</f>
        <v>0</v>
      </c>
      <c r="AQ23" s="823">
        <f>SUM('TT CAM XUYEN:XA 30 '!AQ23)</f>
        <v>0</v>
      </c>
      <c r="AR23" s="698">
        <f>SUM('TT CAM XUYEN:XA 30 '!AR23)</f>
        <v>0</v>
      </c>
      <c r="AS23" s="698">
        <f>SUM('TT CAM XUYEN:XA 30 '!AS23)</f>
        <v>0</v>
      </c>
      <c r="AT23" s="823">
        <f>SUM('TT CAM XUYEN:XA 30 '!AT23)</f>
        <v>0</v>
      </c>
      <c r="AU23" s="698">
        <f>SUM('TT CAM XUYEN:XA 30 '!AU23)</f>
        <v>0</v>
      </c>
      <c r="AV23" s="823">
        <f>SUM('TT CAM XUYEN:XA 30 '!AV23)</f>
        <v>0</v>
      </c>
      <c r="AW23" s="823">
        <f>SUM('TT CAM XUYEN:XA 30 '!AW23)</f>
        <v>0</v>
      </c>
      <c r="AX23" s="823">
        <f>SUM('TT CAM XUYEN:XA 30 '!AX23)</f>
        <v>0</v>
      </c>
      <c r="AY23" s="823">
        <f>SUM('TT CAM XUYEN:XA 30 '!AY23)</f>
        <v>0</v>
      </c>
      <c r="AZ23" s="823">
        <f>SUM('TT CAM XUYEN:XA 30 '!AZ23)</f>
        <v>0</v>
      </c>
      <c r="BA23" s="823">
        <f>SUM('TT CAM XUYEN:XA 30 '!BA23)</f>
        <v>0</v>
      </c>
      <c r="BB23" s="698">
        <f>SUM('TT CAM XUYEN:XA 30 '!BB23)</f>
        <v>0</v>
      </c>
      <c r="BC23" s="823">
        <f>SUM('TT CAM XUYEN:XA 30 '!BC23)</f>
        <v>0</v>
      </c>
      <c r="BD23" s="698">
        <f>SUM('TT CAM XUYEN:XA 30 '!BD23)</f>
        <v>0</v>
      </c>
      <c r="BE23" s="698">
        <f>SUM('TT CAM XUYEN:XA 30 '!BE23)</f>
        <v>0</v>
      </c>
      <c r="BF23" s="823">
        <f>SUM('TT CAM XUYEN:XA 30 '!BF23)</f>
        <v>0</v>
      </c>
      <c r="BG23" s="698">
        <f>SUM('TT CAM XUYEN:XA 30 '!BG23)</f>
        <v>0</v>
      </c>
      <c r="BH23" s="698">
        <f>SUM('TT CAM XUYEN:XA 30 '!BH23)</f>
        <v>0</v>
      </c>
      <c r="BI23" s="698">
        <f>SUM('TT CAM XUYEN:XA 30 '!BI23)</f>
        <v>0</v>
      </c>
      <c r="BJ23" s="14">
        <f t="shared" si="1"/>
        <v>0</v>
      </c>
      <c r="BK23" s="42">
        <f t="shared" si="2"/>
        <v>0</v>
      </c>
      <c r="BM23" s="8">
        <f t="shared" si="0"/>
        <v>0</v>
      </c>
    </row>
    <row r="24" spans="1:65" s="26" customFormat="1" ht="15.6" x14ac:dyDescent="0.3">
      <c r="A24" s="621" t="s">
        <v>17</v>
      </c>
      <c r="B24" s="700" t="s">
        <v>13</v>
      </c>
      <c r="C24" s="11" t="s">
        <v>25</v>
      </c>
      <c r="D24" s="698">
        <f>SUM('TT CAM XUYEN:XA 30 '!D24)</f>
        <v>62.100977999999998</v>
      </c>
      <c r="E24" s="698">
        <f>SUM('TT CAM XUYEN:XA 30 '!E24)</f>
        <v>0</v>
      </c>
      <c r="F24" s="670"/>
      <c r="G24" s="698">
        <f>SUM('TT CAM XUYEN:XA 30 '!G24)</f>
        <v>0</v>
      </c>
      <c r="H24" s="698">
        <f>SUM('TT CAM XUYEN:XA 30 '!H24)</f>
        <v>0</v>
      </c>
      <c r="I24" s="698">
        <f>SUM('TT CAM XUYEN:XA 30 '!I24)</f>
        <v>0</v>
      </c>
      <c r="J24" s="823">
        <f>SUM('TT CAM XUYEN:XA 30 '!J24)</f>
        <v>0</v>
      </c>
      <c r="K24" s="823">
        <f>SUM('TT CAM XUYEN:XA 30 '!K24)</f>
        <v>0</v>
      </c>
      <c r="L24" s="823">
        <f>SUM('TT CAM XUYEN:XA 30 '!L24)</f>
        <v>0</v>
      </c>
      <c r="M24" s="698">
        <f>SUM('TT CAM XUYEN:XA 30 '!M24)</f>
        <v>0</v>
      </c>
      <c r="N24" s="823">
        <f>SUM('TT CAM XUYEN:XA 30 '!N24)</f>
        <v>0</v>
      </c>
      <c r="O24" s="698">
        <f>SUM('TT CAM XUYEN:XA 30 '!O24)</f>
        <v>0</v>
      </c>
      <c r="P24" s="823">
        <f>SUM('TT CAM XUYEN:XA 30 '!P24)</f>
        <v>0</v>
      </c>
      <c r="Q24" s="698">
        <f>SUM('TT CAM XUYEN:XA 30 '!Q24)</f>
        <v>0</v>
      </c>
      <c r="R24" s="823">
        <f>SUM('TT CAM XUYEN:XA 30 '!R24)</f>
        <v>0</v>
      </c>
      <c r="S24" s="698">
        <f>SUM('TT CAM XUYEN:XA 30 '!S24)</f>
        <v>0</v>
      </c>
      <c r="T24" s="678"/>
      <c r="U24" s="824">
        <f>SUM('TT CAM XUYEN:XA 30 '!U24)</f>
        <v>62.100977999999998</v>
      </c>
      <c r="V24" s="823">
        <f>SUM('TT CAM XUYEN:XA 30 '!V24)</f>
        <v>0</v>
      </c>
      <c r="W24" s="698">
        <f>SUM('TT CAM XUYEN:XA 30 '!W24)</f>
        <v>0</v>
      </c>
      <c r="X24" s="823">
        <f>SUM('TT CAM XUYEN:XA 30 '!X24)</f>
        <v>0</v>
      </c>
      <c r="Y24" s="823">
        <f>SUM('TT CAM XUYEN:XA 30 '!Y24)</f>
        <v>0</v>
      </c>
      <c r="Z24" s="823">
        <f>SUM('TT CAM XUYEN:XA 30 '!Z24)</f>
        <v>0</v>
      </c>
      <c r="AA24" s="698">
        <f>SUM('TT CAM XUYEN:XA 30 '!AA24)</f>
        <v>0</v>
      </c>
      <c r="AB24" s="823">
        <f>SUM('TT CAM XUYEN:XA 30 '!AB24)</f>
        <v>0</v>
      </c>
      <c r="AC24" s="698">
        <f>SUM('TT CAM XUYEN:XA 30 '!AC24)</f>
        <v>0</v>
      </c>
      <c r="AD24" s="678"/>
      <c r="AE24" s="823">
        <f>SUM('TT CAM XUYEN:XA 30 '!AE24)</f>
        <v>0</v>
      </c>
      <c r="AF24" s="823">
        <f>SUM('TT CAM XUYEN:XA 30 '!AF24)</f>
        <v>0</v>
      </c>
      <c r="AG24" s="823">
        <f>SUM('TT CAM XUYEN:XA 30 '!AG24)</f>
        <v>0</v>
      </c>
      <c r="AH24" s="823">
        <f>SUM('TT CAM XUYEN:XA 30 '!AH24)</f>
        <v>0</v>
      </c>
      <c r="AI24" s="823">
        <f>SUM('TT CAM XUYEN:XA 30 '!AI24)</f>
        <v>0</v>
      </c>
      <c r="AJ24" s="823">
        <f>SUM('TT CAM XUYEN:XA 30 '!AJ24)</f>
        <v>0</v>
      </c>
      <c r="AK24" s="823">
        <f>SUM('TT CAM XUYEN:XA 30 '!AK24)</f>
        <v>0</v>
      </c>
      <c r="AL24" s="823">
        <f>SUM('TT CAM XUYEN:XA 30 '!AL24)</f>
        <v>0</v>
      </c>
      <c r="AM24" s="698">
        <f>SUM('TT CAM XUYEN:XA 30 '!AM24)</f>
        <v>0</v>
      </c>
      <c r="AN24" s="823">
        <f>SUM('TT CAM XUYEN:XA 30 '!AN24)</f>
        <v>0</v>
      </c>
      <c r="AO24" s="823">
        <f>SUM('TT CAM XUYEN:XA 30 '!AO24)</f>
        <v>0</v>
      </c>
      <c r="AP24" s="823">
        <f>SUM('TT CAM XUYEN:XA 30 '!AP24)</f>
        <v>0</v>
      </c>
      <c r="AQ24" s="823">
        <f>SUM('TT CAM XUYEN:XA 30 '!AQ24)</f>
        <v>0</v>
      </c>
      <c r="AR24" s="698">
        <f>SUM('TT CAM XUYEN:XA 30 '!AR24)</f>
        <v>0</v>
      </c>
      <c r="AS24" s="698">
        <f>SUM('TT CAM XUYEN:XA 30 '!AS24)</f>
        <v>0</v>
      </c>
      <c r="AT24" s="823">
        <f>SUM('TT CAM XUYEN:XA 30 '!AT24)</f>
        <v>0</v>
      </c>
      <c r="AU24" s="698">
        <f>SUM('TT CAM XUYEN:XA 30 '!AU24)</f>
        <v>0</v>
      </c>
      <c r="AV24" s="823">
        <f>SUM('TT CAM XUYEN:XA 30 '!AV24)</f>
        <v>0</v>
      </c>
      <c r="AW24" s="823">
        <f>SUM('TT CAM XUYEN:XA 30 '!AW24)</f>
        <v>0</v>
      </c>
      <c r="AX24" s="823">
        <f>SUM('TT CAM XUYEN:XA 30 '!AX24)</f>
        <v>0</v>
      </c>
      <c r="AY24" s="823">
        <f>SUM('TT CAM XUYEN:XA 30 '!AY24)</f>
        <v>0</v>
      </c>
      <c r="AZ24" s="823">
        <f>SUM('TT CAM XUYEN:XA 30 '!AZ24)</f>
        <v>0</v>
      </c>
      <c r="BA24" s="823">
        <f>SUM('TT CAM XUYEN:XA 30 '!BA24)</f>
        <v>0</v>
      </c>
      <c r="BB24" s="698">
        <f>SUM('TT CAM XUYEN:XA 30 '!BB24)</f>
        <v>0</v>
      </c>
      <c r="BC24" s="823">
        <f>SUM('TT CAM XUYEN:XA 30 '!BC24)</f>
        <v>0</v>
      </c>
      <c r="BD24" s="698">
        <f>SUM('TT CAM XUYEN:XA 30 '!BD24)</f>
        <v>0</v>
      </c>
      <c r="BE24" s="698">
        <f>SUM('TT CAM XUYEN:XA 30 '!BE24)</f>
        <v>0</v>
      </c>
      <c r="BF24" s="823">
        <f>SUM('TT CAM XUYEN:XA 30 '!BF24)</f>
        <v>0</v>
      </c>
      <c r="BG24" s="698">
        <f>SUM('TT CAM XUYEN:XA 30 '!BG24)</f>
        <v>0</v>
      </c>
      <c r="BH24" s="698">
        <f>SUM('TT CAM XUYEN:XA 30 '!BH24)</f>
        <v>0</v>
      </c>
      <c r="BI24" s="698">
        <f>SUM('TT CAM XUYEN:XA 30 '!BI24)</f>
        <v>181.73097800000002</v>
      </c>
      <c r="BJ24" s="14">
        <f t="shared" si="1"/>
        <v>-119.63000000000002</v>
      </c>
      <c r="BK24" s="42">
        <f t="shared" si="2"/>
        <v>119.63000000000002</v>
      </c>
      <c r="BM24" s="8">
        <f t="shared" si="0"/>
        <v>62.100977999999998</v>
      </c>
    </row>
    <row r="25" spans="1:65" s="26" customFormat="1" ht="15.6" x14ac:dyDescent="0.3">
      <c r="A25" s="621" t="s">
        <v>6</v>
      </c>
      <c r="B25" s="700" t="s">
        <v>14</v>
      </c>
      <c r="C25" s="11" t="s">
        <v>26</v>
      </c>
      <c r="D25" s="698">
        <f>SUM('TT CAM XUYEN:XA 30 '!D25)</f>
        <v>50.653662000000004</v>
      </c>
      <c r="E25" s="698">
        <f>SUM('TT CAM XUYEN:XA 30 '!E25)</f>
        <v>0</v>
      </c>
      <c r="F25" s="670"/>
      <c r="G25" s="698">
        <f>SUM('TT CAM XUYEN:XA 30 '!G25)</f>
        <v>0</v>
      </c>
      <c r="H25" s="698">
        <f>SUM('TT CAM XUYEN:XA 30 '!H25)</f>
        <v>0</v>
      </c>
      <c r="I25" s="698">
        <f>SUM('TT CAM XUYEN:XA 30 '!I25)</f>
        <v>0</v>
      </c>
      <c r="J25" s="823">
        <f>SUM('TT CAM XUYEN:XA 30 '!J25)</f>
        <v>0</v>
      </c>
      <c r="K25" s="823">
        <f>SUM('TT CAM XUYEN:XA 30 '!K25)</f>
        <v>0</v>
      </c>
      <c r="L25" s="823">
        <f>SUM('TT CAM XUYEN:XA 30 '!L25)</f>
        <v>0</v>
      </c>
      <c r="M25" s="698">
        <f>SUM('TT CAM XUYEN:XA 30 '!M25)</f>
        <v>0</v>
      </c>
      <c r="N25" s="823">
        <f>SUM('TT CAM XUYEN:XA 30 '!N25)</f>
        <v>0</v>
      </c>
      <c r="O25" s="698">
        <f>SUM('TT CAM XUYEN:XA 30 '!O25)</f>
        <v>0</v>
      </c>
      <c r="P25" s="823">
        <f>SUM('TT CAM XUYEN:XA 30 '!P25)</f>
        <v>0</v>
      </c>
      <c r="Q25" s="698">
        <f>SUM('TT CAM XUYEN:XA 30 '!Q25)</f>
        <v>0</v>
      </c>
      <c r="R25" s="823">
        <f>SUM('TT CAM XUYEN:XA 30 '!R25)</f>
        <v>0</v>
      </c>
      <c r="S25" s="698">
        <f>SUM('TT CAM XUYEN:XA 30 '!S25)</f>
        <v>0</v>
      </c>
      <c r="T25" s="678"/>
      <c r="U25" s="823">
        <f>SUM('TT CAM XUYEN:XA 30 '!U25)</f>
        <v>0</v>
      </c>
      <c r="V25" s="824">
        <f>SUM('TT CAM XUYEN:XA 30 '!V25)</f>
        <v>50.653662000000004</v>
      </c>
      <c r="W25" s="698">
        <f>SUM('TT CAM XUYEN:XA 30 '!W25)</f>
        <v>0</v>
      </c>
      <c r="X25" s="823">
        <f>SUM('TT CAM XUYEN:XA 30 '!X25)</f>
        <v>0</v>
      </c>
      <c r="Y25" s="823">
        <f>SUM('TT CAM XUYEN:XA 30 '!Y25)</f>
        <v>0</v>
      </c>
      <c r="Z25" s="823">
        <f>SUM('TT CAM XUYEN:XA 30 '!Z25)</f>
        <v>0</v>
      </c>
      <c r="AA25" s="698">
        <f>SUM('TT CAM XUYEN:XA 30 '!AA25)</f>
        <v>0</v>
      </c>
      <c r="AB25" s="823">
        <f>SUM('TT CAM XUYEN:XA 30 '!AB25)</f>
        <v>0</v>
      </c>
      <c r="AC25" s="698">
        <f>SUM('TT CAM XUYEN:XA 30 '!AC25)</f>
        <v>0</v>
      </c>
      <c r="AD25" s="678"/>
      <c r="AE25" s="823">
        <f>SUM('TT CAM XUYEN:XA 30 '!AE25)</f>
        <v>0</v>
      </c>
      <c r="AF25" s="823">
        <f>SUM('TT CAM XUYEN:XA 30 '!AF25)</f>
        <v>0</v>
      </c>
      <c r="AG25" s="823">
        <f>SUM('TT CAM XUYEN:XA 30 '!AG25)</f>
        <v>0</v>
      </c>
      <c r="AH25" s="823">
        <f>SUM('TT CAM XUYEN:XA 30 '!AH25)</f>
        <v>0</v>
      </c>
      <c r="AI25" s="823">
        <f>SUM('TT CAM XUYEN:XA 30 '!AI25)</f>
        <v>0</v>
      </c>
      <c r="AJ25" s="823">
        <f>SUM('TT CAM XUYEN:XA 30 '!AJ25)</f>
        <v>0</v>
      </c>
      <c r="AK25" s="823">
        <f>SUM('TT CAM XUYEN:XA 30 '!AK25)</f>
        <v>0</v>
      </c>
      <c r="AL25" s="823">
        <f>SUM('TT CAM XUYEN:XA 30 '!AL25)</f>
        <v>0</v>
      </c>
      <c r="AM25" s="698">
        <f>SUM('TT CAM XUYEN:XA 30 '!AM25)</f>
        <v>0</v>
      </c>
      <c r="AN25" s="823">
        <f>SUM('TT CAM XUYEN:XA 30 '!AN25)</f>
        <v>0</v>
      </c>
      <c r="AO25" s="823">
        <f>SUM('TT CAM XUYEN:XA 30 '!AO25)</f>
        <v>0</v>
      </c>
      <c r="AP25" s="823">
        <f>SUM('TT CAM XUYEN:XA 30 '!AP25)</f>
        <v>0</v>
      </c>
      <c r="AQ25" s="823">
        <f>SUM('TT CAM XUYEN:XA 30 '!AQ25)</f>
        <v>0</v>
      </c>
      <c r="AR25" s="698">
        <f>SUM('TT CAM XUYEN:XA 30 '!AR25)</f>
        <v>0</v>
      </c>
      <c r="AS25" s="698">
        <f>SUM('TT CAM XUYEN:XA 30 '!AS25)</f>
        <v>0</v>
      </c>
      <c r="AT25" s="823">
        <f>SUM('TT CAM XUYEN:XA 30 '!AT25)</f>
        <v>0</v>
      </c>
      <c r="AU25" s="698">
        <f>SUM('TT CAM XUYEN:XA 30 '!AU25)</f>
        <v>0</v>
      </c>
      <c r="AV25" s="823">
        <f>SUM('TT CAM XUYEN:XA 30 '!AV25)</f>
        <v>0</v>
      </c>
      <c r="AW25" s="823">
        <f>SUM('TT CAM XUYEN:XA 30 '!AW25)</f>
        <v>0</v>
      </c>
      <c r="AX25" s="823">
        <f>SUM('TT CAM XUYEN:XA 30 '!AX25)</f>
        <v>0</v>
      </c>
      <c r="AY25" s="823">
        <f>SUM('TT CAM XUYEN:XA 30 '!AY25)</f>
        <v>0</v>
      </c>
      <c r="AZ25" s="823">
        <f>SUM('TT CAM XUYEN:XA 30 '!AZ25)</f>
        <v>0</v>
      </c>
      <c r="BA25" s="823">
        <f>SUM('TT CAM XUYEN:XA 30 '!BA25)</f>
        <v>0</v>
      </c>
      <c r="BB25" s="698">
        <f>SUM('TT CAM XUYEN:XA 30 '!BB25)</f>
        <v>0</v>
      </c>
      <c r="BC25" s="823">
        <f>SUM('TT CAM XUYEN:XA 30 '!BC25)</f>
        <v>0</v>
      </c>
      <c r="BD25" s="698">
        <f>SUM('TT CAM XUYEN:XA 30 '!BD25)</f>
        <v>0</v>
      </c>
      <c r="BE25" s="698">
        <f>SUM('TT CAM XUYEN:XA 30 '!BE25)</f>
        <v>0</v>
      </c>
      <c r="BF25" s="823">
        <f>SUM('TT CAM XUYEN:XA 30 '!BF25)</f>
        <v>0</v>
      </c>
      <c r="BG25" s="698">
        <f>SUM('TT CAM XUYEN:XA 30 '!BG25)</f>
        <v>0</v>
      </c>
      <c r="BH25" s="698">
        <f>SUM('TT CAM XUYEN:XA 30 '!BH25)</f>
        <v>0</v>
      </c>
      <c r="BI25" s="698">
        <f>SUM('TT CAM XUYEN:XA 30 '!BI25)</f>
        <v>55.373662000000024</v>
      </c>
      <c r="BJ25" s="14">
        <f t="shared" si="1"/>
        <v>-4.7200000000000202</v>
      </c>
      <c r="BK25" s="42">
        <f t="shared" si="2"/>
        <v>4.7200000000000202</v>
      </c>
      <c r="BM25" s="8">
        <f t="shared" si="0"/>
        <v>50.653662000000004</v>
      </c>
    </row>
    <row r="26" spans="1:65" s="26" customFormat="1" ht="15.6" x14ac:dyDescent="0.3">
      <c r="A26" s="621" t="s">
        <v>7</v>
      </c>
      <c r="B26" s="700" t="s">
        <v>15</v>
      </c>
      <c r="C26" s="11" t="s">
        <v>122</v>
      </c>
      <c r="D26" s="698">
        <f>SUM('TT CAM XUYEN:XA 30 '!D26)</f>
        <v>0</v>
      </c>
      <c r="E26" s="698">
        <f>SUM('TT CAM XUYEN:XA 30 '!E26)</f>
        <v>0</v>
      </c>
      <c r="F26" s="670"/>
      <c r="G26" s="698">
        <f>SUM('TT CAM XUYEN:XA 30 '!G26)</f>
        <v>0</v>
      </c>
      <c r="H26" s="698">
        <f>SUM('TT CAM XUYEN:XA 30 '!H26)</f>
        <v>0</v>
      </c>
      <c r="I26" s="698">
        <f>SUM('TT CAM XUYEN:XA 30 '!I26)</f>
        <v>0</v>
      </c>
      <c r="J26" s="823">
        <f>SUM('TT CAM XUYEN:XA 30 '!J26)</f>
        <v>0</v>
      </c>
      <c r="K26" s="823">
        <f>SUM('TT CAM XUYEN:XA 30 '!K26)</f>
        <v>0</v>
      </c>
      <c r="L26" s="823">
        <f>SUM('TT CAM XUYEN:XA 30 '!L26)</f>
        <v>0</v>
      </c>
      <c r="M26" s="698">
        <f>SUM('TT CAM XUYEN:XA 30 '!M26)</f>
        <v>0</v>
      </c>
      <c r="N26" s="823">
        <f>SUM('TT CAM XUYEN:XA 30 '!N26)</f>
        <v>0</v>
      </c>
      <c r="O26" s="698">
        <f>SUM('TT CAM XUYEN:XA 30 '!O26)</f>
        <v>0</v>
      </c>
      <c r="P26" s="823">
        <f>SUM('TT CAM XUYEN:XA 30 '!P26)</f>
        <v>0</v>
      </c>
      <c r="Q26" s="698">
        <f>SUM('TT CAM XUYEN:XA 30 '!Q26)</f>
        <v>0</v>
      </c>
      <c r="R26" s="823">
        <f>SUM('TT CAM XUYEN:XA 30 '!R26)</f>
        <v>0</v>
      </c>
      <c r="S26" s="698">
        <f>SUM('TT CAM XUYEN:XA 30 '!S26)</f>
        <v>0</v>
      </c>
      <c r="T26" s="678"/>
      <c r="U26" s="823">
        <f>SUM('TT CAM XUYEN:XA 30 '!U26)</f>
        <v>0</v>
      </c>
      <c r="V26" s="823">
        <f>SUM('TT CAM XUYEN:XA 30 '!V26)</f>
        <v>0</v>
      </c>
      <c r="W26" s="701">
        <f>SUM('TT CAM XUYEN:XA 30 '!W26)</f>
        <v>0</v>
      </c>
      <c r="X26" s="823">
        <f>SUM('TT CAM XUYEN:XA 30 '!X26)</f>
        <v>0</v>
      </c>
      <c r="Y26" s="823">
        <f>SUM('TT CAM XUYEN:XA 30 '!Y26)</f>
        <v>0</v>
      </c>
      <c r="Z26" s="823">
        <f>SUM('TT CAM XUYEN:XA 30 '!Z26)</f>
        <v>0</v>
      </c>
      <c r="AA26" s="698">
        <f>SUM('TT CAM XUYEN:XA 30 '!AA26)</f>
        <v>0</v>
      </c>
      <c r="AB26" s="823">
        <f>SUM('TT CAM XUYEN:XA 30 '!AB26)</f>
        <v>0</v>
      </c>
      <c r="AC26" s="698">
        <f>SUM('TT CAM XUYEN:XA 30 '!AC26)</f>
        <v>0</v>
      </c>
      <c r="AD26" s="678"/>
      <c r="AE26" s="823">
        <f>SUM('TT CAM XUYEN:XA 30 '!AE26)</f>
        <v>0</v>
      </c>
      <c r="AF26" s="823">
        <f>SUM('TT CAM XUYEN:XA 30 '!AF26)</f>
        <v>0</v>
      </c>
      <c r="AG26" s="823">
        <f>SUM('TT CAM XUYEN:XA 30 '!AG26)</f>
        <v>0</v>
      </c>
      <c r="AH26" s="823">
        <f>SUM('TT CAM XUYEN:XA 30 '!AH26)</f>
        <v>0</v>
      </c>
      <c r="AI26" s="823">
        <f>SUM('TT CAM XUYEN:XA 30 '!AI26)</f>
        <v>0</v>
      </c>
      <c r="AJ26" s="823">
        <f>SUM('TT CAM XUYEN:XA 30 '!AJ26)</f>
        <v>0</v>
      </c>
      <c r="AK26" s="823">
        <f>SUM('TT CAM XUYEN:XA 30 '!AK26)</f>
        <v>0</v>
      </c>
      <c r="AL26" s="823">
        <f>SUM('TT CAM XUYEN:XA 30 '!AL26)</f>
        <v>0</v>
      </c>
      <c r="AM26" s="698">
        <f>SUM('TT CAM XUYEN:XA 30 '!AM26)</f>
        <v>0</v>
      </c>
      <c r="AN26" s="823">
        <f>SUM('TT CAM XUYEN:XA 30 '!AN26)</f>
        <v>0</v>
      </c>
      <c r="AO26" s="823">
        <f>SUM('TT CAM XUYEN:XA 30 '!AO26)</f>
        <v>0</v>
      </c>
      <c r="AP26" s="823">
        <f>SUM('TT CAM XUYEN:XA 30 '!AP26)</f>
        <v>0</v>
      </c>
      <c r="AQ26" s="823">
        <f>SUM('TT CAM XUYEN:XA 30 '!AQ26)</f>
        <v>0</v>
      </c>
      <c r="AR26" s="698">
        <f>SUM('TT CAM XUYEN:XA 30 '!AR26)</f>
        <v>0</v>
      </c>
      <c r="AS26" s="698">
        <f>SUM('TT CAM XUYEN:XA 30 '!AS26)</f>
        <v>0</v>
      </c>
      <c r="AT26" s="823">
        <f>SUM('TT CAM XUYEN:XA 30 '!AT26)</f>
        <v>0</v>
      </c>
      <c r="AU26" s="698">
        <f>SUM('TT CAM XUYEN:XA 30 '!AU26)</f>
        <v>0</v>
      </c>
      <c r="AV26" s="823">
        <f>SUM('TT CAM XUYEN:XA 30 '!AV26)</f>
        <v>0</v>
      </c>
      <c r="AW26" s="823">
        <f>SUM('TT CAM XUYEN:XA 30 '!AW26)</f>
        <v>0</v>
      </c>
      <c r="AX26" s="823">
        <f>SUM('TT CAM XUYEN:XA 30 '!AX26)</f>
        <v>0</v>
      </c>
      <c r="AY26" s="823">
        <f>SUM('TT CAM XUYEN:XA 30 '!AY26)</f>
        <v>0</v>
      </c>
      <c r="AZ26" s="823">
        <f>SUM('TT CAM XUYEN:XA 30 '!AZ26)</f>
        <v>0</v>
      </c>
      <c r="BA26" s="823">
        <f>SUM('TT CAM XUYEN:XA 30 '!BA26)</f>
        <v>0</v>
      </c>
      <c r="BB26" s="698">
        <f>SUM('TT CAM XUYEN:XA 30 '!BB26)</f>
        <v>0</v>
      </c>
      <c r="BC26" s="823">
        <f>SUM('TT CAM XUYEN:XA 30 '!BC26)</f>
        <v>0</v>
      </c>
      <c r="BD26" s="698">
        <f>SUM('TT CAM XUYEN:XA 30 '!BD26)</f>
        <v>0</v>
      </c>
      <c r="BE26" s="698">
        <f>SUM('TT CAM XUYEN:XA 30 '!BE26)</f>
        <v>0</v>
      </c>
      <c r="BF26" s="823">
        <f>SUM('TT CAM XUYEN:XA 30 '!BF26)</f>
        <v>0</v>
      </c>
      <c r="BG26" s="698">
        <f>SUM('TT CAM XUYEN:XA 30 '!BG26)</f>
        <v>0</v>
      </c>
      <c r="BH26" s="698">
        <f>SUM('TT CAM XUYEN:XA 30 '!BH26)</f>
        <v>0</v>
      </c>
      <c r="BI26" s="698">
        <f>SUM('TT CAM XUYEN:XA 30 '!BI26)</f>
        <v>0</v>
      </c>
      <c r="BJ26" s="14">
        <f t="shared" si="1"/>
        <v>0</v>
      </c>
      <c r="BK26" s="42">
        <f t="shared" si="2"/>
        <v>0</v>
      </c>
      <c r="BM26" s="8">
        <f t="shared" si="0"/>
        <v>0</v>
      </c>
    </row>
    <row r="27" spans="1:65" s="26" customFormat="1" ht="15.6" x14ac:dyDescent="0.3">
      <c r="A27" s="621" t="s">
        <v>8</v>
      </c>
      <c r="B27" s="700" t="s">
        <v>86</v>
      </c>
      <c r="C27" s="11" t="s">
        <v>125</v>
      </c>
      <c r="D27" s="698">
        <f>SUM('TT CAM XUYEN:XA 30 '!D27)</f>
        <v>23.193390000000001</v>
      </c>
      <c r="E27" s="698">
        <f>SUM('TT CAM XUYEN:XA 30 '!E27)</f>
        <v>0</v>
      </c>
      <c r="F27" s="670"/>
      <c r="G27" s="698">
        <f>SUM('TT CAM XUYEN:XA 30 '!G27)</f>
        <v>0</v>
      </c>
      <c r="H27" s="698">
        <f>SUM('TT CAM XUYEN:XA 30 '!H27)</f>
        <v>0</v>
      </c>
      <c r="I27" s="698">
        <f>SUM('TT CAM XUYEN:XA 30 '!I27)</f>
        <v>0</v>
      </c>
      <c r="J27" s="823">
        <f>SUM('TT CAM XUYEN:XA 30 '!J27)</f>
        <v>0</v>
      </c>
      <c r="K27" s="823">
        <f>SUM('TT CAM XUYEN:XA 30 '!K27)</f>
        <v>0</v>
      </c>
      <c r="L27" s="823">
        <f>SUM('TT CAM XUYEN:XA 30 '!L27)</f>
        <v>0</v>
      </c>
      <c r="M27" s="698">
        <f>SUM('TT CAM XUYEN:XA 30 '!M27)</f>
        <v>0</v>
      </c>
      <c r="N27" s="823">
        <f>SUM('TT CAM XUYEN:XA 30 '!N27)</f>
        <v>0</v>
      </c>
      <c r="O27" s="698">
        <f>SUM('TT CAM XUYEN:XA 30 '!O27)</f>
        <v>0</v>
      </c>
      <c r="P27" s="823">
        <f>SUM('TT CAM XUYEN:XA 30 '!P27)</f>
        <v>0</v>
      </c>
      <c r="Q27" s="698">
        <f>SUM('TT CAM XUYEN:XA 30 '!Q27)</f>
        <v>0</v>
      </c>
      <c r="R27" s="823">
        <f>SUM('TT CAM XUYEN:XA 30 '!R27)</f>
        <v>0</v>
      </c>
      <c r="S27" s="698">
        <f>SUM('TT CAM XUYEN:XA 30 '!S27)</f>
        <v>0</v>
      </c>
      <c r="T27" s="678"/>
      <c r="U27" s="823">
        <f>SUM('TT CAM XUYEN:XA 30 '!U27)</f>
        <v>0</v>
      </c>
      <c r="V27" s="823">
        <f>SUM('TT CAM XUYEN:XA 30 '!V27)</f>
        <v>0</v>
      </c>
      <c r="W27" s="698">
        <f>SUM('TT CAM XUYEN:XA 30 '!W27)</f>
        <v>0</v>
      </c>
      <c r="X27" s="824">
        <f>SUM('TT CAM XUYEN:XA 30 '!X27)</f>
        <v>23.193390000000001</v>
      </c>
      <c r="Y27" s="823">
        <f>SUM('TT CAM XUYEN:XA 30 '!Y27)</f>
        <v>0</v>
      </c>
      <c r="Z27" s="823">
        <f>SUM('TT CAM XUYEN:XA 30 '!Z27)</f>
        <v>0</v>
      </c>
      <c r="AA27" s="698">
        <f>SUM('TT CAM XUYEN:XA 30 '!AA27)</f>
        <v>0</v>
      </c>
      <c r="AB27" s="823">
        <f>SUM('TT CAM XUYEN:XA 30 '!AB27)</f>
        <v>0</v>
      </c>
      <c r="AC27" s="698">
        <f>SUM('TT CAM XUYEN:XA 30 '!AC27)</f>
        <v>0</v>
      </c>
      <c r="AD27" s="678"/>
      <c r="AE27" s="823">
        <f>SUM('TT CAM XUYEN:XA 30 '!AE27)</f>
        <v>0</v>
      </c>
      <c r="AF27" s="823">
        <f>SUM('TT CAM XUYEN:XA 30 '!AF27)</f>
        <v>0</v>
      </c>
      <c r="AG27" s="823">
        <f>SUM('TT CAM XUYEN:XA 30 '!AG27)</f>
        <v>0</v>
      </c>
      <c r="AH27" s="823">
        <f>SUM('TT CAM XUYEN:XA 30 '!AH27)</f>
        <v>0</v>
      </c>
      <c r="AI27" s="823">
        <f>SUM('TT CAM XUYEN:XA 30 '!AI27)</f>
        <v>0</v>
      </c>
      <c r="AJ27" s="823">
        <f>SUM('TT CAM XUYEN:XA 30 '!AJ27)</f>
        <v>0</v>
      </c>
      <c r="AK27" s="823">
        <f>SUM('TT CAM XUYEN:XA 30 '!AK27)</f>
        <v>0</v>
      </c>
      <c r="AL27" s="823">
        <f>SUM('TT CAM XUYEN:XA 30 '!AL27)</f>
        <v>0</v>
      </c>
      <c r="AM27" s="698">
        <f>SUM('TT CAM XUYEN:XA 30 '!AM27)</f>
        <v>0</v>
      </c>
      <c r="AN27" s="823">
        <f>SUM('TT CAM XUYEN:XA 30 '!AN27)</f>
        <v>0</v>
      </c>
      <c r="AO27" s="823">
        <f>SUM('TT CAM XUYEN:XA 30 '!AO27)</f>
        <v>0</v>
      </c>
      <c r="AP27" s="823">
        <f>SUM('TT CAM XUYEN:XA 30 '!AP27)</f>
        <v>0</v>
      </c>
      <c r="AQ27" s="823">
        <f>SUM('TT CAM XUYEN:XA 30 '!AQ27)</f>
        <v>0</v>
      </c>
      <c r="AR27" s="698">
        <f>SUM('TT CAM XUYEN:XA 30 '!AR27)</f>
        <v>0</v>
      </c>
      <c r="AS27" s="698">
        <f>SUM('TT CAM XUYEN:XA 30 '!AS27)</f>
        <v>0</v>
      </c>
      <c r="AT27" s="823">
        <f>SUM('TT CAM XUYEN:XA 30 '!AT27)</f>
        <v>0</v>
      </c>
      <c r="AU27" s="698">
        <f>SUM('TT CAM XUYEN:XA 30 '!AU27)</f>
        <v>0</v>
      </c>
      <c r="AV27" s="823">
        <f>SUM('TT CAM XUYEN:XA 30 '!AV27)</f>
        <v>0</v>
      </c>
      <c r="AW27" s="823">
        <f>SUM('TT CAM XUYEN:XA 30 '!AW27)</f>
        <v>0</v>
      </c>
      <c r="AX27" s="823">
        <f>SUM('TT CAM XUYEN:XA 30 '!AX27)</f>
        <v>0</v>
      </c>
      <c r="AY27" s="823">
        <f>SUM('TT CAM XUYEN:XA 30 '!AY27)</f>
        <v>0</v>
      </c>
      <c r="AZ27" s="823">
        <f>SUM('TT CAM XUYEN:XA 30 '!AZ27)</f>
        <v>0</v>
      </c>
      <c r="BA27" s="823">
        <f>SUM('TT CAM XUYEN:XA 30 '!BA27)</f>
        <v>0</v>
      </c>
      <c r="BB27" s="698">
        <f>SUM('TT CAM XUYEN:XA 30 '!BB27)</f>
        <v>0</v>
      </c>
      <c r="BC27" s="823">
        <f>SUM('TT CAM XUYEN:XA 30 '!BC27)</f>
        <v>0</v>
      </c>
      <c r="BD27" s="698">
        <f>SUM('TT CAM XUYEN:XA 30 '!BD27)</f>
        <v>0</v>
      </c>
      <c r="BE27" s="698">
        <f>SUM('TT CAM XUYEN:XA 30 '!BE27)</f>
        <v>0</v>
      </c>
      <c r="BF27" s="823">
        <f>SUM('TT CAM XUYEN:XA 30 '!BF27)</f>
        <v>0</v>
      </c>
      <c r="BG27" s="698">
        <f>SUM('TT CAM XUYEN:XA 30 '!BG27)</f>
        <v>0</v>
      </c>
      <c r="BH27" s="698">
        <f>SUM('TT CAM XUYEN:XA 30 '!BH27)</f>
        <v>0</v>
      </c>
      <c r="BI27" s="698">
        <f>SUM('TT CAM XUYEN:XA 30 '!BI27)</f>
        <v>185.97338999999999</v>
      </c>
      <c r="BJ27" s="14">
        <f t="shared" si="1"/>
        <v>-162.78</v>
      </c>
      <c r="BK27" s="42">
        <f t="shared" si="2"/>
        <v>162.78</v>
      </c>
      <c r="BM27" s="8">
        <f t="shared" si="0"/>
        <v>23.193390000000001</v>
      </c>
    </row>
    <row r="28" spans="1:65" s="26" customFormat="1" ht="15.6" x14ac:dyDescent="0.3">
      <c r="A28" s="621" t="s">
        <v>9</v>
      </c>
      <c r="B28" s="700" t="s">
        <v>87</v>
      </c>
      <c r="C28" s="11" t="s">
        <v>124</v>
      </c>
      <c r="D28" s="698">
        <f>SUM('TT CAM XUYEN:XA 30 '!D28)</f>
        <v>16.678755999999996</v>
      </c>
      <c r="E28" s="698">
        <f>SUM('TT CAM XUYEN:XA 30 '!E28)</f>
        <v>0</v>
      </c>
      <c r="F28" s="670"/>
      <c r="G28" s="698">
        <f>SUM('TT CAM XUYEN:XA 30 '!G28)</f>
        <v>0</v>
      </c>
      <c r="H28" s="698">
        <f>SUM('TT CAM XUYEN:XA 30 '!H28)</f>
        <v>0</v>
      </c>
      <c r="I28" s="698">
        <f>SUM('TT CAM XUYEN:XA 30 '!I28)</f>
        <v>0</v>
      </c>
      <c r="J28" s="823">
        <f>SUM('TT CAM XUYEN:XA 30 '!J28)</f>
        <v>0</v>
      </c>
      <c r="K28" s="823">
        <f>SUM('TT CAM XUYEN:XA 30 '!K28)</f>
        <v>0</v>
      </c>
      <c r="L28" s="823">
        <f>SUM('TT CAM XUYEN:XA 30 '!L28)</f>
        <v>0</v>
      </c>
      <c r="M28" s="698">
        <f>SUM('TT CAM XUYEN:XA 30 '!M28)</f>
        <v>0</v>
      </c>
      <c r="N28" s="823">
        <f>SUM('TT CAM XUYEN:XA 30 '!N28)</f>
        <v>0</v>
      </c>
      <c r="O28" s="698">
        <f>SUM('TT CAM XUYEN:XA 30 '!O28)</f>
        <v>0</v>
      </c>
      <c r="P28" s="823">
        <f>SUM('TT CAM XUYEN:XA 30 '!P28)</f>
        <v>0</v>
      </c>
      <c r="Q28" s="698">
        <f>SUM('TT CAM XUYEN:XA 30 '!Q28)</f>
        <v>0</v>
      </c>
      <c r="R28" s="823">
        <f>SUM('TT CAM XUYEN:XA 30 '!R28)</f>
        <v>0</v>
      </c>
      <c r="S28" s="698">
        <f>SUM('TT CAM XUYEN:XA 30 '!S28)</f>
        <v>0</v>
      </c>
      <c r="T28" s="678"/>
      <c r="U28" s="823">
        <f>SUM('TT CAM XUYEN:XA 30 '!U28)</f>
        <v>0</v>
      </c>
      <c r="V28" s="823">
        <f>SUM('TT CAM XUYEN:XA 30 '!V28)</f>
        <v>0</v>
      </c>
      <c r="W28" s="698">
        <f>SUM('TT CAM XUYEN:XA 30 '!W28)</f>
        <v>0</v>
      </c>
      <c r="X28" s="823">
        <f>SUM('TT CAM XUYEN:XA 30 '!X28)</f>
        <v>0</v>
      </c>
      <c r="Y28" s="824">
        <f>SUM('TT CAM XUYEN:XA 30 '!Y28)</f>
        <v>16.678755999999996</v>
      </c>
      <c r="Z28" s="823">
        <f>SUM('TT CAM XUYEN:XA 30 '!Z28)</f>
        <v>0</v>
      </c>
      <c r="AA28" s="698">
        <f>SUM('TT CAM XUYEN:XA 30 '!AA28)</f>
        <v>0</v>
      </c>
      <c r="AB28" s="823">
        <f>SUM('TT CAM XUYEN:XA 30 '!AB28)</f>
        <v>0</v>
      </c>
      <c r="AC28" s="698">
        <f>SUM('TT CAM XUYEN:XA 30 '!AC28)</f>
        <v>0</v>
      </c>
      <c r="AD28" s="678"/>
      <c r="AE28" s="823">
        <f>SUM('TT CAM XUYEN:XA 30 '!AE28)</f>
        <v>0</v>
      </c>
      <c r="AF28" s="823">
        <f>SUM('TT CAM XUYEN:XA 30 '!AF28)</f>
        <v>0</v>
      </c>
      <c r="AG28" s="823">
        <f>SUM('TT CAM XUYEN:XA 30 '!AG28)</f>
        <v>0</v>
      </c>
      <c r="AH28" s="823">
        <f>SUM('TT CAM XUYEN:XA 30 '!AH28)</f>
        <v>0</v>
      </c>
      <c r="AI28" s="823">
        <f>SUM('TT CAM XUYEN:XA 30 '!AI28)</f>
        <v>0</v>
      </c>
      <c r="AJ28" s="823">
        <f>SUM('TT CAM XUYEN:XA 30 '!AJ28)</f>
        <v>0</v>
      </c>
      <c r="AK28" s="823">
        <f>SUM('TT CAM XUYEN:XA 30 '!AK28)</f>
        <v>0</v>
      </c>
      <c r="AL28" s="823">
        <f>SUM('TT CAM XUYEN:XA 30 '!AL28)</f>
        <v>0</v>
      </c>
      <c r="AM28" s="698">
        <f>SUM('TT CAM XUYEN:XA 30 '!AM28)</f>
        <v>0</v>
      </c>
      <c r="AN28" s="823">
        <f>SUM('TT CAM XUYEN:XA 30 '!AN28)</f>
        <v>0</v>
      </c>
      <c r="AO28" s="823">
        <f>SUM('TT CAM XUYEN:XA 30 '!AO28)</f>
        <v>0</v>
      </c>
      <c r="AP28" s="823">
        <f>SUM('TT CAM XUYEN:XA 30 '!AP28)</f>
        <v>0</v>
      </c>
      <c r="AQ28" s="823">
        <f>SUM('TT CAM XUYEN:XA 30 '!AQ28)</f>
        <v>0</v>
      </c>
      <c r="AR28" s="698">
        <f>SUM('TT CAM XUYEN:XA 30 '!AR28)</f>
        <v>0</v>
      </c>
      <c r="AS28" s="698">
        <f>SUM('TT CAM XUYEN:XA 30 '!AS28)</f>
        <v>0</v>
      </c>
      <c r="AT28" s="823">
        <f>SUM('TT CAM XUYEN:XA 30 '!AT28)</f>
        <v>0</v>
      </c>
      <c r="AU28" s="698">
        <f>SUM('TT CAM XUYEN:XA 30 '!AU28)</f>
        <v>0</v>
      </c>
      <c r="AV28" s="823">
        <f>SUM('TT CAM XUYEN:XA 30 '!AV28)</f>
        <v>0</v>
      </c>
      <c r="AW28" s="823">
        <f>SUM('TT CAM XUYEN:XA 30 '!AW28)</f>
        <v>0</v>
      </c>
      <c r="AX28" s="823">
        <f>SUM('TT CAM XUYEN:XA 30 '!AX28)</f>
        <v>0</v>
      </c>
      <c r="AY28" s="823">
        <f>SUM('TT CAM XUYEN:XA 30 '!AY28)</f>
        <v>0</v>
      </c>
      <c r="AZ28" s="823">
        <f>SUM('TT CAM XUYEN:XA 30 '!AZ28)</f>
        <v>0</v>
      </c>
      <c r="BA28" s="823">
        <f>SUM('TT CAM XUYEN:XA 30 '!BA28)</f>
        <v>0</v>
      </c>
      <c r="BB28" s="698">
        <f>SUM('TT CAM XUYEN:XA 30 '!BB28)</f>
        <v>0</v>
      </c>
      <c r="BC28" s="823">
        <f>SUM('TT CAM XUYEN:XA 30 '!BC28)</f>
        <v>0</v>
      </c>
      <c r="BD28" s="698">
        <f>SUM('TT CAM XUYEN:XA 30 '!BD28)</f>
        <v>0</v>
      </c>
      <c r="BE28" s="698">
        <f>SUM('TT CAM XUYEN:XA 30 '!BE28)</f>
        <v>0</v>
      </c>
      <c r="BF28" s="823">
        <f>SUM('TT CAM XUYEN:XA 30 '!BF28)</f>
        <v>0</v>
      </c>
      <c r="BG28" s="698">
        <f>SUM('TT CAM XUYEN:XA 30 '!BG28)</f>
        <v>0</v>
      </c>
      <c r="BH28" s="698">
        <f>SUM('TT CAM XUYEN:XA 30 '!BH28)</f>
        <v>0</v>
      </c>
      <c r="BI28" s="698">
        <f>SUM('TT CAM XUYEN:XA 30 '!BI28)</f>
        <v>1570.1887559999998</v>
      </c>
      <c r="BJ28" s="14">
        <f t="shared" si="1"/>
        <v>-1553.5099999999998</v>
      </c>
      <c r="BK28" s="42">
        <f t="shared" si="2"/>
        <v>1553.5099999999998</v>
      </c>
      <c r="BM28" s="8">
        <f t="shared" si="0"/>
        <v>16.678755999999996</v>
      </c>
    </row>
    <row r="29" spans="1:65" s="26" customFormat="1" ht="15.6" x14ac:dyDescent="0.3">
      <c r="A29" s="621" t="s">
        <v>10</v>
      </c>
      <c r="B29" s="700" t="s">
        <v>88</v>
      </c>
      <c r="C29" s="11" t="s">
        <v>48</v>
      </c>
      <c r="D29" s="698">
        <f>SUM('TT CAM XUYEN:XA 30 '!D29)</f>
        <v>49.502842999999999</v>
      </c>
      <c r="E29" s="698">
        <f>SUM('TT CAM XUYEN:XA 30 '!E29)</f>
        <v>0</v>
      </c>
      <c r="F29" s="670"/>
      <c r="G29" s="698">
        <f>SUM('TT CAM XUYEN:XA 30 '!G29)</f>
        <v>0</v>
      </c>
      <c r="H29" s="698">
        <f>SUM('TT CAM XUYEN:XA 30 '!H29)</f>
        <v>0</v>
      </c>
      <c r="I29" s="698">
        <f>SUM('TT CAM XUYEN:XA 30 '!I29)</f>
        <v>0</v>
      </c>
      <c r="J29" s="823">
        <f>SUM('TT CAM XUYEN:XA 30 '!J29)</f>
        <v>0</v>
      </c>
      <c r="K29" s="823">
        <f>SUM('TT CAM XUYEN:XA 30 '!K29)</f>
        <v>0</v>
      </c>
      <c r="L29" s="823">
        <f>SUM('TT CAM XUYEN:XA 30 '!L29)</f>
        <v>0</v>
      </c>
      <c r="M29" s="698">
        <f>SUM('TT CAM XUYEN:XA 30 '!M29)</f>
        <v>0</v>
      </c>
      <c r="N29" s="823">
        <f>SUM('TT CAM XUYEN:XA 30 '!N29)</f>
        <v>0</v>
      </c>
      <c r="O29" s="698">
        <f>SUM('TT CAM XUYEN:XA 30 '!O29)</f>
        <v>0</v>
      </c>
      <c r="P29" s="823">
        <f>SUM('TT CAM XUYEN:XA 30 '!P29)</f>
        <v>0</v>
      </c>
      <c r="Q29" s="698">
        <f>SUM('TT CAM XUYEN:XA 30 '!Q29)</f>
        <v>0</v>
      </c>
      <c r="R29" s="823">
        <f>SUM('TT CAM XUYEN:XA 30 '!R29)</f>
        <v>0</v>
      </c>
      <c r="S29" s="698">
        <f>SUM('TT CAM XUYEN:XA 30 '!S29)</f>
        <v>0.64</v>
      </c>
      <c r="T29" s="678"/>
      <c r="U29" s="823">
        <f>SUM('TT CAM XUYEN:XA 30 '!U29)</f>
        <v>0</v>
      </c>
      <c r="V29" s="823">
        <f>SUM('TT CAM XUYEN:XA 30 '!V29)</f>
        <v>0</v>
      </c>
      <c r="W29" s="698">
        <f>SUM('TT CAM XUYEN:XA 30 '!W29)</f>
        <v>0</v>
      </c>
      <c r="X29" s="823">
        <f>SUM('TT CAM XUYEN:XA 30 '!X29)</f>
        <v>0</v>
      </c>
      <c r="Y29" s="823">
        <f>SUM('TT CAM XUYEN:XA 30 '!Y29)</f>
        <v>0.5</v>
      </c>
      <c r="Z29" s="824">
        <f>SUM('TT CAM XUYEN:XA 30 '!Z29)</f>
        <v>48.862843000000005</v>
      </c>
      <c r="AA29" s="698">
        <f>SUM('TT CAM XUYEN:XA 30 '!AA29)</f>
        <v>0</v>
      </c>
      <c r="AB29" s="823">
        <f>SUM('TT CAM XUYEN:XA 30 '!AB29)</f>
        <v>0</v>
      </c>
      <c r="AC29" s="698">
        <f>SUM('TT CAM XUYEN:XA 30 '!AC29)</f>
        <v>0</v>
      </c>
      <c r="AD29" s="678"/>
      <c r="AE29" s="823">
        <f>SUM('TT CAM XUYEN:XA 30 '!AE29)</f>
        <v>0</v>
      </c>
      <c r="AF29" s="823">
        <f>SUM('TT CAM XUYEN:XA 30 '!AF29)</f>
        <v>0</v>
      </c>
      <c r="AG29" s="823">
        <f>SUM('TT CAM XUYEN:XA 30 '!AG29)</f>
        <v>0</v>
      </c>
      <c r="AH29" s="823">
        <f>SUM('TT CAM XUYEN:XA 30 '!AH29)</f>
        <v>0</v>
      </c>
      <c r="AI29" s="823">
        <f>SUM('TT CAM XUYEN:XA 30 '!AI29)</f>
        <v>0</v>
      </c>
      <c r="AJ29" s="823">
        <f>SUM('TT CAM XUYEN:XA 30 '!AJ29)</f>
        <v>0</v>
      </c>
      <c r="AK29" s="823">
        <f>SUM('TT CAM XUYEN:XA 30 '!AK29)</f>
        <v>0</v>
      </c>
      <c r="AL29" s="823">
        <f>SUM('TT CAM XUYEN:XA 30 '!AL29)</f>
        <v>0</v>
      </c>
      <c r="AM29" s="698">
        <f>SUM('TT CAM XUYEN:XA 30 '!AM29)</f>
        <v>0</v>
      </c>
      <c r="AN29" s="823">
        <f>SUM('TT CAM XUYEN:XA 30 '!AN29)</f>
        <v>0</v>
      </c>
      <c r="AO29" s="823">
        <f>SUM('TT CAM XUYEN:XA 30 '!AO29)</f>
        <v>0</v>
      </c>
      <c r="AP29" s="823">
        <f>SUM('TT CAM XUYEN:XA 30 '!AP29)</f>
        <v>0</v>
      </c>
      <c r="AQ29" s="823">
        <f>SUM('TT CAM XUYEN:XA 30 '!AQ29)</f>
        <v>0</v>
      </c>
      <c r="AR29" s="698">
        <f>SUM('TT CAM XUYEN:XA 30 '!AR29)</f>
        <v>0</v>
      </c>
      <c r="AS29" s="698">
        <f>SUM('TT CAM XUYEN:XA 30 '!AS29)</f>
        <v>0</v>
      </c>
      <c r="AT29" s="823">
        <f>SUM('TT CAM XUYEN:XA 30 '!AT29)</f>
        <v>0</v>
      </c>
      <c r="AU29" s="698">
        <f>SUM('TT CAM XUYEN:XA 30 '!AU29)</f>
        <v>0</v>
      </c>
      <c r="AV29" s="823">
        <f>SUM('TT CAM XUYEN:XA 30 '!AV29)</f>
        <v>0</v>
      </c>
      <c r="AW29" s="823">
        <f>SUM('TT CAM XUYEN:XA 30 '!AW29)</f>
        <v>0</v>
      </c>
      <c r="AX29" s="823">
        <f>SUM('TT CAM XUYEN:XA 30 '!AX29)</f>
        <v>0.14000000000000001</v>
      </c>
      <c r="AY29" s="823">
        <f>SUM('TT CAM XUYEN:XA 30 '!AY29)</f>
        <v>0</v>
      </c>
      <c r="AZ29" s="823">
        <f>SUM('TT CAM XUYEN:XA 30 '!AZ29)</f>
        <v>0</v>
      </c>
      <c r="BA29" s="823">
        <f>SUM('TT CAM XUYEN:XA 30 '!BA29)</f>
        <v>0</v>
      </c>
      <c r="BB29" s="698">
        <f>SUM('TT CAM XUYEN:XA 30 '!BB29)</f>
        <v>0</v>
      </c>
      <c r="BC29" s="823">
        <f>SUM('TT CAM XUYEN:XA 30 '!BC29)</f>
        <v>0</v>
      </c>
      <c r="BD29" s="698">
        <f>SUM('TT CAM XUYEN:XA 30 '!BD29)</f>
        <v>0</v>
      </c>
      <c r="BE29" s="698">
        <f>SUM('TT CAM XUYEN:XA 30 '!BE29)</f>
        <v>0</v>
      </c>
      <c r="BF29" s="823">
        <f>SUM('TT CAM XUYEN:XA 30 '!BF29)</f>
        <v>0</v>
      </c>
      <c r="BG29" s="698">
        <f>SUM('TT CAM XUYEN:XA 30 '!BG29)</f>
        <v>0</v>
      </c>
      <c r="BH29" s="698">
        <f>SUM('TT CAM XUYEN:XA 30 '!BH29)</f>
        <v>0.64</v>
      </c>
      <c r="BI29" s="698">
        <f>SUM('TT CAM XUYEN:XA 30 '!BI29)</f>
        <v>106.982843</v>
      </c>
      <c r="BJ29" s="14">
        <f t="shared" si="1"/>
        <v>-57.480000000000004</v>
      </c>
      <c r="BK29" s="42">
        <f t="shared" si="2"/>
        <v>58.120000000000005</v>
      </c>
      <c r="BM29" s="8">
        <f t="shared" si="0"/>
        <v>49.502843000000006</v>
      </c>
    </row>
    <row r="30" spans="1:65" s="26" customFormat="1" ht="20.25" customHeight="1" x14ac:dyDescent="0.3">
      <c r="A30" s="621" t="s">
        <v>18</v>
      </c>
      <c r="B30" s="700" t="s">
        <v>89</v>
      </c>
      <c r="C30" s="11" t="s">
        <v>41</v>
      </c>
      <c r="D30" s="698">
        <f>SUM('TT CAM XUYEN:XA 30 '!D30)</f>
        <v>19.535253000000001</v>
      </c>
      <c r="E30" s="698">
        <f>SUM('TT CAM XUYEN:XA 30 '!E30)</f>
        <v>0</v>
      </c>
      <c r="F30" s="670"/>
      <c r="G30" s="698">
        <f>SUM('TT CAM XUYEN:XA 30 '!G30)</f>
        <v>0</v>
      </c>
      <c r="H30" s="698">
        <f>SUM('TT CAM XUYEN:XA 30 '!H30)</f>
        <v>0</v>
      </c>
      <c r="I30" s="698">
        <f>SUM('TT CAM XUYEN:XA 30 '!I30)</f>
        <v>0</v>
      </c>
      <c r="J30" s="823">
        <f>SUM('TT CAM XUYEN:XA 30 '!J30)</f>
        <v>0</v>
      </c>
      <c r="K30" s="823">
        <f>SUM('TT CAM XUYEN:XA 30 '!K30)</f>
        <v>0</v>
      </c>
      <c r="L30" s="823">
        <f>SUM('TT CAM XUYEN:XA 30 '!L30)</f>
        <v>0</v>
      </c>
      <c r="M30" s="698">
        <f>SUM('TT CAM XUYEN:XA 30 '!M30)</f>
        <v>0</v>
      </c>
      <c r="N30" s="823">
        <f>SUM('TT CAM XUYEN:XA 30 '!N30)</f>
        <v>0</v>
      </c>
      <c r="O30" s="698">
        <f>SUM('TT CAM XUYEN:XA 30 '!O30)</f>
        <v>0</v>
      </c>
      <c r="P30" s="823">
        <f>SUM('TT CAM XUYEN:XA 30 '!P30)</f>
        <v>0</v>
      </c>
      <c r="Q30" s="698">
        <f>SUM('TT CAM XUYEN:XA 30 '!Q30)</f>
        <v>0</v>
      </c>
      <c r="R30" s="823">
        <f>SUM('TT CAM XUYEN:XA 30 '!R30)</f>
        <v>0</v>
      </c>
      <c r="S30" s="698">
        <f>SUM('TT CAM XUYEN:XA 30 '!S30)</f>
        <v>0</v>
      </c>
      <c r="T30" s="678"/>
      <c r="U30" s="823">
        <f>SUM('TT CAM XUYEN:XA 30 '!U30)</f>
        <v>0</v>
      </c>
      <c r="V30" s="823">
        <f>SUM('TT CAM XUYEN:XA 30 '!V30)</f>
        <v>0</v>
      </c>
      <c r="W30" s="698">
        <f>SUM('TT CAM XUYEN:XA 30 '!W30)</f>
        <v>0</v>
      </c>
      <c r="X30" s="823">
        <f>SUM('TT CAM XUYEN:XA 30 '!X30)</f>
        <v>0</v>
      </c>
      <c r="Y30" s="823">
        <f>SUM('TT CAM XUYEN:XA 30 '!Y30)</f>
        <v>0</v>
      </c>
      <c r="Z30" s="823">
        <f>SUM('TT CAM XUYEN:XA 30 '!Z30)</f>
        <v>0</v>
      </c>
      <c r="AA30" s="701">
        <f>SUM('TT CAM XUYEN:XA 30 '!AA30)</f>
        <v>19.535253000000001</v>
      </c>
      <c r="AB30" s="823">
        <f>SUM('TT CAM XUYEN:XA 30 '!AB30)</f>
        <v>0</v>
      </c>
      <c r="AC30" s="698">
        <f>SUM('TT CAM XUYEN:XA 30 '!AC30)</f>
        <v>0</v>
      </c>
      <c r="AD30" s="678"/>
      <c r="AE30" s="823">
        <f>SUM('TT CAM XUYEN:XA 30 '!AE30)</f>
        <v>0</v>
      </c>
      <c r="AF30" s="823">
        <f>SUM('TT CAM XUYEN:XA 30 '!AF30)</f>
        <v>0</v>
      </c>
      <c r="AG30" s="823">
        <f>SUM('TT CAM XUYEN:XA 30 '!AG30)</f>
        <v>0</v>
      </c>
      <c r="AH30" s="823">
        <f>SUM('TT CAM XUYEN:XA 30 '!AH30)</f>
        <v>0</v>
      </c>
      <c r="AI30" s="823">
        <f>SUM('TT CAM XUYEN:XA 30 '!AI30)</f>
        <v>0</v>
      </c>
      <c r="AJ30" s="823">
        <f>SUM('TT CAM XUYEN:XA 30 '!AJ30)</f>
        <v>0</v>
      </c>
      <c r="AK30" s="823">
        <f>SUM('TT CAM XUYEN:XA 30 '!AK30)</f>
        <v>0</v>
      </c>
      <c r="AL30" s="823">
        <f>SUM('TT CAM XUYEN:XA 30 '!AL30)</f>
        <v>0</v>
      </c>
      <c r="AM30" s="698">
        <f>SUM('TT CAM XUYEN:XA 30 '!AM30)</f>
        <v>0</v>
      </c>
      <c r="AN30" s="823">
        <f>SUM('TT CAM XUYEN:XA 30 '!AN30)</f>
        <v>0</v>
      </c>
      <c r="AO30" s="823">
        <f>SUM('TT CAM XUYEN:XA 30 '!AO30)</f>
        <v>0</v>
      </c>
      <c r="AP30" s="823">
        <f>SUM('TT CAM XUYEN:XA 30 '!AP30)</f>
        <v>0</v>
      </c>
      <c r="AQ30" s="823">
        <f>SUM('TT CAM XUYEN:XA 30 '!AQ30)</f>
        <v>0</v>
      </c>
      <c r="AR30" s="698">
        <f>SUM('TT CAM XUYEN:XA 30 '!AR30)</f>
        <v>0</v>
      </c>
      <c r="AS30" s="698">
        <f>SUM('TT CAM XUYEN:XA 30 '!AS30)</f>
        <v>0</v>
      </c>
      <c r="AT30" s="823">
        <f>SUM('TT CAM XUYEN:XA 30 '!AT30)</f>
        <v>0</v>
      </c>
      <c r="AU30" s="698">
        <f>SUM('TT CAM XUYEN:XA 30 '!AU30)</f>
        <v>0</v>
      </c>
      <c r="AV30" s="823">
        <f>SUM('TT CAM XUYEN:XA 30 '!AV30)</f>
        <v>0</v>
      </c>
      <c r="AW30" s="823">
        <f>SUM('TT CAM XUYEN:XA 30 '!AW30)</f>
        <v>0</v>
      </c>
      <c r="AX30" s="823">
        <f>SUM('TT CAM XUYEN:XA 30 '!AX30)</f>
        <v>0</v>
      </c>
      <c r="AY30" s="823">
        <f>SUM('TT CAM XUYEN:XA 30 '!AY30)</f>
        <v>0</v>
      </c>
      <c r="AZ30" s="823">
        <f>SUM('TT CAM XUYEN:XA 30 '!AZ30)</f>
        <v>0</v>
      </c>
      <c r="BA30" s="823">
        <f>SUM('TT CAM XUYEN:XA 30 '!BA30)</f>
        <v>0</v>
      </c>
      <c r="BB30" s="698">
        <f>SUM('TT CAM XUYEN:XA 30 '!BB30)</f>
        <v>0</v>
      </c>
      <c r="BC30" s="823">
        <f>SUM('TT CAM XUYEN:XA 30 '!BC30)</f>
        <v>0</v>
      </c>
      <c r="BD30" s="698">
        <f>SUM('TT CAM XUYEN:XA 30 '!BD30)</f>
        <v>0</v>
      </c>
      <c r="BE30" s="698">
        <f>SUM('TT CAM XUYEN:XA 30 '!BE30)</f>
        <v>0</v>
      </c>
      <c r="BF30" s="823">
        <f>SUM('TT CAM XUYEN:XA 30 '!BF30)</f>
        <v>0</v>
      </c>
      <c r="BG30" s="698">
        <f>SUM('TT CAM XUYEN:XA 30 '!BG30)</f>
        <v>0</v>
      </c>
      <c r="BH30" s="698">
        <f>SUM('TT CAM XUYEN:XA 30 '!BH30)</f>
        <v>0</v>
      </c>
      <c r="BI30" s="698">
        <f>SUM('TT CAM XUYEN:XA 30 '!BI30)</f>
        <v>19.535253000000001</v>
      </c>
      <c r="BJ30" s="14">
        <f t="shared" si="1"/>
        <v>0</v>
      </c>
      <c r="BK30" s="42">
        <f t="shared" si="2"/>
        <v>0</v>
      </c>
      <c r="BM30" s="8">
        <f t="shared" si="0"/>
        <v>0</v>
      </c>
    </row>
    <row r="31" spans="1:65" s="26" customFormat="1" ht="20.25" customHeight="1" x14ac:dyDescent="0.3">
      <c r="A31" s="621" t="s">
        <v>19</v>
      </c>
      <c r="B31" s="700" t="s">
        <v>100</v>
      </c>
      <c r="C31" s="11" t="s">
        <v>49</v>
      </c>
      <c r="D31" s="698">
        <f>SUM('TT CAM XUYEN:XA 30 '!D31)</f>
        <v>49.358085000000003</v>
      </c>
      <c r="E31" s="698">
        <f>SUM('TT CAM XUYEN:XA 30 '!E31)</f>
        <v>3</v>
      </c>
      <c r="F31" s="670"/>
      <c r="G31" s="698">
        <f>SUM('TT CAM XUYEN:XA 30 '!G31)</f>
        <v>0</v>
      </c>
      <c r="H31" s="698">
        <f>SUM('TT CAM XUYEN:XA 30 '!H31)</f>
        <v>0</v>
      </c>
      <c r="I31" s="698">
        <f>SUM('TT CAM XUYEN:XA 30 '!I31)</f>
        <v>0</v>
      </c>
      <c r="J31" s="823">
        <f>SUM('TT CAM XUYEN:XA 30 '!J31)</f>
        <v>0</v>
      </c>
      <c r="K31" s="823">
        <f>SUM('TT CAM XUYEN:XA 30 '!K31)</f>
        <v>0</v>
      </c>
      <c r="L31" s="823">
        <f>SUM('TT CAM XUYEN:XA 30 '!L31)</f>
        <v>0</v>
      </c>
      <c r="M31" s="698">
        <f>SUM('TT CAM XUYEN:XA 30 '!M31)</f>
        <v>0</v>
      </c>
      <c r="N31" s="823">
        <f>SUM('TT CAM XUYEN:XA 30 '!N31)</f>
        <v>3</v>
      </c>
      <c r="O31" s="698">
        <f>SUM('TT CAM XUYEN:XA 30 '!O31)</f>
        <v>0</v>
      </c>
      <c r="P31" s="823">
        <f>SUM('TT CAM XUYEN:XA 30 '!P31)</f>
        <v>0</v>
      </c>
      <c r="Q31" s="698">
        <f>SUM('TT CAM XUYEN:XA 30 '!Q31)</f>
        <v>0</v>
      </c>
      <c r="R31" s="823">
        <f>SUM('TT CAM XUYEN:XA 30 '!R31)</f>
        <v>0</v>
      </c>
      <c r="S31" s="698">
        <f>SUM('TT CAM XUYEN:XA 30 '!S31)</f>
        <v>0.6</v>
      </c>
      <c r="T31" s="678"/>
      <c r="U31" s="823">
        <f>SUM('TT CAM XUYEN:XA 30 '!U31)</f>
        <v>0</v>
      </c>
      <c r="V31" s="823">
        <f>SUM('TT CAM XUYEN:XA 30 '!V31)</f>
        <v>0</v>
      </c>
      <c r="W31" s="698">
        <f>SUM('TT CAM XUYEN:XA 30 '!W31)</f>
        <v>0</v>
      </c>
      <c r="X31" s="823">
        <f>SUM('TT CAM XUYEN:XA 30 '!X31)</f>
        <v>0</v>
      </c>
      <c r="Y31" s="823">
        <f>SUM('TT CAM XUYEN:XA 30 '!Y31)</f>
        <v>0</v>
      </c>
      <c r="Z31" s="823">
        <f>SUM('TT CAM XUYEN:XA 30 '!Z31)</f>
        <v>0</v>
      </c>
      <c r="AA31" s="698">
        <f>SUM('TT CAM XUYEN:XA 30 '!AA31)</f>
        <v>0</v>
      </c>
      <c r="AB31" s="824">
        <f>SUM('TT CAM XUYEN:XA 30 '!AB31)</f>
        <v>45.758085000000001</v>
      </c>
      <c r="AC31" s="698">
        <f>SUM('TT CAM XUYEN:XA 30 '!AC31)</f>
        <v>0</v>
      </c>
      <c r="AD31" s="678"/>
      <c r="AE31" s="823">
        <f>SUM('TT CAM XUYEN:XA 30 '!AE31)</f>
        <v>0</v>
      </c>
      <c r="AF31" s="823">
        <f>SUM('TT CAM XUYEN:XA 30 '!AF31)</f>
        <v>0</v>
      </c>
      <c r="AG31" s="823">
        <f>SUM('TT CAM XUYEN:XA 30 '!AG31)</f>
        <v>0</v>
      </c>
      <c r="AH31" s="823">
        <f>SUM('TT CAM XUYEN:XA 30 '!AH31)</f>
        <v>0</v>
      </c>
      <c r="AI31" s="823">
        <f>SUM('TT CAM XUYEN:XA 30 '!AI31)</f>
        <v>0</v>
      </c>
      <c r="AJ31" s="823">
        <f>SUM('TT CAM XUYEN:XA 30 '!AJ31)</f>
        <v>0</v>
      </c>
      <c r="AK31" s="823">
        <f>SUM('TT CAM XUYEN:XA 30 '!AK31)</f>
        <v>0</v>
      </c>
      <c r="AL31" s="823">
        <f>SUM('TT CAM XUYEN:XA 30 '!AL31)</f>
        <v>0</v>
      </c>
      <c r="AM31" s="698">
        <f>SUM('TT CAM XUYEN:XA 30 '!AM31)</f>
        <v>0</v>
      </c>
      <c r="AN31" s="823">
        <f>SUM('TT CAM XUYEN:XA 30 '!AN31)</f>
        <v>0</v>
      </c>
      <c r="AO31" s="823">
        <f>SUM('TT CAM XUYEN:XA 30 '!AO31)</f>
        <v>0</v>
      </c>
      <c r="AP31" s="823">
        <f>SUM('TT CAM XUYEN:XA 30 '!AP31)</f>
        <v>0</v>
      </c>
      <c r="AQ31" s="823">
        <f>SUM('TT CAM XUYEN:XA 30 '!AQ31)</f>
        <v>0</v>
      </c>
      <c r="AR31" s="698">
        <f>SUM('TT CAM XUYEN:XA 30 '!AR31)</f>
        <v>0</v>
      </c>
      <c r="AS31" s="698">
        <f>SUM('TT CAM XUYEN:XA 30 '!AS31)</f>
        <v>0</v>
      </c>
      <c r="AT31" s="823">
        <f>SUM('TT CAM XUYEN:XA 30 '!AT31)</f>
        <v>0</v>
      </c>
      <c r="AU31" s="698">
        <f>SUM('TT CAM XUYEN:XA 30 '!AU31)</f>
        <v>0</v>
      </c>
      <c r="AV31" s="823">
        <f>SUM('TT CAM XUYEN:XA 30 '!AV31)</f>
        <v>0</v>
      </c>
      <c r="AW31" s="823">
        <f>SUM('TT CAM XUYEN:XA 30 '!AW31)</f>
        <v>0</v>
      </c>
      <c r="AX31" s="823">
        <f>SUM('TT CAM XUYEN:XA 30 '!AX31)</f>
        <v>0.6</v>
      </c>
      <c r="AY31" s="823">
        <f>SUM('TT CAM XUYEN:XA 30 '!AY31)</f>
        <v>0</v>
      </c>
      <c r="AZ31" s="823">
        <f>SUM('TT CAM XUYEN:XA 30 '!AZ31)</f>
        <v>0</v>
      </c>
      <c r="BA31" s="823">
        <f>SUM('TT CAM XUYEN:XA 30 '!BA31)</f>
        <v>0</v>
      </c>
      <c r="BB31" s="698">
        <f>SUM('TT CAM XUYEN:XA 30 '!BB31)</f>
        <v>0</v>
      </c>
      <c r="BC31" s="823">
        <f>SUM('TT CAM XUYEN:XA 30 '!BC31)</f>
        <v>0</v>
      </c>
      <c r="BD31" s="698">
        <f>SUM('TT CAM XUYEN:XA 30 '!BD31)</f>
        <v>0</v>
      </c>
      <c r="BE31" s="698">
        <f>SUM('TT CAM XUYEN:XA 30 '!BE31)</f>
        <v>0</v>
      </c>
      <c r="BF31" s="823">
        <f>SUM('TT CAM XUYEN:XA 30 '!BF31)</f>
        <v>0</v>
      </c>
      <c r="BG31" s="698">
        <f>SUM('TT CAM XUYEN:XA 30 '!BG31)</f>
        <v>0</v>
      </c>
      <c r="BH31" s="698">
        <f>SUM('TT CAM XUYEN:XA 30 '!BH31)</f>
        <v>3.6</v>
      </c>
      <c r="BI31" s="698">
        <f>SUM('TT CAM XUYEN:XA 30 '!BI31)</f>
        <v>112.05808500000001</v>
      </c>
      <c r="BJ31" s="14">
        <f t="shared" si="1"/>
        <v>-62.7</v>
      </c>
      <c r="BK31" s="42">
        <f t="shared" si="2"/>
        <v>66.3</v>
      </c>
      <c r="BM31" s="8">
        <f t="shared" si="0"/>
        <v>46.358085000000003</v>
      </c>
    </row>
    <row r="32" spans="1:65" s="26" customFormat="1" ht="20.25" customHeight="1" x14ac:dyDescent="0.3">
      <c r="A32" s="621" t="s">
        <v>42</v>
      </c>
      <c r="B32" s="700" t="s">
        <v>129</v>
      </c>
      <c r="C32" s="11" t="s">
        <v>27</v>
      </c>
      <c r="D32" s="698">
        <f>SUM('TT CAM XUYEN:XA 30 '!D32)</f>
        <v>4631.8653179999992</v>
      </c>
      <c r="E32" s="698">
        <f>SUM('TT CAM XUYEN:XA 30 '!E32)</f>
        <v>0</v>
      </c>
      <c r="F32" s="670"/>
      <c r="G32" s="698">
        <f>SUM('TT CAM XUYEN:XA 30 '!G32)</f>
        <v>0</v>
      </c>
      <c r="H32" s="698">
        <f>SUM('TT CAM XUYEN:XA 30 '!H32)</f>
        <v>0</v>
      </c>
      <c r="I32" s="698">
        <f>SUM('TT CAM XUYEN:XA 30 '!I32)</f>
        <v>0</v>
      </c>
      <c r="J32" s="823">
        <f>SUM('TT CAM XUYEN:XA 30 '!J32)</f>
        <v>0</v>
      </c>
      <c r="K32" s="823">
        <f>SUM('TT CAM XUYEN:XA 30 '!K32)</f>
        <v>0</v>
      </c>
      <c r="L32" s="823">
        <f>SUM('TT CAM XUYEN:XA 30 '!L32)</f>
        <v>0</v>
      </c>
      <c r="M32" s="698">
        <f>SUM('TT CAM XUYEN:XA 30 '!M32)</f>
        <v>0</v>
      </c>
      <c r="N32" s="823">
        <f>SUM('TT CAM XUYEN:XA 30 '!N32)</f>
        <v>0</v>
      </c>
      <c r="O32" s="698">
        <f>SUM('TT CAM XUYEN:XA 30 '!O32)</f>
        <v>0</v>
      </c>
      <c r="P32" s="823">
        <f>SUM('TT CAM XUYEN:XA 30 '!P32)</f>
        <v>0</v>
      </c>
      <c r="Q32" s="698">
        <f>SUM('TT CAM XUYEN:XA 30 '!Q32)</f>
        <v>0</v>
      </c>
      <c r="R32" s="823">
        <f>SUM('TT CAM XUYEN:XA 30 '!R32)</f>
        <v>0</v>
      </c>
      <c r="S32" s="698">
        <f>SUM('TT CAM XUYEN:XA 30 '!S32)</f>
        <v>55.470000000000006</v>
      </c>
      <c r="T32" s="678"/>
      <c r="U32" s="823">
        <f>SUM('TT CAM XUYEN:XA 30 '!U32)</f>
        <v>0</v>
      </c>
      <c r="V32" s="823">
        <f>SUM('TT CAM XUYEN:XA 30 '!V32)</f>
        <v>1.49</v>
      </c>
      <c r="W32" s="698">
        <f>SUM('TT CAM XUYEN:XA 30 '!W32)</f>
        <v>0</v>
      </c>
      <c r="X32" s="823">
        <f>SUM('TT CAM XUYEN:XA 30 '!X32)</f>
        <v>2.7</v>
      </c>
      <c r="Y32" s="823">
        <f>SUM('TT CAM XUYEN:XA 30 '!Y32)</f>
        <v>22.6</v>
      </c>
      <c r="Z32" s="823">
        <f>SUM('TT CAM XUYEN:XA 30 '!Z32)</f>
        <v>3.54</v>
      </c>
      <c r="AA32" s="698">
        <f>SUM('TT CAM XUYEN:XA 30 '!AA32)</f>
        <v>0</v>
      </c>
      <c r="AB32" s="823">
        <f>SUM('TT CAM XUYEN:XA 30 '!AB32)</f>
        <v>0</v>
      </c>
      <c r="AC32" s="701">
        <f>SUM('TT CAM XUYEN:XA 30 '!AC32)</f>
        <v>4576.3953179999999</v>
      </c>
      <c r="AD32" s="678"/>
      <c r="AE32" s="823">
        <f>SUM('TT CAM XUYEN:XA 30 '!AE32)</f>
        <v>3.6999999999999997</v>
      </c>
      <c r="AF32" s="823">
        <f>SUM('TT CAM XUYEN:XA 30 '!AF32)</f>
        <v>0.01</v>
      </c>
      <c r="AG32" s="823">
        <f>SUM('TT CAM XUYEN:XA 30 '!AG32)</f>
        <v>0.25</v>
      </c>
      <c r="AH32" s="823">
        <f>SUM('TT CAM XUYEN:XA 30 '!AH32)</f>
        <v>0.48</v>
      </c>
      <c r="AI32" s="823">
        <f>SUM('TT CAM XUYEN:XA 30 '!AI32)</f>
        <v>1.39</v>
      </c>
      <c r="AJ32" s="823">
        <f>SUM('TT CAM XUYEN:XA 30 '!AJ32)</f>
        <v>0.24</v>
      </c>
      <c r="AK32" s="823">
        <f>SUM('TT CAM XUYEN:XA 30 '!AK32)</f>
        <v>0.1</v>
      </c>
      <c r="AL32" s="823">
        <f>SUM('TT CAM XUYEN:XA 30 '!AL32)</f>
        <v>0.19</v>
      </c>
      <c r="AM32" s="698">
        <f>SUM('TT CAM XUYEN:XA 30 '!AM32)</f>
        <v>0</v>
      </c>
      <c r="AN32" s="823">
        <f>SUM('TT CAM XUYEN:XA 30 '!AN32)</f>
        <v>0.1</v>
      </c>
      <c r="AO32" s="823">
        <f>SUM('TT CAM XUYEN:XA 30 '!AO32)</f>
        <v>0</v>
      </c>
      <c r="AP32" s="823">
        <f>SUM('TT CAM XUYEN:XA 30 '!AP32)</f>
        <v>0.2</v>
      </c>
      <c r="AQ32" s="823">
        <f>SUM('TT CAM XUYEN:XA 30 '!AQ32)</f>
        <v>0</v>
      </c>
      <c r="AR32" s="698">
        <f>SUM('TT CAM XUYEN:XA 30 '!AR32)</f>
        <v>0</v>
      </c>
      <c r="AS32" s="698">
        <f>SUM('TT CAM XUYEN:XA 30 '!AS32)</f>
        <v>0</v>
      </c>
      <c r="AT32" s="823">
        <f>SUM('TT CAM XUYEN:XA 30 '!AT32)</f>
        <v>0</v>
      </c>
      <c r="AU32" s="698">
        <f>SUM('TT CAM XUYEN:XA 30 '!AU32)</f>
        <v>0</v>
      </c>
      <c r="AV32" s="823">
        <f>SUM('TT CAM XUYEN:XA 30 '!AV32)</f>
        <v>2.8500000000000005</v>
      </c>
      <c r="AW32" s="823">
        <f>SUM('TT CAM XUYEN:XA 30 '!AW32)</f>
        <v>1.19</v>
      </c>
      <c r="AX32" s="823">
        <f>SUM('TT CAM XUYEN:XA 30 '!AX32)</f>
        <v>6.6199999999999992</v>
      </c>
      <c r="AY32" s="823">
        <f>SUM('TT CAM XUYEN:XA 30 '!AY32)</f>
        <v>5.15</v>
      </c>
      <c r="AZ32" s="823">
        <f>SUM('TT CAM XUYEN:XA 30 '!AZ32)</f>
        <v>2.67</v>
      </c>
      <c r="BA32" s="823">
        <f>SUM('TT CAM XUYEN:XA 30 '!BA32)</f>
        <v>0</v>
      </c>
      <c r="BB32" s="698">
        <f>SUM('TT CAM XUYEN:XA 30 '!BB32)</f>
        <v>0</v>
      </c>
      <c r="BC32" s="823">
        <f>SUM('TT CAM XUYEN:XA 30 '!BC32)</f>
        <v>0</v>
      </c>
      <c r="BD32" s="698">
        <f>SUM('TT CAM XUYEN:XA 30 '!BD32)</f>
        <v>0</v>
      </c>
      <c r="BE32" s="698">
        <f>SUM('TT CAM XUYEN:XA 30 '!BE32)</f>
        <v>0</v>
      </c>
      <c r="BF32" s="823">
        <f>SUM('TT CAM XUYEN:XA 30 '!BF32)</f>
        <v>0</v>
      </c>
      <c r="BG32" s="698">
        <f>SUM('TT CAM XUYEN:XA 30 '!BG32)</f>
        <v>0</v>
      </c>
      <c r="BH32" s="698">
        <f>SUM('TT CAM XUYEN:XA 30 '!BH32)</f>
        <v>55.470000000000006</v>
      </c>
      <c r="BI32" s="698">
        <f>SUM('TT CAM XUYEN:XA 30 '!BI32)</f>
        <v>5836.8499980000015</v>
      </c>
      <c r="BJ32" s="14">
        <f t="shared" si="1"/>
        <v>-1204.9846800000023</v>
      </c>
      <c r="BK32" s="42">
        <f t="shared" si="2"/>
        <v>1260.4546800000023</v>
      </c>
      <c r="BM32" s="8">
        <f t="shared" si="0"/>
        <v>4625.2053179999994</v>
      </c>
    </row>
    <row r="33" spans="1:65" s="26" customFormat="1" ht="10.5" customHeight="1" x14ac:dyDescent="0.3">
      <c r="A33" s="621"/>
      <c r="B33" s="702" t="s">
        <v>38</v>
      </c>
      <c r="C33" s="11"/>
      <c r="D33" s="698">
        <f>SUM('TT CAM XUYEN:XA 30 '!D33)</f>
        <v>0</v>
      </c>
      <c r="E33" s="698">
        <f>SUM('TT CAM XUYEN:XA 30 '!E33)</f>
        <v>0</v>
      </c>
      <c r="F33" s="670"/>
      <c r="G33" s="698">
        <f>SUM('TT CAM XUYEN:XA 30 '!G33)</f>
        <v>0</v>
      </c>
      <c r="H33" s="698">
        <f>SUM('TT CAM XUYEN:XA 30 '!H33)</f>
        <v>0</v>
      </c>
      <c r="I33" s="698">
        <f>SUM('TT CAM XUYEN:XA 30 '!I33)</f>
        <v>0</v>
      </c>
      <c r="J33" s="823">
        <f>SUM('TT CAM XUYEN:XA 30 '!J33)</f>
        <v>0</v>
      </c>
      <c r="K33" s="823">
        <f>SUM('TT CAM XUYEN:XA 30 '!K33)</f>
        <v>0</v>
      </c>
      <c r="L33" s="823">
        <f>SUM('TT CAM XUYEN:XA 30 '!L33)</f>
        <v>0</v>
      </c>
      <c r="M33" s="698">
        <f>SUM('TT CAM XUYEN:XA 30 '!M33)</f>
        <v>0</v>
      </c>
      <c r="N33" s="823">
        <f>SUM('TT CAM XUYEN:XA 30 '!N33)</f>
        <v>0</v>
      </c>
      <c r="O33" s="698">
        <f>SUM('TT CAM XUYEN:XA 30 '!O33)</f>
        <v>0</v>
      </c>
      <c r="P33" s="823">
        <f>SUM('TT CAM XUYEN:XA 30 '!P33)</f>
        <v>0</v>
      </c>
      <c r="Q33" s="698">
        <f>SUM('TT CAM XUYEN:XA 30 '!Q33)</f>
        <v>0</v>
      </c>
      <c r="R33" s="823">
        <f>SUM('TT CAM XUYEN:XA 30 '!R33)</f>
        <v>0</v>
      </c>
      <c r="S33" s="698">
        <f>SUM('TT CAM XUYEN:XA 30 '!S33)</f>
        <v>0</v>
      </c>
      <c r="T33" s="678"/>
      <c r="U33" s="823">
        <f>SUM('TT CAM XUYEN:XA 30 '!U33)</f>
        <v>0</v>
      </c>
      <c r="V33" s="823">
        <f>SUM('TT CAM XUYEN:XA 30 '!V33)</f>
        <v>0</v>
      </c>
      <c r="W33" s="698">
        <f>SUM('TT CAM XUYEN:XA 30 '!W33)</f>
        <v>0</v>
      </c>
      <c r="X33" s="823">
        <f>SUM('TT CAM XUYEN:XA 30 '!X33)</f>
        <v>0</v>
      </c>
      <c r="Y33" s="823">
        <f>SUM('TT CAM XUYEN:XA 30 '!Y33)</f>
        <v>0</v>
      </c>
      <c r="Z33" s="823">
        <f>SUM('TT CAM XUYEN:XA 30 '!Z33)</f>
        <v>0</v>
      </c>
      <c r="AA33" s="698">
        <f>SUM('TT CAM XUYEN:XA 30 '!AA33)</f>
        <v>0</v>
      </c>
      <c r="AB33" s="823">
        <f>SUM('TT CAM XUYEN:XA 30 '!AB33)</f>
        <v>0</v>
      </c>
      <c r="AC33" s="698">
        <f>SUM('TT CAM XUYEN:XA 30 '!AC33)</f>
        <v>0</v>
      </c>
      <c r="AD33" s="678"/>
      <c r="AE33" s="823">
        <f>SUM('TT CAM XUYEN:XA 30 '!AE33)</f>
        <v>0</v>
      </c>
      <c r="AF33" s="823">
        <f>SUM('TT CAM XUYEN:XA 30 '!AF33)</f>
        <v>0</v>
      </c>
      <c r="AG33" s="823">
        <f>SUM('TT CAM XUYEN:XA 30 '!AG33)</f>
        <v>0</v>
      </c>
      <c r="AH33" s="823">
        <f>SUM('TT CAM XUYEN:XA 30 '!AH33)</f>
        <v>0</v>
      </c>
      <c r="AI33" s="823">
        <f>SUM('TT CAM XUYEN:XA 30 '!AI33)</f>
        <v>0</v>
      </c>
      <c r="AJ33" s="823">
        <f>SUM('TT CAM XUYEN:XA 30 '!AJ33)</f>
        <v>0</v>
      </c>
      <c r="AK33" s="823">
        <f>SUM('TT CAM XUYEN:XA 30 '!AK33)</f>
        <v>0</v>
      </c>
      <c r="AL33" s="823">
        <f>SUM('TT CAM XUYEN:XA 30 '!AL33)</f>
        <v>0</v>
      </c>
      <c r="AM33" s="698">
        <f>SUM('TT CAM XUYEN:XA 30 '!AM33)</f>
        <v>0</v>
      </c>
      <c r="AN33" s="823">
        <f>SUM('TT CAM XUYEN:XA 30 '!AN33)</f>
        <v>0</v>
      </c>
      <c r="AO33" s="823">
        <f>SUM('TT CAM XUYEN:XA 30 '!AO33)</f>
        <v>0</v>
      </c>
      <c r="AP33" s="823">
        <f>SUM('TT CAM XUYEN:XA 30 '!AP33)</f>
        <v>0</v>
      </c>
      <c r="AQ33" s="823">
        <f>SUM('TT CAM XUYEN:XA 30 '!AQ33)</f>
        <v>0</v>
      </c>
      <c r="AR33" s="698">
        <f>SUM('TT CAM XUYEN:XA 30 '!AR33)</f>
        <v>0</v>
      </c>
      <c r="AS33" s="698">
        <f>SUM('TT CAM XUYEN:XA 30 '!AS33)</f>
        <v>0</v>
      </c>
      <c r="AT33" s="823">
        <f>SUM('TT CAM XUYEN:XA 30 '!AT33)</f>
        <v>0</v>
      </c>
      <c r="AU33" s="698">
        <f>SUM('TT CAM XUYEN:XA 30 '!AU33)</f>
        <v>0</v>
      </c>
      <c r="AV33" s="823">
        <f>SUM('TT CAM XUYEN:XA 30 '!AV33)</f>
        <v>0</v>
      </c>
      <c r="AW33" s="823">
        <f>SUM('TT CAM XUYEN:XA 30 '!AW33)</f>
        <v>0</v>
      </c>
      <c r="AX33" s="823">
        <f>SUM('TT CAM XUYEN:XA 30 '!AX33)</f>
        <v>0</v>
      </c>
      <c r="AY33" s="823">
        <f>SUM('TT CAM XUYEN:XA 30 '!AY33)</f>
        <v>0</v>
      </c>
      <c r="AZ33" s="823">
        <f>SUM('TT CAM XUYEN:XA 30 '!AZ33)</f>
        <v>0</v>
      </c>
      <c r="BA33" s="823">
        <f>SUM('TT CAM XUYEN:XA 30 '!BA33)</f>
        <v>0</v>
      </c>
      <c r="BB33" s="698">
        <f>SUM('TT CAM XUYEN:XA 30 '!BB33)</f>
        <v>0</v>
      </c>
      <c r="BC33" s="823">
        <f>SUM('TT CAM XUYEN:XA 30 '!BC33)</f>
        <v>0</v>
      </c>
      <c r="BD33" s="698">
        <f>SUM('TT CAM XUYEN:XA 30 '!BD33)</f>
        <v>0</v>
      </c>
      <c r="BE33" s="698">
        <f>SUM('TT CAM XUYEN:XA 30 '!BE33)</f>
        <v>0</v>
      </c>
      <c r="BF33" s="823">
        <f>SUM('TT CAM XUYEN:XA 30 '!BF33)</f>
        <v>0</v>
      </c>
      <c r="BG33" s="698">
        <f>SUM('TT CAM XUYEN:XA 30 '!BG33)</f>
        <v>0</v>
      </c>
      <c r="BH33" s="698">
        <f>SUM('TT CAM XUYEN:XA 30 '!BH33)</f>
        <v>0</v>
      </c>
      <c r="BI33" s="698">
        <f>SUM('TT CAM XUYEN:XA 30 '!BI33)</f>
        <v>0</v>
      </c>
      <c r="BJ33" s="14">
        <f t="shared" si="1"/>
        <v>0</v>
      </c>
      <c r="BK33" s="42">
        <f t="shared" si="2"/>
        <v>0</v>
      </c>
      <c r="BM33" s="8">
        <f t="shared" si="0"/>
        <v>0</v>
      </c>
    </row>
    <row r="34" spans="1:65" s="26" customFormat="1" ht="20.25" customHeight="1" x14ac:dyDescent="0.3">
      <c r="A34" s="632" t="s">
        <v>260</v>
      </c>
      <c r="B34" s="700" t="s">
        <v>233</v>
      </c>
      <c r="C34" s="11" t="s">
        <v>234</v>
      </c>
      <c r="D34" s="698">
        <f>SUM('TT CAM XUYEN:XA 30 '!D34)</f>
        <v>2439.4824310000004</v>
      </c>
      <c r="E34" s="698">
        <f>SUM('TT CAM XUYEN:XA 30 '!E34)</f>
        <v>0</v>
      </c>
      <c r="F34" s="670"/>
      <c r="G34" s="698">
        <f>SUM('TT CAM XUYEN:XA 30 '!G34)</f>
        <v>0</v>
      </c>
      <c r="H34" s="698">
        <f>SUM('TT CAM XUYEN:XA 30 '!H34)</f>
        <v>0</v>
      </c>
      <c r="I34" s="698">
        <f>SUM('TT CAM XUYEN:XA 30 '!I34)</f>
        <v>0</v>
      </c>
      <c r="J34" s="823">
        <f>SUM('TT CAM XUYEN:XA 30 '!J34)</f>
        <v>0</v>
      </c>
      <c r="K34" s="823">
        <f>SUM('TT CAM XUYEN:XA 30 '!K34)</f>
        <v>0</v>
      </c>
      <c r="L34" s="823">
        <f>SUM('TT CAM XUYEN:XA 30 '!L34)</f>
        <v>0</v>
      </c>
      <c r="M34" s="698">
        <f>SUM('TT CAM XUYEN:XA 30 '!M34)</f>
        <v>0</v>
      </c>
      <c r="N34" s="823">
        <f>SUM('TT CAM XUYEN:XA 30 '!N34)</f>
        <v>0</v>
      </c>
      <c r="O34" s="698">
        <f>SUM('TT CAM XUYEN:XA 30 '!O34)</f>
        <v>0</v>
      </c>
      <c r="P34" s="823">
        <f>SUM('TT CAM XUYEN:XA 30 '!P34)</f>
        <v>0</v>
      </c>
      <c r="Q34" s="698">
        <f>SUM('TT CAM XUYEN:XA 30 '!Q34)</f>
        <v>0</v>
      </c>
      <c r="R34" s="823">
        <f>SUM('TT CAM XUYEN:XA 30 '!R34)</f>
        <v>0</v>
      </c>
      <c r="S34" s="698">
        <f>SUM('TT CAM XUYEN:XA 30 '!S34)</f>
        <v>7.32</v>
      </c>
      <c r="T34" s="678"/>
      <c r="U34" s="823">
        <f>SUM('TT CAM XUYEN:XA 30 '!U34)</f>
        <v>0</v>
      </c>
      <c r="V34" s="823">
        <f>SUM('TT CAM XUYEN:XA 30 '!V34)</f>
        <v>0</v>
      </c>
      <c r="W34" s="698">
        <f>SUM('TT CAM XUYEN:XA 30 '!W34)</f>
        <v>0</v>
      </c>
      <c r="X34" s="823">
        <f>SUM('TT CAM XUYEN:XA 30 '!X34)</f>
        <v>1.5</v>
      </c>
      <c r="Y34" s="823">
        <f>SUM('TT CAM XUYEN:XA 30 '!Y34)</f>
        <v>5.7</v>
      </c>
      <c r="Z34" s="823">
        <f>SUM('TT CAM XUYEN:XA 30 '!Z34)</f>
        <v>0</v>
      </c>
      <c r="AA34" s="698">
        <f>SUM('TT CAM XUYEN:XA 30 '!AA34)</f>
        <v>0</v>
      </c>
      <c r="AB34" s="823">
        <f>SUM('TT CAM XUYEN:XA 30 '!AB34)</f>
        <v>0</v>
      </c>
      <c r="AC34" s="698">
        <f>SUM('TT CAM XUYEN:XA 30 '!AC34)</f>
        <v>0</v>
      </c>
      <c r="AD34" s="678"/>
      <c r="AE34" s="824">
        <f>SUM('TT CAM XUYEN:XA 30 '!AE34)</f>
        <v>2432.1624310000002</v>
      </c>
      <c r="AF34" s="823">
        <f>SUM('TT CAM XUYEN:XA 30 '!AF34)</f>
        <v>0</v>
      </c>
      <c r="AG34" s="823">
        <f>SUM('TT CAM XUYEN:XA 30 '!AG34)</f>
        <v>0</v>
      </c>
      <c r="AH34" s="823">
        <f>SUM('TT CAM XUYEN:XA 30 '!AH34)</f>
        <v>0</v>
      </c>
      <c r="AI34" s="823">
        <f>SUM('TT CAM XUYEN:XA 30 '!AI34)</f>
        <v>0</v>
      </c>
      <c r="AJ34" s="823">
        <f>SUM('TT CAM XUYEN:XA 30 '!AJ34)</f>
        <v>0</v>
      </c>
      <c r="AK34" s="823">
        <f>SUM('TT CAM XUYEN:XA 30 '!AK34)</f>
        <v>0</v>
      </c>
      <c r="AL34" s="823">
        <f>SUM('TT CAM XUYEN:XA 30 '!AL34)</f>
        <v>0</v>
      </c>
      <c r="AM34" s="698">
        <f>SUM('TT CAM XUYEN:XA 30 '!AM34)</f>
        <v>0</v>
      </c>
      <c r="AN34" s="823">
        <f>SUM('TT CAM XUYEN:XA 30 '!AN34)</f>
        <v>0</v>
      </c>
      <c r="AO34" s="823">
        <f>SUM('TT CAM XUYEN:XA 30 '!AO34)</f>
        <v>0</v>
      </c>
      <c r="AP34" s="823">
        <f>SUM('TT CAM XUYEN:XA 30 '!AP34)</f>
        <v>0</v>
      </c>
      <c r="AQ34" s="823">
        <f>SUM('TT CAM XUYEN:XA 30 '!AQ34)</f>
        <v>0</v>
      </c>
      <c r="AR34" s="698">
        <f>SUM('TT CAM XUYEN:XA 30 '!AR34)</f>
        <v>0</v>
      </c>
      <c r="AS34" s="698">
        <f>SUM('TT CAM XUYEN:XA 30 '!AS34)</f>
        <v>0</v>
      </c>
      <c r="AT34" s="823">
        <f>SUM('TT CAM XUYEN:XA 30 '!AT34)</f>
        <v>0</v>
      </c>
      <c r="AU34" s="698">
        <f>SUM('TT CAM XUYEN:XA 30 '!AU34)</f>
        <v>0</v>
      </c>
      <c r="AV34" s="823">
        <f>SUM('TT CAM XUYEN:XA 30 '!AV34)</f>
        <v>0</v>
      </c>
      <c r="AW34" s="823">
        <f>SUM('TT CAM XUYEN:XA 30 '!AW34)</f>
        <v>0</v>
      </c>
      <c r="AX34" s="823">
        <f>SUM('TT CAM XUYEN:XA 30 '!AX34)</f>
        <v>0.12</v>
      </c>
      <c r="AY34" s="823">
        <f>SUM('TT CAM XUYEN:XA 30 '!AY34)</f>
        <v>0</v>
      </c>
      <c r="AZ34" s="823">
        <f>SUM('TT CAM XUYEN:XA 30 '!AZ34)</f>
        <v>0</v>
      </c>
      <c r="BA34" s="823">
        <f>SUM('TT CAM XUYEN:XA 30 '!BA34)</f>
        <v>0</v>
      </c>
      <c r="BB34" s="698">
        <f>SUM('TT CAM XUYEN:XA 30 '!BB34)</f>
        <v>0</v>
      </c>
      <c r="BC34" s="823">
        <f>SUM('TT CAM XUYEN:XA 30 '!BC34)</f>
        <v>0</v>
      </c>
      <c r="BD34" s="698">
        <f>SUM('TT CAM XUYEN:XA 30 '!BD34)</f>
        <v>0</v>
      </c>
      <c r="BE34" s="698">
        <f>SUM('TT CAM XUYEN:XA 30 '!BE34)</f>
        <v>0</v>
      </c>
      <c r="BF34" s="823">
        <f>SUM('TT CAM XUYEN:XA 30 '!BF34)</f>
        <v>0</v>
      </c>
      <c r="BG34" s="698">
        <f>SUM('TT CAM XUYEN:XA 30 '!BG34)</f>
        <v>0</v>
      </c>
      <c r="BH34" s="698">
        <f>SUM('TT CAM XUYEN:XA 30 '!BH34)</f>
        <v>7.32</v>
      </c>
      <c r="BI34" s="698">
        <f>SUM('TT CAM XUYEN:XA 30 '!BI34)</f>
        <v>3214.9624310000008</v>
      </c>
      <c r="BJ34" s="14">
        <f t="shared" si="1"/>
        <v>-775.48000000000047</v>
      </c>
      <c r="BK34" s="42">
        <f t="shared" si="2"/>
        <v>782.80000000000052</v>
      </c>
      <c r="BM34" s="8">
        <f t="shared" si="0"/>
        <v>7.32</v>
      </c>
    </row>
    <row r="35" spans="1:65" s="26" customFormat="1" ht="20.25" customHeight="1" x14ac:dyDescent="0.3">
      <c r="A35" s="632" t="s">
        <v>260</v>
      </c>
      <c r="B35" s="700" t="s">
        <v>235</v>
      </c>
      <c r="C35" s="11" t="s">
        <v>236</v>
      </c>
      <c r="D35" s="698">
        <f>SUM('TT CAM XUYEN:XA 30 '!D35)</f>
        <v>1070.034146</v>
      </c>
      <c r="E35" s="698">
        <f>SUM('TT CAM XUYEN:XA 30 '!E35)</f>
        <v>0</v>
      </c>
      <c r="F35" s="670"/>
      <c r="G35" s="698">
        <f>SUM('TT CAM XUYEN:XA 30 '!G35)</f>
        <v>0</v>
      </c>
      <c r="H35" s="698">
        <f>SUM('TT CAM XUYEN:XA 30 '!H35)</f>
        <v>0</v>
      </c>
      <c r="I35" s="698">
        <f>SUM('TT CAM XUYEN:XA 30 '!I35)</f>
        <v>0</v>
      </c>
      <c r="J35" s="823">
        <f>SUM('TT CAM XUYEN:XA 30 '!J35)</f>
        <v>0</v>
      </c>
      <c r="K35" s="823">
        <f>SUM('TT CAM XUYEN:XA 30 '!K35)</f>
        <v>0</v>
      </c>
      <c r="L35" s="823">
        <f>SUM('TT CAM XUYEN:XA 30 '!L35)</f>
        <v>0</v>
      </c>
      <c r="M35" s="698">
        <f>SUM('TT CAM XUYEN:XA 30 '!M35)</f>
        <v>0</v>
      </c>
      <c r="N35" s="823">
        <f>SUM('TT CAM XUYEN:XA 30 '!N35)</f>
        <v>0</v>
      </c>
      <c r="O35" s="698">
        <f>SUM('TT CAM XUYEN:XA 30 '!O35)</f>
        <v>0</v>
      </c>
      <c r="P35" s="823">
        <f>SUM('TT CAM XUYEN:XA 30 '!P35)</f>
        <v>0</v>
      </c>
      <c r="Q35" s="698">
        <f>SUM('TT CAM XUYEN:XA 30 '!Q35)</f>
        <v>0</v>
      </c>
      <c r="R35" s="823">
        <f>SUM('TT CAM XUYEN:XA 30 '!R35)</f>
        <v>0</v>
      </c>
      <c r="S35" s="698">
        <f>SUM('TT CAM XUYEN:XA 30 '!S35)</f>
        <v>3.6500000000000004</v>
      </c>
      <c r="T35" s="678"/>
      <c r="U35" s="823">
        <f>SUM('TT CAM XUYEN:XA 30 '!U35)</f>
        <v>0</v>
      </c>
      <c r="V35" s="823">
        <f>SUM('TT CAM XUYEN:XA 30 '!V35)</f>
        <v>0</v>
      </c>
      <c r="W35" s="698">
        <f>SUM('TT CAM XUYEN:XA 30 '!W35)</f>
        <v>0</v>
      </c>
      <c r="X35" s="823">
        <f>SUM('TT CAM XUYEN:XA 30 '!X35)</f>
        <v>1.2</v>
      </c>
      <c r="Y35" s="823">
        <f>SUM('TT CAM XUYEN:XA 30 '!Y35)</f>
        <v>2.35</v>
      </c>
      <c r="Z35" s="823">
        <f>SUM('TT CAM XUYEN:XA 30 '!Z35)</f>
        <v>0</v>
      </c>
      <c r="AA35" s="698">
        <f>SUM('TT CAM XUYEN:XA 30 '!AA35)</f>
        <v>0</v>
      </c>
      <c r="AB35" s="823">
        <f>SUM('TT CAM XUYEN:XA 30 '!AB35)</f>
        <v>0</v>
      </c>
      <c r="AC35" s="698">
        <f>SUM('TT CAM XUYEN:XA 30 '!AC35)</f>
        <v>0.1</v>
      </c>
      <c r="AD35" s="678"/>
      <c r="AE35" s="823">
        <f>SUM('TT CAM XUYEN:XA 30 '!AE35)</f>
        <v>0</v>
      </c>
      <c r="AF35" s="824">
        <f>SUM('TT CAM XUYEN:XA 30 '!AF35)</f>
        <v>1066.3841459999999</v>
      </c>
      <c r="AG35" s="823">
        <f>SUM('TT CAM XUYEN:XA 30 '!AG35)</f>
        <v>0</v>
      </c>
      <c r="AH35" s="823">
        <f>SUM('TT CAM XUYEN:XA 30 '!AH35)</f>
        <v>0</v>
      </c>
      <c r="AI35" s="823">
        <f>SUM('TT CAM XUYEN:XA 30 '!AI35)</f>
        <v>0</v>
      </c>
      <c r="AJ35" s="823">
        <f>SUM('TT CAM XUYEN:XA 30 '!AJ35)</f>
        <v>0</v>
      </c>
      <c r="AK35" s="823">
        <f>SUM('TT CAM XUYEN:XA 30 '!AK35)</f>
        <v>0.1</v>
      </c>
      <c r="AL35" s="823">
        <f>SUM('TT CAM XUYEN:XA 30 '!AL35)</f>
        <v>0</v>
      </c>
      <c r="AM35" s="698">
        <f>SUM('TT CAM XUYEN:XA 30 '!AM35)</f>
        <v>0</v>
      </c>
      <c r="AN35" s="823">
        <f>SUM('TT CAM XUYEN:XA 30 '!AN35)</f>
        <v>0</v>
      </c>
      <c r="AO35" s="823">
        <f>SUM('TT CAM XUYEN:XA 30 '!AO35)</f>
        <v>0</v>
      </c>
      <c r="AP35" s="823">
        <f>SUM('TT CAM XUYEN:XA 30 '!AP35)</f>
        <v>0</v>
      </c>
      <c r="AQ35" s="823">
        <f>SUM('TT CAM XUYEN:XA 30 '!AQ35)</f>
        <v>0</v>
      </c>
      <c r="AR35" s="698">
        <f>SUM('TT CAM XUYEN:XA 30 '!AR35)</f>
        <v>0</v>
      </c>
      <c r="AS35" s="698">
        <f>SUM('TT CAM XUYEN:XA 30 '!AS35)</f>
        <v>0</v>
      </c>
      <c r="AT35" s="823">
        <f>SUM('TT CAM XUYEN:XA 30 '!AT35)</f>
        <v>0</v>
      </c>
      <c r="AU35" s="698">
        <f>SUM('TT CAM XUYEN:XA 30 '!AU35)</f>
        <v>0</v>
      </c>
      <c r="AV35" s="823">
        <f>SUM('TT CAM XUYEN:XA 30 '!AV35)</f>
        <v>0</v>
      </c>
      <c r="AW35" s="823">
        <f>SUM('TT CAM XUYEN:XA 30 '!AW35)</f>
        <v>0</v>
      </c>
      <c r="AX35" s="823">
        <f>SUM('TT CAM XUYEN:XA 30 '!AX35)</f>
        <v>0</v>
      </c>
      <c r="AY35" s="823">
        <f>SUM('TT CAM XUYEN:XA 30 '!AY35)</f>
        <v>0</v>
      </c>
      <c r="AZ35" s="823">
        <f>SUM('TT CAM XUYEN:XA 30 '!AZ35)</f>
        <v>0</v>
      </c>
      <c r="BA35" s="823">
        <f>SUM('TT CAM XUYEN:XA 30 '!BA35)</f>
        <v>0</v>
      </c>
      <c r="BB35" s="698">
        <f>SUM('TT CAM XUYEN:XA 30 '!BB35)</f>
        <v>0</v>
      </c>
      <c r="BC35" s="823">
        <f>SUM('TT CAM XUYEN:XA 30 '!BC35)</f>
        <v>0</v>
      </c>
      <c r="BD35" s="698">
        <f>SUM('TT CAM XUYEN:XA 30 '!BD35)</f>
        <v>0</v>
      </c>
      <c r="BE35" s="698">
        <f>SUM('TT CAM XUYEN:XA 30 '!BE35)</f>
        <v>0</v>
      </c>
      <c r="BF35" s="823">
        <f>SUM('TT CAM XUYEN:XA 30 '!BF35)</f>
        <v>0</v>
      </c>
      <c r="BG35" s="698">
        <f>SUM('TT CAM XUYEN:XA 30 '!BG35)</f>
        <v>0</v>
      </c>
      <c r="BH35" s="698">
        <f>SUM('TT CAM XUYEN:XA 30 '!BH35)</f>
        <v>3.6500000000000004</v>
      </c>
      <c r="BI35" s="698">
        <f>SUM('TT CAM XUYEN:XA 30 '!BI35)</f>
        <v>1315.454146</v>
      </c>
      <c r="BJ35" s="14">
        <f t="shared" si="1"/>
        <v>-245.42000000000007</v>
      </c>
      <c r="BK35" s="42">
        <f t="shared" si="2"/>
        <v>249.07000000000008</v>
      </c>
      <c r="BM35" s="8">
        <f t="shared" si="0"/>
        <v>3.65</v>
      </c>
    </row>
    <row r="36" spans="1:65" s="26" customFormat="1" ht="20.25" customHeight="1" x14ac:dyDescent="0.3">
      <c r="A36" s="632" t="s">
        <v>260</v>
      </c>
      <c r="B36" s="700" t="s">
        <v>237</v>
      </c>
      <c r="C36" s="11" t="s">
        <v>238</v>
      </c>
      <c r="D36" s="698">
        <f>SUM('TT CAM XUYEN:XA 30 '!D36)</f>
        <v>5.5176999999999987</v>
      </c>
      <c r="E36" s="698">
        <f>SUM('TT CAM XUYEN:XA 30 '!E36)</f>
        <v>0</v>
      </c>
      <c r="F36" s="670"/>
      <c r="G36" s="698">
        <f>SUM('TT CAM XUYEN:XA 30 '!G36)</f>
        <v>0</v>
      </c>
      <c r="H36" s="698">
        <f>SUM('TT CAM XUYEN:XA 30 '!H36)</f>
        <v>0</v>
      </c>
      <c r="I36" s="698">
        <f>SUM('TT CAM XUYEN:XA 30 '!I36)</f>
        <v>0</v>
      </c>
      <c r="J36" s="823">
        <f>SUM('TT CAM XUYEN:XA 30 '!J36)</f>
        <v>0</v>
      </c>
      <c r="K36" s="823">
        <f>SUM('TT CAM XUYEN:XA 30 '!K36)</f>
        <v>0</v>
      </c>
      <c r="L36" s="823">
        <f>SUM('TT CAM XUYEN:XA 30 '!L36)</f>
        <v>0</v>
      </c>
      <c r="M36" s="698">
        <f>SUM('TT CAM XUYEN:XA 30 '!M36)</f>
        <v>0</v>
      </c>
      <c r="N36" s="823">
        <f>SUM('TT CAM XUYEN:XA 30 '!N36)</f>
        <v>0</v>
      </c>
      <c r="O36" s="698">
        <f>SUM('TT CAM XUYEN:XA 30 '!O36)</f>
        <v>0</v>
      </c>
      <c r="P36" s="823">
        <f>SUM('TT CAM XUYEN:XA 30 '!P36)</f>
        <v>0</v>
      </c>
      <c r="Q36" s="698">
        <f>SUM('TT CAM XUYEN:XA 30 '!Q36)</f>
        <v>0</v>
      </c>
      <c r="R36" s="823">
        <f>SUM('TT CAM XUYEN:XA 30 '!R36)</f>
        <v>0</v>
      </c>
      <c r="S36" s="698">
        <f>SUM('TT CAM XUYEN:XA 30 '!S36)</f>
        <v>0</v>
      </c>
      <c r="T36" s="678"/>
      <c r="U36" s="823">
        <f>SUM('TT CAM XUYEN:XA 30 '!U36)</f>
        <v>0</v>
      </c>
      <c r="V36" s="823">
        <f>SUM('TT CAM XUYEN:XA 30 '!V36)</f>
        <v>0</v>
      </c>
      <c r="W36" s="698">
        <f>SUM('TT CAM XUYEN:XA 30 '!W36)</f>
        <v>0</v>
      </c>
      <c r="X36" s="823">
        <f>SUM('TT CAM XUYEN:XA 30 '!X36)</f>
        <v>0</v>
      </c>
      <c r="Y36" s="823">
        <f>SUM('TT CAM XUYEN:XA 30 '!Y36)</f>
        <v>0</v>
      </c>
      <c r="Z36" s="823">
        <f>SUM('TT CAM XUYEN:XA 30 '!Z36)</f>
        <v>0</v>
      </c>
      <c r="AA36" s="698">
        <f>SUM('TT CAM XUYEN:XA 30 '!AA36)</f>
        <v>0</v>
      </c>
      <c r="AB36" s="823">
        <f>SUM('TT CAM XUYEN:XA 30 '!AB36)</f>
        <v>0</v>
      </c>
      <c r="AC36" s="698">
        <f>SUM('TT CAM XUYEN:XA 30 '!AC36)</f>
        <v>0</v>
      </c>
      <c r="AD36" s="678"/>
      <c r="AE36" s="823">
        <f>SUM('TT CAM XUYEN:XA 30 '!AE36)</f>
        <v>0</v>
      </c>
      <c r="AF36" s="823">
        <f>SUM('TT CAM XUYEN:XA 30 '!AF36)</f>
        <v>0</v>
      </c>
      <c r="AG36" s="824">
        <f>SUM('TT CAM XUYEN:XA 30 '!AG36)</f>
        <v>5.5176999999999987</v>
      </c>
      <c r="AH36" s="823">
        <f>SUM('TT CAM XUYEN:XA 30 '!AH36)</f>
        <v>0</v>
      </c>
      <c r="AI36" s="823">
        <f>SUM('TT CAM XUYEN:XA 30 '!AI36)</f>
        <v>0</v>
      </c>
      <c r="AJ36" s="823">
        <f>SUM('TT CAM XUYEN:XA 30 '!AJ36)</f>
        <v>0</v>
      </c>
      <c r="AK36" s="823">
        <f>SUM('TT CAM XUYEN:XA 30 '!AK36)</f>
        <v>0</v>
      </c>
      <c r="AL36" s="823">
        <f>SUM('TT CAM XUYEN:XA 30 '!AL36)</f>
        <v>0</v>
      </c>
      <c r="AM36" s="698">
        <f>SUM('TT CAM XUYEN:XA 30 '!AM36)</f>
        <v>0</v>
      </c>
      <c r="AN36" s="823">
        <f>SUM('TT CAM XUYEN:XA 30 '!AN36)</f>
        <v>0</v>
      </c>
      <c r="AO36" s="823">
        <f>SUM('TT CAM XUYEN:XA 30 '!AO36)</f>
        <v>0</v>
      </c>
      <c r="AP36" s="823">
        <f>SUM('TT CAM XUYEN:XA 30 '!AP36)</f>
        <v>0</v>
      </c>
      <c r="AQ36" s="823">
        <f>SUM('TT CAM XUYEN:XA 30 '!AQ36)</f>
        <v>0</v>
      </c>
      <c r="AR36" s="698">
        <f>SUM('TT CAM XUYEN:XA 30 '!AR36)</f>
        <v>0</v>
      </c>
      <c r="AS36" s="698">
        <f>SUM('TT CAM XUYEN:XA 30 '!AS36)</f>
        <v>0</v>
      </c>
      <c r="AT36" s="823">
        <f>SUM('TT CAM XUYEN:XA 30 '!AT36)</f>
        <v>0</v>
      </c>
      <c r="AU36" s="698">
        <f>SUM('TT CAM XUYEN:XA 30 '!AU36)</f>
        <v>0</v>
      </c>
      <c r="AV36" s="823">
        <f>SUM('TT CAM XUYEN:XA 30 '!AV36)</f>
        <v>0</v>
      </c>
      <c r="AW36" s="823">
        <f>SUM('TT CAM XUYEN:XA 30 '!AW36)</f>
        <v>0</v>
      </c>
      <c r="AX36" s="823">
        <f>SUM('TT CAM XUYEN:XA 30 '!AX36)</f>
        <v>0</v>
      </c>
      <c r="AY36" s="823">
        <f>SUM('TT CAM XUYEN:XA 30 '!AY36)</f>
        <v>0</v>
      </c>
      <c r="AZ36" s="823">
        <f>SUM('TT CAM XUYEN:XA 30 '!AZ36)</f>
        <v>0</v>
      </c>
      <c r="BA36" s="823">
        <f>SUM('TT CAM XUYEN:XA 30 '!BA36)</f>
        <v>0</v>
      </c>
      <c r="BB36" s="698">
        <f>SUM('TT CAM XUYEN:XA 30 '!BB36)</f>
        <v>0</v>
      </c>
      <c r="BC36" s="823">
        <f>SUM('TT CAM XUYEN:XA 30 '!BC36)</f>
        <v>0</v>
      </c>
      <c r="BD36" s="698">
        <f>SUM('TT CAM XUYEN:XA 30 '!BD36)</f>
        <v>0</v>
      </c>
      <c r="BE36" s="698">
        <f>SUM('TT CAM XUYEN:XA 30 '!BE36)</f>
        <v>0</v>
      </c>
      <c r="BF36" s="823">
        <f>SUM('TT CAM XUYEN:XA 30 '!BF36)</f>
        <v>0</v>
      </c>
      <c r="BG36" s="698">
        <f>SUM('TT CAM XUYEN:XA 30 '!BG36)</f>
        <v>0</v>
      </c>
      <c r="BH36" s="698">
        <f>SUM('TT CAM XUYEN:XA 30 '!BH36)</f>
        <v>0</v>
      </c>
      <c r="BI36" s="698">
        <f>SUM('TT CAM XUYEN:XA 30 '!BI36)</f>
        <v>6.2676999999999996</v>
      </c>
      <c r="BJ36" s="14">
        <f t="shared" si="1"/>
        <v>-0.75000000000000089</v>
      </c>
      <c r="BK36" s="42">
        <f t="shared" si="2"/>
        <v>0.75000000000000089</v>
      </c>
      <c r="BM36" s="8">
        <f t="shared" si="0"/>
        <v>0</v>
      </c>
    </row>
    <row r="37" spans="1:65" s="26" customFormat="1" ht="20.25" customHeight="1" x14ac:dyDescent="0.3">
      <c r="A37" s="632" t="s">
        <v>260</v>
      </c>
      <c r="B37" s="700" t="s">
        <v>239</v>
      </c>
      <c r="C37" s="11" t="s">
        <v>240</v>
      </c>
      <c r="D37" s="698">
        <f>SUM('TT CAM XUYEN:XA 30 '!D37)</f>
        <v>10.580921999999999</v>
      </c>
      <c r="E37" s="698">
        <f>SUM('TT CAM XUYEN:XA 30 '!E37)</f>
        <v>0</v>
      </c>
      <c r="F37" s="670"/>
      <c r="G37" s="698">
        <f>SUM('TT CAM XUYEN:XA 30 '!G37)</f>
        <v>0</v>
      </c>
      <c r="H37" s="698">
        <f>SUM('TT CAM XUYEN:XA 30 '!H37)</f>
        <v>0</v>
      </c>
      <c r="I37" s="698">
        <f>SUM('TT CAM XUYEN:XA 30 '!I37)</f>
        <v>0</v>
      </c>
      <c r="J37" s="823">
        <f>SUM('TT CAM XUYEN:XA 30 '!J37)</f>
        <v>0</v>
      </c>
      <c r="K37" s="823">
        <f>SUM('TT CAM XUYEN:XA 30 '!K37)</f>
        <v>0</v>
      </c>
      <c r="L37" s="823">
        <f>SUM('TT CAM XUYEN:XA 30 '!L37)</f>
        <v>0</v>
      </c>
      <c r="M37" s="698">
        <f>SUM('TT CAM XUYEN:XA 30 '!M37)</f>
        <v>0</v>
      </c>
      <c r="N37" s="823">
        <f>SUM('TT CAM XUYEN:XA 30 '!N37)</f>
        <v>0</v>
      </c>
      <c r="O37" s="698">
        <f>SUM('TT CAM XUYEN:XA 30 '!O37)</f>
        <v>0</v>
      </c>
      <c r="P37" s="823">
        <f>SUM('TT CAM XUYEN:XA 30 '!P37)</f>
        <v>0</v>
      </c>
      <c r="Q37" s="698">
        <f>SUM('TT CAM XUYEN:XA 30 '!Q37)</f>
        <v>0</v>
      </c>
      <c r="R37" s="823">
        <f>SUM('TT CAM XUYEN:XA 30 '!R37)</f>
        <v>0</v>
      </c>
      <c r="S37" s="698">
        <f>SUM('TT CAM XUYEN:XA 30 '!S37)</f>
        <v>3.5700000000000003</v>
      </c>
      <c r="T37" s="678"/>
      <c r="U37" s="823">
        <f>SUM('TT CAM XUYEN:XA 30 '!U37)</f>
        <v>0</v>
      </c>
      <c r="V37" s="823">
        <f>SUM('TT CAM XUYEN:XA 30 '!V37)</f>
        <v>0</v>
      </c>
      <c r="W37" s="698">
        <f>SUM('TT CAM XUYEN:XA 30 '!W37)</f>
        <v>0</v>
      </c>
      <c r="X37" s="823">
        <f>SUM('TT CAM XUYEN:XA 30 '!X37)</f>
        <v>0</v>
      </c>
      <c r="Y37" s="823">
        <f>SUM('TT CAM XUYEN:XA 30 '!Y37)</f>
        <v>1.8</v>
      </c>
      <c r="Z37" s="823">
        <f>SUM('TT CAM XUYEN:XA 30 '!Z37)</f>
        <v>0</v>
      </c>
      <c r="AA37" s="698">
        <f>SUM('TT CAM XUYEN:XA 30 '!AA37)</f>
        <v>0</v>
      </c>
      <c r="AB37" s="823">
        <f>SUM('TT CAM XUYEN:XA 30 '!AB37)</f>
        <v>0</v>
      </c>
      <c r="AC37" s="698">
        <f>SUM('TT CAM XUYEN:XA 30 '!AC37)</f>
        <v>0.55000000000000004</v>
      </c>
      <c r="AD37" s="678"/>
      <c r="AE37" s="823">
        <f>SUM('TT CAM XUYEN:XA 30 '!AE37)</f>
        <v>0</v>
      </c>
      <c r="AF37" s="823">
        <f>SUM('TT CAM XUYEN:XA 30 '!AF37)</f>
        <v>0</v>
      </c>
      <c r="AG37" s="823">
        <f>SUM('TT CAM XUYEN:XA 30 '!AG37)</f>
        <v>0.25</v>
      </c>
      <c r="AH37" s="824">
        <f>SUM('TT CAM XUYEN:XA 30 '!AH37)</f>
        <v>7.010921999999999</v>
      </c>
      <c r="AI37" s="823">
        <f>SUM('TT CAM XUYEN:XA 30 '!AI37)</f>
        <v>0.3</v>
      </c>
      <c r="AJ37" s="823">
        <f>SUM('TT CAM XUYEN:XA 30 '!AJ37)</f>
        <v>0</v>
      </c>
      <c r="AK37" s="823">
        <f>SUM('TT CAM XUYEN:XA 30 '!AK37)</f>
        <v>0</v>
      </c>
      <c r="AL37" s="823">
        <f>SUM('TT CAM XUYEN:XA 30 '!AL37)</f>
        <v>0</v>
      </c>
      <c r="AM37" s="698">
        <f>SUM('TT CAM XUYEN:XA 30 '!AM37)</f>
        <v>0</v>
      </c>
      <c r="AN37" s="823">
        <f>SUM('TT CAM XUYEN:XA 30 '!AN37)</f>
        <v>0</v>
      </c>
      <c r="AO37" s="823">
        <f>SUM('TT CAM XUYEN:XA 30 '!AO37)</f>
        <v>0</v>
      </c>
      <c r="AP37" s="823">
        <f>SUM('TT CAM XUYEN:XA 30 '!AP37)</f>
        <v>0</v>
      </c>
      <c r="AQ37" s="823">
        <f>SUM('TT CAM XUYEN:XA 30 '!AQ37)</f>
        <v>0</v>
      </c>
      <c r="AR37" s="698">
        <f>SUM('TT CAM XUYEN:XA 30 '!AR37)</f>
        <v>0</v>
      </c>
      <c r="AS37" s="698">
        <f>SUM('TT CAM XUYEN:XA 30 '!AS37)</f>
        <v>0</v>
      </c>
      <c r="AT37" s="823">
        <f>SUM('TT CAM XUYEN:XA 30 '!AT37)</f>
        <v>0</v>
      </c>
      <c r="AU37" s="698">
        <f>SUM('TT CAM XUYEN:XA 30 '!AU37)</f>
        <v>0</v>
      </c>
      <c r="AV37" s="823">
        <f>SUM('TT CAM XUYEN:XA 30 '!AV37)</f>
        <v>0.39</v>
      </c>
      <c r="AW37" s="823">
        <f>SUM('TT CAM XUYEN:XA 30 '!AW37)</f>
        <v>0.78</v>
      </c>
      <c r="AX37" s="823">
        <f>SUM('TT CAM XUYEN:XA 30 '!AX37)</f>
        <v>0.05</v>
      </c>
      <c r="AY37" s="823">
        <f>SUM('TT CAM XUYEN:XA 30 '!AY37)</f>
        <v>0</v>
      </c>
      <c r="AZ37" s="823">
        <f>SUM('TT CAM XUYEN:XA 30 '!AZ37)</f>
        <v>0</v>
      </c>
      <c r="BA37" s="823">
        <f>SUM('TT CAM XUYEN:XA 30 '!BA37)</f>
        <v>0</v>
      </c>
      <c r="BB37" s="698">
        <f>SUM('TT CAM XUYEN:XA 30 '!BB37)</f>
        <v>0</v>
      </c>
      <c r="BC37" s="823">
        <f>SUM('TT CAM XUYEN:XA 30 '!BC37)</f>
        <v>0</v>
      </c>
      <c r="BD37" s="698">
        <f>SUM('TT CAM XUYEN:XA 30 '!BD37)</f>
        <v>0</v>
      </c>
      <c r="BE37" s="698">
        <f>SUM('TT CAM XUYEN:XA 30 '!BE37)</f>
        <v>0</v>
      </c>
      <c r="BF37" s="823">
        <f>SUM('TT CAM XUYEN:XA 30 '!BF37)</f>
        <v>0</v>
      </c>
      <c r="BG37" s="698">
        <f>SUM('TT CAM XUYEN:XA 30 '!BG37)</f>
        <v>0</v>
      </c>
      <c r="BH37" s="698">
        <f>SUM('TT CAM XUYEN:XA 30 '!BH37)</f>
        <v>3.5700000000000003</v>
      </c>
      <c r="BI37" s="698">
        <f>SUM('TT CAM XUYEN:XA 30 '!BI37)</f>
        <v>12.470922</v>
      </c>
      <c r="BJ37" s="14">
        <f t="shared" si="1"/>
        <v>-1.8900000000000006</v>
      </c>
      <c r="BK37" s="42">
        <f t="shared" si="2"/>
        <v>5.4600000000000009</v>
      </c>
      <c r="BM37" s="8">
        <f t="shared" si="0"/>
        <v>3.5700000000000003</v>
      </c>
    </row>
    <row r="38" spans="1:65" s="26" customFormat="1" ht="20.25" customHeight="1" x14ac:dyDescent="0.3">
      <c r="A38" s="632" t="s">
        <v>260</v>
      </c>
      <c r="B38" s="700" t="s">
        <v>241</v>
      </c>
      <c r="C38" s="11" t="s">
        <v>242</v>
      </c>
      <c r="D38" s="698">
        <f>SUM('TT CAM XUYEN:XA 30 '!D38)</f>
        <v>175.22451999999998</v>
      </c>
      <c r="E38" s="698">
        <f>SUM('TT CAM XUYEN:XA 30 '!E38)</f>
        <v>0</v>
      </c>
      <c r="F38" s="670"/>
      <c r="G38" s="698">
        <f>SUM('TT CAM XUYEN:XA 30 '!G38)</f>
        <v>0</v>
      </c>
      <c r="H38" s="698">
        <f>SUM('TT CAM XUYEN:XA 30 '!H38)</f>
        <v>0</v>
      </c>
      <c r="I38" s="698">
        <f>SUM('TT CAM XUYEN:XA 30 '!I38)</f>
        <v>0</v>
      </c>
      <c r="J38" s="823">
        <f>SUM('TT CAM XUYEN:XA 30 '!J38)</f>
        <v>0</v>
      </c>
      <c r="K38" s="823">
        <f>SUM('TT CAM XUYEN:XA 30 '!K38)</f>
        <v>0</v>
      </c>
      <c r="L38" s="823">
        <f>SUM('TT CAM XUYEN:XA 30 '!L38)</f>
        <v>0</v>
      </c>
      <c r="M38" s="698">
        <f>SUM('TT CAM XUYEN:XA 30 '!M38)</f>
        <v>0</v>
      </c>
      <c r="N38" s="823">
        <f>SUM('TT CAM XUYEN:XA 30 '!N38)</f>
        <v>0</v>
      </c>
      <c r="O38" s="698">
        <f>SUM('TT CAM XUYEN:XA 30 '!O38)</f>
        <v>0</v>
      </c>
      <c r="P38" s="823">
        <f>SUM('TT CAM XUYEN:XA 30 '!P38)</f>
        <v>0</v>
      </c>
      <c r="Q38" s="698">
        <f>SUM('TT CAM XUYEN:XA 30 '!Q38)</f>
        <v>0</v>
      </c>
      <c r="R38" s="823">
        <f>SUM('TT CAM XUYEN:XA 30 '!R38)</f>
        <v>0</v>
      </c>
      <c r="S38" s="698">
        <f>SUM('TT CAM XUYEN:XA 30 '!S38)</f>
        <v>12.32</v>
      </c>
      <c r="T38" s="678"/>
      <c r="U38" s="823">
        <f>SUM('TT CAM XUYEN:XA 30 '!U38)</f>
        <v>0</v>
      </c>
      <c r="V38" s="823">
        <f>SUM('TT CAM XUYEN:XA 30 '!V38)</f>
        <v>0.69000000000000006</v>
      </c>
      <c r="W38" s="698">
        <f>SUM('TT CAM XUYEN:XA 30 '!W38)</f>
        <v>0</v>
      </c>
      <c r="X38" s="823">
        <f>SUM('TT CAM XUYEN:XA 30 '!X38)</f>
        <v>0</v>
      </c>
      <c r="Y38" s="823">
        <f>SUM('TT CAM XUYEN:XA 30 '!Y38)</f>
        <v>3.59</v>
      </c>
      <c r="Z38" s="823">
        <f>SUM('TT CAM XUYEN:XA 30 '!Z38)</f>
        <v>1.6</v>
      </c>
      <c r="AA38" s="698">
        <f>SUM('TT CAM XUYEN:XA 30 '!AA38)</f>
        <v>0</v>
      </c>
      <c r="AB38" s="823">
        <f>SUM('TT CAM XUYEN:XA 30 '!AB38)</f>
        <v>0</v>
      </c>
      <c r="AC38" s="698">
        <f>SUM('TT CAM XUYEN:XA 30 '!AC38)</f>
        <v>0.48</v>
      </c>
      <c r="AD38" s="678"/>
      <c r="AE38" s="823">
        <f>SUM('TT CAM XUYEN:XA 30 '!AE38)</f>
        <v>0</v>
      </c>
      <c r="AF38" s="823">
        <f>SUM('TT CAM XUYEN:XA 30 '!AF38)</f>
        <v>0</v>
      </c>
      <c r="AG38" s="823">
        <f>SUM('TT CAM XUYEN:XA 30 '!AG38)</f>
        <v>0</v>
      </c>
      <c r="AH38" s="823">
        <f>SUM('TT CAM XUYEN:XA 30 '!AH38)</f>
        <v>0.48</v>
      </c>
      <c r="AI38" s="824">
        <f>SUM('TT CAM XUYEN:XA 30 '!AI38)</f>
        <v>162.90451999999996</v>
      </c>
      <c r="AJ38" s="823">
        <f>SUM('TT CAM XUYEN:XA 30 '!AJ38)</f>
        <v>0</v>
      </c>
      <c r="AK38" s="823">
        <f>SUM('TT CAM XUYEN:XA 30 '!AK38)</f>
        <v>0</v>
      </c>
      <c r="AL38" s="823">
        <f>SUM('TT CAM XUYEN:XA 30 '!AL38)</f>
        <v>0</v>
      </c>
      <c r="AM38" s="698">
        <f>SUM('TT CAM XUYEN:XA 30 '!AM38)</f>
        <v>0</v>
      </c>
      <c r="AN38" s="823">
        <f>SUM('TT CAM XUYEN:XA 30 '!AN38)</f>
        <v>0</v>
      </c>
      <c r="AO38" s="823">
        <f>SUM('TT CAM XUYEN:XA 30 '!AO38)</f>
        <v>0</v>
      </c>
      <c r="AP38" s="823">
        <f>SUM('TT CAM XUYEN:XA 30 '!AP38)</f>
        <v>0</v>
      </c>
      <c r="AQ38" s="823">
        <f>SUM('TT CAM XUYEN:XA 30 '!AQ38)</f>
        <v>0</v>
      </c>
      <c r="AR38" s="698">
        <f>SUM('TT CAM XUYEN:XA 30 '!AR38)</f>
        <v>0</v>
      </c>
      <c r="AS38" s="698">
        <f>SUM('TT CAM XUYEN:XA 30 '!AS38)</f>
        <v>0</v>
      </c>
      <c r="AT38" s="823">
        <f>SUM('TT CAM XUYEN:XA 30 '!AT38)</f>
        <v>0</v>
      </c>
      <c r="AU38" s="698">
        <f>SUM('TT CAM XUYEN:XA 30 '!AU38)</f>
        <v>0</v>
      </c>
      <c r="AV38" s="823">
        <f>SUM('TT CAM XUYEN:XA 30 '!AV38)</f>
        <v>1.05</v>
      </c>
      <c r="AW38" s="823">
        <f>SUM('TT CAM XUYEN:XA 30 '!AW38)</f>
        <v>0.09</v>
      </c>
      <c r="AX38" s="823">
        <f>SUM('TT CAM XUYEN:XA 30 '!AX38)</f>
        <v>3.0999999999999996</v>
      </c>
      <c r="AY38" s="823">
        <f>SUM('TT CAM XUYEN:XA 30 '!AY38)</f>
        <v>0.15</v>
      </c>
      <c r="AZ38" s="823">
        <f>SUM('TT CAM XUYEN:XA 30 '!AZ38)</f>
        <v>1.57</v>
      </c>
      <c r="BA38" s="823">
        <f>SUM('TT CAM XUYEN:XA 30 '!BA38)</f>
        <v>0</v>
      </c>
      <c r="BB38" s="698">
        <f>SUM('TT CAM XUYEN:XA 30 '!BB38)</f>
        <v>0</v>
      </c>
      <c r="BC38" s="823">
        <f>SUM('TT CAM XUYEN:XA 30 '!BC38)</f>
        <v>0</v>
      </c>
      <c r="BD38" s="698">
        <f>SUM('TT CAM XUYEN:XA 30 '!BD38)</f>
        <v>0</v>
      </c>
      <c r="BE38" s="698">
        <f>SUM('TT CAM XUYEN:XA 30 '!BE38)</f>
        <v>0</v>
      </c>
      <c r="BF38" s="823">
        <f>SUM('TT CAM XUYEN:XA 30 '!BF38)</f>
        <v>0</v>
      </c>
      <c r="BG38" s="698">
        <f>SUM('TT CAM XUYEN:XA 30 '!BG38)</f>
        <v>0</v>
      </c>
      <c r="BH38" s="698">
        <f>SUM('TT CAM XUYEN:XA 30 '!BH38)</f>
        <v>12.32</v>
      </c>
      <c r="BI38" s="698">
        <f>SUM('TT CAM XUYEN:XA 30 '!BI38)</f>
        <v>181.34451999999996</v>
      </c>
      <c r="BJ38" s="14">
        <f t="shared" si="1"/>
        <v>-6.1199999999999761</v>
      </c>
      <c r="BK38" s="42">
        <f t="shared" si="2"/>
        <v>18.439999999999976</v>
      </c>
      <c r="BM38" s="8">
        <f t="shared" si="0"/>
        <v>12.320000000000002</v>
      </c>
    </row>
    <row r="39" spans="1:65" s="26" customFormat="1" ht="20.25" customHeight="1" x14ac:dyDescent="0.3">
      <c r="A39" s="632" t="s">
        <v>260</v>
      </c>
      <c r="B39" s="700" t="s">
        <v>243</v>
      </c>
      <c r="C39" s="11" t="s">
        <v>244</v>
      </c>
      <c r="D39" s="698">
        <f>SUM('TT CAM XUYEN:XA 30 '!D39)</f>
        <v>86.898769000000016</v>
      </c>
      <c r="E39" s="698">
        <f>SUM('TT CAM XUYEN:XA 30 '!E39)</f>
        <v>0</v>
      </c>
      <c r="F39" s="670"/>
      <c r="G39" s="698">
        <f>SUM('TT CAM XUYEN:XA 30 '!G39)</f>
        <v>0</v>
      </c>
      <c r="H39" s="698">
        <f>SUM('TT CAM XUYEN:XA 30 '!H39)</f>
        <v>0</v>
      </c>
      <c r="I39" s="698">
        <f>SUM('TT CAM XUYEN:XA 30 '!I39)</f>
        <v>0</v>
      </c>
      <c r="J39" s="823">
        <f>SUM('TT CAM XUYEN:XA 30 '!J39)</f>
        <v>0</v>
      </c>
      <c r="K39" s="823">
        <f>SUM('TT CAM XUYEN:XA 30 '!K39)</f>
        <v>0</v>
      </c>
      <c r="L39" s="823">
        <f>SUM('TT CAM XUYEN:XA 30 '!L39)</f>
        <v>0</v>
      </c>
      <c r="M39" s="698">
        <f>SUM('TT CAM XUYEN:XA 30 '!M39)</f>
        <v>0</v>
      </c>
      <c r="N39" s="823">
        <f>SUM('TT CAM XUYEN:XA 30 '!N39)</f>
        <v>0</v>
      </c>
      <c r="O39" s="698">
        <f>SUM('TT CAM XUYEN:XA 30 '!O39)</f>
        <v>0</v>
      </c>
      <c r="P39" s="823">
        <f>SUM('TT CAM XUYEN:XA 30 '!P39)</f>
        <v>0</v>
      </c>
      <c r="Q39" s="698">
        <f>SUM('TT CAM XUYEN:XA 30 '!Q39)</f>
        <v>0</v>
      </c>
      <c r="R39" s="823">
        <f>SUM('TT CAM XUYEN:XA 30 '!R39)</f>
        <v>0</v>
      </c>
      <c r="S39" s="698">
        <f>SUM('TT CAM XUYEN:XA 30 '!S39)</f>
        <v>5.75</v>
      </c>
      <c r="T39" s="678"/>
      <c r="U39" s="823">
        <f>SUM('TT CAM XUYEN:XA 30 '!U39)</f>
        <v>0</v>
      </c>
      <c r="V39" s="823">
        <f>SUM('TT CAM XUYEN:XA 30 '!V39)</f>
        <v>0.60000000000000009</v>
      </c>
      <c r="W39" s="698">
        <f>SUM('TT CAM XUYEN:XA 30 '!W39)</f>
        <v>0</v>
      </c>
      <c r="X39" s="823">
        <f>SUM('TT CAM XUYEN:XA 30 '!X39)</f>
        <v>0</v>
      </c>
      <c r="Y39" s="823">
        <f>SUM('TT CAM XUYEN:XA 30 '!Y39)</f>
        <v>0.2</v>
      </c>
      <c r="Z39" s="823">
        <f>SUM('TT CAM XUYEN:XA 30 '!Z39)</f>
        <v>0</v>
      </c>
      <c r="AA39" s="698">
        <f>SUM('TT CAM XUYEN:XA 30 '!AA39)</f>
        <v>0</v>
      </c>
      <c r="AB39" s="823">
        <f>SUM('TT CAM XUYEN:XA 30 '!AB39)</f>
        <v>0</v>
      </c>
      <c r="AC39" s="698">
        <f>SUM('TT CAM XUYEN:XA 30 '!AC39)</f>
        <v>1.4100000000000001</v>
      </c>
      <c r="AD39" s="678"/>
      <c r="AE39" s="823">
        <f>SUM('TT CAM XUYEN:XA 30 '!AE39)</f>
        <v>0.94</v>
      </c>
      <c r="AF39" s="823">
        <f>SUM('TT CAM XUYEN:XA 30 '!AF39)</f>
        <v>0</v>
      </c>
      <c r="AG39" s="823">
        <f>SUM('TT CAM XUYEN:XA 30 '!AG39)</f>
        <v>0</v>
      </c>
      <c r="AH39" s="823">
        <f>SUM('TT CAM XUYEN:XA 30 '!AH39)</f>
        <v>0</v>
      </c>
      <c r="AI39" s="823">
        <f>SUM('TT CAM XUYEN:XA 30 '!AI39)</f>
        <v>0.28999999999999998</v>
      </c>
      <c r="AJ39" s="824">
        <f>SUM('TT CAM XUYEN:XA 30 '!AJ39)</f>
        <v>81.148769000000016</v>
      </c>
      <c r="AK39" s="823">
        <f>SUM('TT CAM XUYEN:XA 30 '!AK39)</f>
        <v>0</v>
      </c>
      <c r="AL39" s="823">
        <f>SUM('TT CAM XUYEN:XA 30 '!AL39)</f>
        <v>0.08</v>
      </c>
      <c r="AM39" s="698">
        <f>SUM('TT CAM XUYEN:XA 30 '!AM39)</f>
        <v>0</v>
      </c>
      <c r="AN39" s="823">
        <f>SUM('TT CAM XUYEN:XA 30 '!AN39)</f>
        <v>0.1</v>
      </c>
      <c r="AO39" s="823">
        <f>SUM('TT CAM XUYEN:XA 30 '!AO39)</f>
        <v>0</v>
      </c>
      <c r="AP39" s="823">
        <f>SUM('TT CAM XUYEN:XA 30 '!AP39)</f>
        <v>0</v>
      </c>
      <c r="AQ39" s="823">
        <f>SUM('TT CAM XUYEN:XA 30 '!AQ39)</f>
        <v>0</v>
      </c>
      <c r="AR39" s="698">
        <f>SUM('TT CAM XUYEN:XA 30 '!AR39)</f>
        <v>0</v>
      </c>
      <c r="AS39" s="698">
        <f>SUM('TT CAM XUYEN:XA 30 '!AS39)</f>
        <v>0</v>
      </c>
      <c r="AT39" s="823">
        <f>SUM('TT CAM XUYEN:XA 30 '!AT39)</f>
        <v>0</v>
      </c>
      <c r="AU39" s="698">
        <f>SUM('TT CAM XUYEN:XA 30 '!AU39)</f>
        <v>0</v>
      </c>
      <c r="AV39" s="823">
        <f>SUM('TT CAM XUYEN:XA 30 '!AV39)</f>
        <v>1.4100000000000001</v>
      </c>
      <c r="AW39" s="823">
        <f>SUM('TT CAM XUYEN:XA 30 '!AW39)</f>
        <v>0.2</v>
      </c>
      <c r="AX39" s="823">
        <f>SUM('TT CAM XUYEN:XA 30 '!AX39)</f>
        <v>0.83000000000000007</v>
      </c>
      <c r="AY39" s="823">
        <f>SUM('TT CAM XUYEN:XA 30 '!AY39)</f>
        <v>0</v>
      </c>
      <c r="AZ39" s="823">
        <f>SUM('TT CAM XUYEN:XA 30 '!AZ39)</f>
        <v>1.1000000000000001</v>
      </c>
      <c r="BA39" s="823">
        <f>SUM('TT CAM XUYEN:XA 30 '!BA39)</f>
        <v>0</v>
      </c>
      <c r="BB39" s="698">
        <f>SUM('TT CAM XUYEN:XA 30 '!BB39)</f>
        <v>0</v>
      </c>
      <c r="BC39" s="823">
        <f>SUM('TT CAM XUYEN:XA 30 '!BC39)</f>
        <v>0</v>
      </c>
      <c r="BD39" s="698">
        <f>SUM('TT CAM XUYEN:XA 30 '!BD39)</f>
        <v>0</v>
      </c>
      <c r="BE39" s="698">
        <f>SUM('TT CAM XUYEN:XA 30 '!BE39)</f>
        <v>0</v>
      </c>
      <c r="BF39" s="823">
        <f>SUM('TT CAM XUYEN:XA 30 '!BF39)</f>
        <v>0</v>
      </c>
      <c r="BG39" s="698">
        <f>SUM('TT CAM XUYEN:XA 30 '!BG39)</f>
        <v>0</v>
      </c>
      <c r="BH39" s="698">
        <f>SUM('TT CAM XUYEN:XA 30 '!BH39)</f>
        <v>5.75</v>
      </c>
      <c r="BI39" s="698">
        <f>SUM('TT CAM XUYEN:XA 30 '!BI39)</f>
        <v>176.04876900000005</v>
      </c>
      <c r="BJ39" s="14">
        <f t="shared" si="1"/>
        <v>-89.150000000000034</v>
      </c>
      <c r="BK39" s="42">
        <f t="shared" si="2"/>
        <v>94.900000000000034</v>
      </c>
      <c r="BM39" s="8">
        <f t="shared" si="0"/>
        <v>5.75</v>
      </c>
    </row>
    <row r="40" spans="1:65" s="26" customFormat="1" ht="20.25" customHeight="1" x14ac:dyDescent="0.3">
      <c r="A40" s="632" t="s">
        <v>260</v>
      </c>
      <c r="B40" s="700" t="s">
        <v>245</v>
      </c>
      <c r="C40" s="11" t="s">
        <v>246</v>
      </c>
      <c r="D40" s="698">
        <f>SUM('TT CAM XUYEN:XA 30 '!D40)</f>
        <v>61.028555000000004</v>
      </c>
      <c r="E40" s="698">
        <f>SUM('TT CAM XUYEN:XA 30 '!E40)</f>
        <v>0</v>
      </c>
      <c r="F40" s="670"/>
      <c r="G40" s="698">
        <f>SUM('TT CAM XUYEN:XA 30 '!G40)</f>
        <v>0</v>
      </c>
      <c r="H40" s="698">
        <f>SUM('TT CAM XUYEN:XA 30 '!H40)</f>
        <v>0</v>
      </c>
      <c r="I40" s="698">
        <f>SUM('TT CAM XUYEN:XA 30 '!I40)</f>
        <v>0</v>
      </c>
      <c r="J40" s="823">
        <f>SUM('TT CAM XUYEN:XA 30 '!J40)</f>
        <v>0</v>
      </c>
      <c r="K40" s="823">
        <f>SUM('TT CAM XUYEN:XA 30 '!K40)</f>
        <v>0</v>
      </c>
      <c r="L40" s="823">
        <f>SUM('TT CAM XUYEN:XA 30 '!L40)</f>
        <v>0</v>
      </c>
      <c r="M40" s="698">
        <f>SUM('TT CAM XUYEN:XA 30 '!M40)</f>
        <v>0</v>
      </c>
      <c r="N40" s="823">
        <f>SUM('TT CAM XUYEN:XA 30 '!N40)</f>
        <v>0</v>
      </c>
      <c r="O40" s="698">
        <f>SUM('TT CAM XUYEN:XA 30 '!O40)</f>
        <v>0</v>
      </c>
      <c r="P40" s="823">
        <f>SUM('TT CAM XUYEN:XA 30 '!P40)</f>
        <v>0</v>
      </c>
      <c r="Q40" s="698">
        <f>SUM('TT CAM XUYEN:XA 30 '!Q40)</f>
        <v>0</v>
      </c>
      <c r="R40" s="823">
        <f>SUM('TT CAM XUYEN:XA 30 '!R40)</f>
        <v>0</v>
      </c>
      <c r="S40" s="698">
        <f>SUM('TT CAM XUYEN:XA 30 '!S40)</f>
        <v>0</v>
      </c>
      <c r="T40" s="678"/>
      <c r="U40" s="823">
        <f>SUM('TT CAM XUYEN:XA 30 '!U40)</f>
        <v>0</v>
      </c>
      <c r="V40" s="823">
        <f>SUM('TT CAM XUYEN:XA 30 '!V40)</f>
        <v>0</v>
      </c>
      <c r="W40" s="698">
        <f>SUM('TT CAM XUYEN:XA 30 '!W40)</f>
        <v>0</v>
      </c>
      <c r="X40" s="823">
        <f>SUM('TT CAM XUYEN:XA 30 '!X40)</f>
        <v>0</v>
      </c>
      <c r="Y40" s="823">
        <f>SUM('TT CAM XUYEN:XA 30 '!Y40)</f>
        <v>0</v>
      </c>
      <c r="Z40" s="823">
        <f>SUM('TT CAM XUYEN:XA 30 '!Z40)</f>
        <v>0</v>
      </c>
      <c r="AA40" s="698">
        <f>SUM('TT CAM XUYEN:XA 30 '!AA40)</f>
        <v>0</v>
      </c>
      <c r="AB40" s="823">
        <f>SUM('TT CAM XUYEN:XA 30 '!AB40)</f>
        <v>0</v>
      </c>
      <c r="AC40" s="698">
        <f>SUM('TT CAM XUYEN:XA 30 '!AC40)</f>
        <v>0</v>
      </c>
      <c r="AD40" s="678"/>
      <c r="AE40" s="823">
        <f>SUM('TT CAM XUYEN:XA 30 '!AE40)</f>
        <v>0</v>
      </c>
      <c r="AF40" s="823">
        <f>SUM('TT CAM XUYEN:XA 30 '!AF40)</f>
        <v>0</v>
      </c>
      <c r="AG40" s="823">
        <f>SUM('TT CAM XUYEN:XA 30 '!AG40)</f>
        <v>0</v>
      </c>
      <c r="AH40" s="823">
        <f>SUM('TT CAM XUYEN:XA 30 '!AH40)</f>
        <v>0</v>
      </c>
      <c r="AI40" s="823">
        <f>SUM('TT CAM XUYEN:XA 30 '!AI40)</f>
        <v>0</v>
      </c>
      <c r="AJ40" s="823">
        <f>SUM('TT CAM XUYEN:XA 30 '!AJ40)</f>
        <v>0</v>
      </c>
      <c r="AK40" s="824">
        <f>SUM('TT CAM XUYEN:XA 30 '!AK40)</f>
        <v>61.028555000000004</v>
      </c>
      <c r="AL40" s="823">
        <f>SUM('TT CAM XUYEN:XA 30 '!AL40)</f>
        <v>0</v>
      </c>
      <c r="AM40" s="698">
        <f>SUM('TT CAM XUYEN:XA 30 '!AM40)</f>
        <v>0</v>
      </c>
      <c r="AN40" s="823">
        <f>SUM('TT CAM XUYEN:XA 30 '!AN40)</f>
        <v>0</v>
      </c>
      <c r="AO40" s="823">
        <f>SUM('TT CAM XUYEN:XA 30 '!AO40)</f>
        <v>0</v>
      </c>
      <c r="AP40" s="823">
        <f>SUM('TT CAM XUYEN:XA 30 '!AP40)</f>
        <v>0</v>
      </c>
      <c r="AQ40" s="823">
        <f>SUM('TT CAM XUYEN:XA 30 '!AQ40)</f>
        <v>0</v>
      </c>
      <c r="AR40" s="698">
        <f>SUM('TT CAM XUYEN:XA 30 '!AR40)</f>
        <v>0</v>
      </c>
      <c r="AS40" s="698">
        <f>SUM('TT CAM XUYEN:XA 30 '!AS40)</f>
        <v>0</v>
      </c>
      <c r="AT40" s="823">
        <f>SUM('TT CAM XUYEN:XA 30 '!AT40)</f>
        <v>0</v>
      </c>
      <c r="AU40" s="698">
        <f>SUM('TT CAM XUYEN:XA 30 '!AU40)</f>
        <v>0</v>
      </c>
      <c r="AV40" s="823">
        <f>SUM('TT CAM XUYEN:XA 30 '!AV40)</f>
        <v>0</v>
      </c>
      <c r="AW40" s="823">
        <f>SUM('TT CAM XUYEN:XA 30 '!AW40)</f>
        <v>0</v>
      </c>
      <c r="AX40" s="823">
        <f>SUM('TT CAM XUYEN:XA 30 '!AX40)</f>
        <v>0</v>
      </c>
      <c r="AY40" s="823">
        <f>SUM('TT CAM XUYEN:XA 30 '!AY40)</f>
        <v>0</v>
      </c>
      <c r="AZ40" s="823">
        <f>SUM('TT CAM XUYEN:XA 30 '!AZ40)</f>
        <v>0</v>
      </c>
      <c r="BA40" s="823">
        <f>SUM('TT CAM XUYEN:XA 30 '!BA40)</f>
        <v>0</v>
      </c>
      <c r="BB40" s="698">
        <f>SUM('TT CAM XUYEN:XA 30 '!BB40)</f>
        <v>0</v>
      </c>
      <c r="BC40" s="823">
        <f>SUM('TT CAM XUYEN:XA 30 '!BC40)</f>
        <v>0</v>
      </c>
      <c r="BD40" s="698">
        <f>SUM('TT CAM XUYEN:XA 30 '!BD40)</f>
        <v>0</v>
      </c>
      <c r="BE40" s="698">
        <f>SUM('TT CAM XUYEN:XA 30 '!BE40)</f>
        <v>0</v>
      </c>
      <c r="BF40" s="823">
        <f>SUM('TT CAM XUYEN:XA 30 '!BF40)</f>
        <v>0</v>
      </c>
      <c r="BG40" s="698">
        <f>SUM('TT CAM XUYEN:XA 30 '!BG40)</f>
        <v>0</v>
      </c>
      <c r="BH40" s="698">
        <f>SUM('TT CAM XUYEN:XA 30 '!BH40)</f>
        <v>0</v>
      </c>
      <c r="BI40" s="698">
        <f>SUM('TT CAM XUYEN:XA 30 '!BI40)</f>
        <v>65.938555000000008</v>
      </c>
      <c r="BJ40" s="14">
        <f t="shared" si="1"/>
        <v>-4.9100000000000037</v>
      </c>
      <c r="BK40" s="42">
        <f t="shared" si="2"/>
        <v>4.9100000000000037</v>
      </c>
      <c r="BM40" s="8">
        <f t="shared" si="0"/>
        <v>0</v>
      </c>
    </row>
    <row r="41" spans="1:65" s="26" customFormat="1" ht="20.25" customHeight="1" x14ac:dyDescent="0.3">
      <c r="A41" s="632" t="s">
        <v>260</v>
      </c>
      <c r="B41" s="700" t="s">
        <v>1019</v>
      </c>
      <c r="C41" s="11" t="s">
        <v>248</v>
      </c>
      <c r="D41" s="698">
        <f>SUM('TT CAM XUYEN:XA 30 '!D41)</f>
        <v>0.76688299999999998</v>
      </c>
      <c r="E41" s="698">
        <f>SUM('TT CAM XUYEN:XA 30 '!E41)</f>
        <v>0</v>
      </c>
      <c r="F41" s="670"/>
      <c r="G41" s="698">
        <f>SUM('TT CAM XUYEN:XA 30 '!G41)</f>
        <v>0</v>
      </c>
      <c r="H41" s="698">
        <f>SUM('TT CAM XUYEN:XA 30 '!H41)</f>
        <v>0</v>
      </c>
      <c r="I41" s="698">
        <f>SUM('TT CAM XUYEN:XA 30 '!I41)</f>
        <v>0</v>
      </c>
      <c r="J41" s="823">
        <f>SUM('TT CAM XUYEN:XA 30 '!J41)</f>
        <v>0</v>
      </c>
      <c r="K41" s="823">
        <f>SUM('TT CAM XUYEN:XA 30 '!K41)</f>
        <v>0</v>
      </c>
      <c r="L41" s="823">
        <f>SUM('TT CAM XUYEN:XA 30 '!L41)</f>
        <v>0</v>
      </c>
      <c r="M41" s="698">
        <f>SUM('TT CAM XUYEN:XA 30 '!M41)</f>
        <v>0</v>
      </c>
      <c r="N41" s="823">
        <f>SUM('TT CAM XUYEN:XA 30 '!N41)</f>
        <v>0</v>
      </c>
      <c r="O41" s="698">
        <f>SUM('TT CAM XUYEN:XA 30 '!O41)</f>
        <v>0</v>
      </c>
      <c r="P41" s="823">
        <f>SUM('TT CAM XUYEN:XA 30 '!P41)</f>
        <v>0</v>
      </c>
      <c r="Q41" s="698">
        <f>SUM('TT CAM XUYEN:XA 30 '!Q41)</f>
        <v>0</v>
      </c>
      <c r="R41" s="823">
        <f>SUM('TT CAM XUYEN:XA 30 '!R41)</f>
        <v>0</v>
      </c>
      <c r="S41" s="698">
        <f>SUM('TT CAM XUYEN:XA 30 '!S41)</f>
        <v>0</v>
      </c>
      <c r="T41" s="678"/>
      <c r="U41" s="823">
        <f>SUM('TT CAM XUYEN:XA 30 '!U41)</f>
        <v>0</v>
      </c>
      <c r="V41" s="823">
        <f>SUM('TT CAM XUYEN:XA 30 '!V41)</f>
        <v>0</v>
      </c>
      <c r="W41" s="698">
        <f>SUM('TT CAM XUYEN:XA 30 '!W41)</f>
        <v>0</v>
      </c>
      <c r="X41" s="823">
        <f>SUM('TT CAM XUYEN:XA 30 '!X41)</f>
        <v>0</v>
      </c>
      <c r="Y41" s="823">
        <f>SUM('TT CAM XUYEN:XA 30 '!Y41)</f>
        <v>0</v>
      </c>
      <c r="Z41" s="823">
        <f>SUM('TT CAM XUYEN:XA 30 '!Z41)</f>
        <v>0</v>
      </c>
      <c r="AA41" s="698">
        <f>SUM('TT CAM XUYEN:XA 30 '!AA41)</f>
        <v>0</v>
      </c>
      <c r="AB41" s="823">
        <f>SUM('TT CAM XUYEN:XA 30 '!AB41)</f>
        <v>0</v>
      </c>
      <c r="AC41" s="698">
        <f>SUM('TT CAM XUYEN:XA 30 '!AC41)</f>
        <v>0</v>
      </c>
      <c r="AD41" s="678"/>
      <c r="AE41" s="823">
        <f>SUM('TT CAM XUYEN:XA 30 '!AE41)</f>
        <v>0</v>
      </c>
      <c r="AF41" s="823">
        <f>SUM('TT CAM XUYEN:XA 30 '!AF41)</f>
        <v>0</v>
      </c>
      <c r="AG41" s="823">
        <f>SUM('TT CAM XUYEN:XA 30 '!AG41)</f>
        <v>0</v>
      </c>
      <c r="AH41" s="823">
        <f>SUM('TT CAM XUYEN:XA 30 '!AH41)</f>
        <v>0</v>
      </c>
      <c r="AI41" s="823">
        <f>SUM('TT CAM XUYEN:XA 30 '!AI41)</f>
        <v>0</v>
      </c>
      <c r="AJ41" s="823">
        <f>SUM('TT CAM XUYEN:XA 30 '!AJ41)</f>
        <v>0</v>
      </c>
      <c r="AK41" s="823">
        <f>SUM('TT CAM XUYEN:XA 30 '!AK41)</f>
        <v>0</v>
      </c>
      <c r="AL41" s="824">
        <f>SUM('TT CAM XUYEN:XA 30 '!AL41)</f>
        <v>0.76688299999999998</v>
      </c>
      <c r="AM41" s="698">
        <f>SUM('TT CAM XUYEN:XA 30 '!AM41)</f>
        <v>0</v>
      </c>
      <c r="AN41" s="823">
        <f>SUM('TT CAM XUYEN:XA 30 '!AN41)</f>
        <v>0</v>
      </c>
      <c r="AO41" s="823">
        <f>SUM('TT CAM XUYEN:XA 30 '!AO41)</f>
        <v>0</v>
      </c>
      <c r="AP41" s="823">
        <f>SUM('TT CAM XUYEN:XA 30 '!AP41)</f>
        <v>0</v>
      </c>
      <c r="AQ41" s="823">
        <f>SUM('TT CAM XUYEN:XA 30 '!AQ41)</f>
        <v>0</v>
      </c>
      <c r="AR41" s="698">
        <f>SUM('TT CAM XUYEN:XA 30 '!AR41)</f>
        <v>0</v>
      </c>
      <c r="AS41" s="698">
        <f>SUM('TT CAM XUYEN:XA 30 '!AS41)</f>
        <v>0</v>
      </c>
      <c r="AT41" s="823">
        <f>SUM('TT CAM XUYEN:XA 30 '!AT41)</f>
        <v>0</v>
      </c>
      <c r="AU41" s="698">
        <f>SUM('TT CAM XUYEN:XA 30 '!AU41)</f>
        <v>0</v>
      </c>
      <c r="AV41" s="823">
        <f>SUM('TT CAM XUYEN:XA 30 '!AV41)</f>
        <v>0</v>
      </c>
      <c r="AW41" s="823">
        <f>SUM('TT CAM XUYEN:XA 30 '!AW41)</f>
        <v>0</v>
      </c>
      <c r="AX41" s="823">
        <f>SUM('TT CAM XUYEN:XA 30 '!AX41)</f>
        <v>0</v>
      </c>
      <c r="AY41" s="823">
        <f>SUM('TT CAM XUYEN:XA 30 '!AY41)</f>
        <v>0</v>
      </c>
      <c r="AZ41" s="823">
        <f>SUM('TT CAM XUYEN:XA 30 '!AZ41)</f>
        <v>0</v>
      </c>
      <c r="BA41" s="823">
        <f>SUM('TT CAM XUYEN:XA 30 '!BA41)</f>
        <v>0</v>
      </c>
      <c r="BB41" s="698">
        <f>SUM('TT CAM XUYEN:XA 30 '!BB41)</f>
        <v>0</v>
      </c>
      <c r="BC41" s="823">
        <f>SUM('TT CAM XUYEN:XA 30 '!BC41)</f>
        <v>0</v>
      </c>
      <c r="BD41" s="698">
        <f>SUM('TT CAM XUYEN:XA 30 '!BD41)</f>
        <v>0</v>
      </c>
      <c r="BE41" s="698">
        <f>SUM('TT CAM XUYEN:XA 30 '!BE41)</f>
        <v>0</v>
      </c>
      <c r="BF41" s="823">
        <f>SUM('TT CAM XUYEN:XA 30 '!BF41)</f>
        <v>0</v>
      </c>
      <c r="BG41" s="698">
        <f>SUM('TT CAM XUYEN:XA 30 '!BG41)</f>
        <v>0</v>
      </c>
      <c r="BH41" s="698">
        <f>SUM('TT CAM XUYEN:XA 30 '!BH41)</f>
        <v>0</v>
      </c>
      <c r="BI41" s="698">
        <f>SUM('TT CAM XUYEN:XA 30 '!BI41)</f>
        <v>5.4168830000000012</v>
      </c>
      <c r="BJ41" s="14">
        <f t="shared" si="1"/>
        <v>-4.6500000000000012</v>
      </c>
      <c r="BK41" s="42">
        <f t="shared" si="2"/>
        <v>4.6500000000000012</v>
      </c>
      <c r="BM41" s="8">
        <f t="shared" si="0"/>
        <v>0</v>
      </c>
    </row>
    <row r="42" spans="1:65" s="26" customFormat="1" ht="20.25" customHeight="1" x14ac:dyDescent="0.3">
      <c r="A42" s="632" t="s">
        <v>260</v>
      </c>
      <c r="B42" s="700" t="s">
        <v>249</v>
      </c>
      <c r="C42" s="11" t="s">
        <v>250</v>
      </c>
      <c r="D42" s="698">
        <f>SUM('TT CAM XUYEN:XA 30 '!D42)</f>
        <v>0</v>
      </c>
      <c r="E42" s="698">
        <f>SUM('TT CAM XUYEN:XA 30 '!E42)</f>
        <v>0</v>
      </c>
      <c r="F42" s="670"/>
      <c r="G42" s="698">
        <f>SUM('TT CAM XUYEN:XA 30 '!G42)</f>
        <v>0</v>
      </c>
      <c r="H42" s="698">
        <f>SUM('TT CAM XUYEN:XA 30 '!H42)</f>
        <v>0</v>
      </c>
      <c r="I42" s="698">
        <f>SUM('TT CAM XUYEN:XA 30 '!I42)</f>
        <v>0</v>
      </c>
      <c r="J42" s="823">
        <f>SUM('TT CAM XUYEN:XA 30 '!J42)</f>
        <v>0</v>
      </c>
      <c r="K42" s="823">
        <f>SUM('TT CAM XUYEN:XA 30 '!K42)</f>
        <v>0</v>
      </c>
      <c r="L42" s="823">
        <f>SUM('TT CAM XUYEN:XA 30 '!L42)</f>
        <v>0</v>
      </c>
      <c r="M42" s="698">
        <f>SUM('TT CAM XUYEN:XA 30 '!M42)</f>
        <v>0</v>
      </c>
      <c r="N42" s="823">
        <f>SUM('TT CAM XUYEN:XA 30 '!N42)</f>
        <v>0</v>
      </c>
      <c r="O42" s="698">
        <f>SUM('TT CAM XUYEN:XA 30 '!O42)</f>
        <v>0</v>
      </c>
      <c r="P42" s="823">
        <f>SUM('TT CAM XUYEN:XA 30 '!P42)</f>
        <v>0</v>
      </c>
      <c r="Q42" s="698">
        <f>SUM('TT CAM XUYEN:XA 30 '!Q42)</f>
        <v>0</v>
      </c>
      <c r="R42" s="823">
        <f>SUM('TT CAM XUYEN:XA 30 '!R42)</f>
        <v>0</v>
      </c>
      <c r="S42" s="698">
        <f>SUM('TT CAM XUYEN:XA 30 '!S42)</f>
        <v>0</v>
      </c>
      <c r="T42" s="678"/>
      <c r="U42" s="823">
        <f>SUM('TT CAM XUYEN:XA 30 '!U42)</f>
        <v>0</v>
      </c>
      <c r="V42" s="823">
        <f>SUM('TT CAM XUYEN:XA 30 '!V42)</f>
        <v>0</v>
      </c>
      <c r="W42" s="698">
        <f>SUM('TT CAM XUYEN:XA 30 '!W42)</f>
        <v>0</v>
      </c>
      <c r="X42" s="823">
        <f>SUM('TT CAM XUYEN:XA 30 '!X42)</f>
        <v>0</v>
      </c>
      <c r="Y42" s="823">
        <f>SUM('TT CAM XUYEN:XA 30 '!Y42)</f>
        <v>0</v>
      </c>
      <c r="Z42" s="823">
        <f>SUM('TT CAM XUYEN:XA 30 '!Z42)</f>
        <v>0</v>
      </c>
      <c r="AA42" s="698">
        <f>SUM('TT CAM XUYEN:XA 30 '!AA42)</f>
        <v>0</v>
      </c>
      <c r="AB42" s="823">
        <f>SUM('TT CAM XUYEN:XA 30 '!AB42)</f>
        <v>0</v>
      </c>
      <c r="AC42" s="698">
        <f>SUM('TT CAM XUYEN:XA 30 '!AC42)</f>
        <v>0</v>
      </c>
      <c r="AD42" s="678"/>
      <c r="AE42" s="823">
        <f>SUM('TT CAM XUYEN:XA 30 '!AE42)</f>
        <v>0</v>
      </c>
      <c r="AF42" s="823">
        <f>SUM('TT CAM XUYEN:XA 30 '!AF42)</f>
        <v>0</v>
      </c>
      <c r="AG42" s="823">
        <f>SUM('TT CAM XUYEN:XA 30 '!AG42)</f>
        <v>0</v>
      </c>
      <c r="AH42" s="823">
        <f>SUM('TT CAM XUYEN:XA 30 '!AH42)</f>
        <v>0</v>
      </c>
      <c r="AI42" s="823">
        <f>SUM('TT CAM XUYEN:XA 30 '!AI42)</f>
        <v>0</v>
      </c>
      <c r="AJ42" s="823">
        <f>SUM('TT CAM XUYEN:XA 30 '!AJ42)</f>
        <v>0</v>
      </c>
      <c r="AK42" s="823">
        <f>SUM('TT CAM XUYEN:XA 30 '!AK42)</f>
        <v>0</v>
      </c>
      <c r="AL42" s="823">
        <f>SUM('TT CAM XUYEN:XA 30 '!AL42)</f>
        <v>0</v>
      </c>
      <c r="AM42" s="701">
        <f>SUM('TT CAM XUYEN:XA 30 '!AM42)</f>
        <v>0</v>
      </c>
      <c r="AN42" s="823">
        <f>SUM('TT CAM XUYEN:XA 30 '!AN42)</f>
        <v>0</v>
      </c>
      <c r="AO42" s="823">
        <f>SUM('TT CAM XUYEN:XA 30 '!AO42)</f>
        <v>0</v>
      </c>
      <c r="AP42" s="823">
        <f>SUM('TT CAM XUYEN:XA 30 '!AP42)</f>
        <v>0</v>
      </c>
      <c r="AQ42" s="823">
        <f>SUM('TT CAM XUYEN:XA 30 '!AQ42)</f>
        <v>0</v>
      </c>
      <c r="AR42" s="698">
        <f>SUM('TT CAM XUYEN:XA 30 '!AR42)</f>
        <v>0</v>
      </c>
      <c r="AS42" s="698">
        <f>SUM('TT CAM XUYEN:XA 30 '!AS42)</f>
        <v>0</v>
      </c>
      <c r="AT42" s="823">
        <f>SUM('TT CAM XUYEN:XA 30 '!AT42)</f>
        <v>0</v>
      </c>
      <c r="AU42" s="698">
        <f>SUM('TT CAM XUYEN:XA 30 '!AU42)</f>
        <v>0</v>
      </c>
      <c r="AV42" s="823">
        <f>SUM('TT CAM XUYEN:XA 30 '!AV42)</f>
        <v>0</v>
      </c>
      <c r="AW42" s="823">
        <f>SUM('TT CAM XUYEN:XA 30 '!AW42)</f>
        <v>0</v>
      </c>
      <c r="AX42" s="823">
        <f>SUM('TT CAM XUYEN:XA 30 '!AX42)</f>
        <v>0</v>
      </c>
      <c r="AY42" s="823">
        <f>SUM('TT CAM XUYEN:XA 30 '!AY42)</f>
        <v>0</v>
      </c>
      <c r="AZ42" s="823">
        <f>SUM('TT CAM XUYEN:XA 30 '!AZ42)</f>
        <v>0</v>
      </c>
      <c r="BA42" s="823">
        <f>SUM('TT CAM XUYEN:XA 30 '!BA42)</f>
        <v>0</v>
      </c>
      <c r="BB42" s="698">
        <f>SUM('TT CAM XUYEN:XA 30 '!BB42)</f>
        <v>0</v>
      </c>
      <c r="BC42" s="823">
        <f>SUM('TT CAM XUYEN:XA 30 '!BC42)</f>
        <v>0</v>
      </c>
      <c r="BD42" s="698">
        <f>SUM('TT CAM XUYEN:XA 30 '!BD42)</f>
        <v>0</v>
      </c>
      <c r="BE42" s="698">
        <f>SUM('TT CAM XUYEN:XA 30 '!BE42)</f>
        <v>0</v>
      </c>
      <c r="BF42" s="823">
        <f>SUM('TT CAM XUYEN:XA 30 '!BF42)</f>
        <v>0</v>
      </c>
      <c r="BG42" s="698">
        <f>SUM('TT CAM XUYEN:XA 30 '!BG42)</f>
        <v>0</v>
      </c>
      <c r="BH42" s="698">
        <f>SUM('TT CAM XUYEN:XA 30 '!BH42)</f>
        <v>0</v>
      </c>
      <c r="BI42" s="698">
        <f>SUM('TT CAM XUYEN:XA 30 '!BI42)</f>
        <v>0</v>
      </c>
      <c r="BJ42" s="14">
        <f t="shared" si="1"/>
        <v>0</v>
      </c>
      <c r="BK42" s="42">
        <f t="shared" si="2"/>
        <v>0</v>
      </c>
      <c r="BM42" s="8">
        <f t="shared" si="0"/>
        <v>0</v>
      </c>
    </row>
    <row r="43" spans="1:65" s="26" customFormat="1" ht="20.25" customHeight="1" x14ac:dyDescent="0.3">
      <c r="A43" s="632" t="s">
        <v>260</v>
      </c>
      <c r="B43" s="700" t="s">
        <v>104</v>
      </c>
      <c r="C43" s="11" t="s">
        <v>144</v>
      </c>
      <c r="D43" s="698">
        <f>SUM('TT CAM XUYEN:XA 30 '!D43)</f>
        <v>3.1253340000000001</v>
      </c>
      <c r="E43" s="698">
        <f>SUM('TT CAM XUYEN:XA 30 '!E43)</f>
        <v>0</v>
      </c>
      <c r="F43" s="670"/>
      <c r="G43" s="698">
        <f>SUM('TT CAM XUYEN:XA 30 '!G43)</f>
        <v>0</v>
      </c>
      <c r="H43" s="698">
        <f>SUM('TT CAM XUYEN:XA 30 '!H43)</f>
        <v>0</v>
      </c>
      <c r="I43" s="698">
        <f>SUM('TT CAM XUYEN:XA 30 '!I43)</f>
        <v>0</v>
      </c>
      <c r="J43" s="823">
        <f>SUM('TT CAM XUYEN:XA 30 '!J43)</f>
        <v>0</v>
      </c>
      <c r="K43" s="823">
        <f>SUM('TT CAM XUYEN:XA 30 '!K43)</f>
        <v>0</v>
      </c>
      <c r="L43" s="823">
        <f>SUM('TT CAM XUYEN:XA 30 '!L43)</f>
        <v>0</v>
      </c>
      <c r="M43" s="698">
        <f>SUM('TT CAM XUYEN:XA 30 '!M43)</f>
        <v>0</v>
      </c>
      <c r="N43" s="823">
        <f>SUM('TT CAM XUYEN:XA 30 '!N43)</f>
        <v>0</v>
      </c>
      <c r="O43" s="698">
        <f>SUM('TT CAM XUYEN:XA 30 '!O43)</f>
        <v>0</v>
      </c>
      <c r="P43" s="823">
        <f>SUM('TT CAM XUYEN:XA 30 '!P43)</f>
        <v>0</v>
      </c>
      <c r="Q43" s="698">
        <f>SUM('TT CAM XUYEN:XA 30 '!Q43)</f>
        <v>0</v>
      </c>
      <c r="R43" s="823">
        <f>SUM('TT CAM XUYEN:XA 30 '!R43)</f>
        <v>0</v>
      </c>
      <c r="S43" s="698">
        <f>SUM('TT CAM XUYEN:XA 30 '!S43)</f>
        <v>0</v>
      </c>
      <c r="T43" s="678"/>
      <c r="U43" s="823">
        <f>SUM('TT CAM XUYEN:XA 30 '!U43)</f>
        <v>0</v>
      </c>
      <c r="V43" s="823">
        <f>SUM('TT CAM XUYEN:XA 30 '!V43)</f>
        <v>0</v>
      </c>
      <c r="W43" s="698">
        <f>SUM('TT CAM XUYEN:XA 30 '!W43)</f>
        <v>0</v>
      </c>
      <c r="X43" s="823">
        <f>SUM('TT CAM XUYEN:XA 30 '!X43)</f>
        <v>0</v>
      </c>
      <c r="Y43" s="823">
        <f>SUM('TT CAM XUYEN:XA 30 '!Y43)</f>
        <v>0</v>
      </c>
      <c r="Z43" s="823">
        <f>SUM('TT CAM XUYEN:XA 30 '!Z43)</f>
        <v>0</v>
      </c>
      <c r="AA43" s="698">
        <f>SUM('TT CAM XUYEN:XA 30 '!AA43)</f>
        <v>0</v>
      </c>
      <c r="AB43" s="823">
        <f>SUM('TT CAM XUYEN:XA 30 '!AB43)</f>
        <v>0</v>
      </c>
      <c r="AC43" s="698">
        <f>SUM('TT CAM XUYEN:XA 30 '!AC43)</f>
        <v>0</v>
      </c>
      <c r="AD43" s="678"/>
      <c r="AE43" s="823">
        <f>SUM('TT CAM XUYEN:XA 30 '!AE43)</f>
        <v>0</v>
      </c>
      <c r="AF43" s="823">
        <f>SUM('TT CAM XUYEN:XA 30 '!AF43)</f>
        <v>0</v>
      </c>
      <c r="AG43" s="823">
        <f>SUM('TT CAM XUYEN:XA 30 '!AG43)</f>
        <v>0</v>
      </c>
      <c r="AH43" s="823">
        <f>SUM('TT CAM XUYEN:XA 30 '!AH43)</f>
        <v>0</v>
      </c>
      <c r="AI43" s="823">
        <f>SUM('TT CAM XUYEN:XA 30 '!AI43)</f>
        <v>0</v>
      </c>
      <c r="AJ43" s="823">
        <f>SUM('TT CAM XUYEN:XA 30 '!AJ43)</f>
        <v>0</v>
      </c>
      <c r="AK43" s="823">
        <f>SUM('TT CAM XUYEN:XA 30 '!AK43)</f>
        <v>0</v>
      </c>
      <c r="AL43" s="823">
        <f>SUM('TT CAM XUYEN:XA 30 '!AL43)</f>
        <v>0</v>
      </c>
      <c r="AM43" s="698">
        <f>SUM('TT CAM XUYEN:XA 30 '!AM43)</f>
        <v>0</v>
      </c>
      <c r="AN43" s="824">
        <f>SUM('TT CAM XUYEN:XA 30 '!AN43)</f>
        <v>3.1253340000000001</v>
      </c>
      <c r="AO43" s="823">
        <f>SUM('TT CAM XUYEN:XA 30 '!AO43)</f>
        <v>0</v>
      </c>
      <c r="AP43" s="823">
        <f>SUM('TT CAM XUYEN:XA 30 '!AP43)</f>
        <v>0</v>
      </c>
      <c r="AQ43" s="823">
        <f>SUM('TT CAM XUYEN:XA 30 '!AQ43)</f>
        <v>0</v>
      </c>
      <c r="AR43" s="698">
        <f>SUM('TT CAM XUYEN:XA 30 '!AR43)</f>
        <v>0</v>
      </c>
      <c r="AS43" s="698">
        <f>SUM('TT CAM XUYEN:XA 30 '!AS43)</f>
        <v>0</v>
      </c>
      <c r="AT43" s="823">
        <f>SUM('TT CAM XUYEN:XA 30 '!AT43)</f>
        <v>0</v>
      </c>
      <c r="AU43" s="698">
        <f>SUM('TT CAM XUYEN:XA 30 '!AU43)</f>
        <v>0</v>
      </c>
      <c r="AV43" s="823">
        <f>SUM('TT CAM XUYEN:XA 30 '!AV43)</f>
        <v>0</v>
      </c>
      <c r="AW43" s="823">
        <f>SUM('TT CAM XUYEN:XA 30 '!AW43)</f>
        <v>0</v>
      </c>
      <c r="AX43" s="823">
        <f>SUM('TT CAM XUYEN:XA 30 '!AX43)</f>
        <v>0</v>
      </c>
      <c r="AY43" s="823">
        <f>SUM('TT CAM XUYEN:XA 30 '!AY43)</f>
        <v>0</v>
      </c>
      <c r="AZ43" s="823">
        <f>SUM('TT CAM XUYEN:XA 30 '!AZ43)</f>
        <v>0</v>
      </c>
      <c r="BA43" s="823">
        <f>SUM('TT CAM XUYEN:XA 30 '!BA43)</f>
        <v>0</v>
      </c>
      <c r="BB43" s="698">
        <f>SUM('TT CAM XUYEN:XA 30 '!BB43)</f>
        <v>0</v>
      </c>
      <c r="BC43" s="823">
        <f>SUM('TT CAM XUYEN:XA 30 '!BC43)</f>
        <v>0</v>
      </c>
      <c r="BD43" s="698">
        <f>SUM('TT CAM XUYEN:XA 30 '!BD43)</f>
        <v>0</v>
      </c>
      <c r="BE43" s="698">
        <f>SUM('TT CAM XUYEN:XA 30 '!BE43)</f>
        <v>0</v>
      </c>
      <c r="BF43" s="823">
        <f>SUM('TT CAM XUYEN:XA 30 '!BF43)</f>
        <v>0</v>
      </c>
      <c r="BG43" s="698">
        <f>SUM('TT CAM XUYEN:XA 30 '!BG43)</f>
        <v>0</v>
      </c>
      <c r="BH43" s="698">
        <f>SUM('TT CAM XUYEN:XA 30 '!BH43)</f>
        <v>0</v>
      </c>
      <c r="BI43" s="698">
        <f>SUM('TT CAM XUYEN:XA 30 '!BI43)</f>
        <v>5.2653340000000002</v>
      </c>
      <c r="BJ43" s="14">
        <f t="shared" si="1"/>
        <v>-2.14</v>
      </c>
      <c r="BK43" s="42">
        <f t="shared" si="2"/>
        <v>2.14</v>
      </c>
      <c r="BM43" s="8">
        <f t="shared" si="0"/>
        <v>0</v>
      </c>
    </row>
    <row r="44" spans="1:65" s="26" customFormat="1" ht="20.25" customHeight="1" x14ac:dyDescent="0.3">
      <c r="A44" s="632" t="s">
        <v>260</v>
      </c>
      <c r="B44" s="700" t="s">
        <v>83</v>
      </c>
      <c r="C44" s="11" t="s">
        <v>73</v>
      </c>
      <c r="D44" s="698">
        <f>SUM('TT CAM XUYEN:XA 30 '!D44)</f>
        <v>15.870833000000001</v>
      </c>
      <c r="E44" s="698">
        <f>SUM('TT CAM XUYEN:XA 30 '!E44)</f>
        <v>0</v>
      </c>
      <c r="F44" s="670"/>
      <c r="G44" s="698">
        <f>SUM('TT CAM XUYEN:XA 30 '!G44)</f>
        <v>0</v>
      </c>
      <c r="H44" s="698">
        <f>SUM('TT CAM XUYEN:XA 30 '!H44)</f>
        <v>0</v>
      </c>
      <c r="I44" s="698">
        <f>SUM('TT CAM XUYEN:XA 30 '!I44)</f>
        <v>0</v>
      </c>
      <c r="J44" s="823">
        <f>SUM('TT CAM XUYEN:XA 30 '!J44)</f>
        <v>0</v>
      </c>
      <c r="K44" s="823">
        <f>SUM('TT CAM XUYEN:XA 30 '!K44)</f>
        <v>0</v>
      </c>
      <c r="L44" s="823">
        <f>SUM('TT CAM XUYEN:XA 30 '!L44)</f>
        <v>0</v>
      </c>
      <c r="M44" s="698">
        <f>SUM('TT CAM XUYEN:XA 30 '!M44)</f>
        <v>0</v>
      </c>
      <c r="N44" s="823">
        <f>SUM('TT CAM XUYEN:XA 30 '!N44)</f>
        <v>0</v>
      </c>
      <c r="O44" s="698">
        <f>SUM('TT CAM XUYEN:XA 30 '!O44)</f>
        <v>0</v>
      </c>
      <c r="P44" s="823">
        <f>SUM('TT CAM XUYEN:XA 30 '!P44)</f>
        <v>0</v>
      </c>
      <c r="Q44" s="698">
        <f>SUM('TT CAM XUYEN:XA 30 '!Q44)</f>
        <v>0</v>
      </c>
      <c r="R44" s="823">
        <f>SUM('TT CAM XUYEN:XA 30 '!R44)</f>
        <v>0</v>
      </c>
      <c r="S44" s="698">
        <f>SUM('TT CAM XUYEN:XA 30 '!S44)</f>
        <v>0</v>
      </c>
      <c r="T44" s="678"/>
      <c r="U44" s="823">
        <f>SUM('TT CAM XUYEN:XA 30 '!U44)</f>
        <v>0</v>
      </c>
      <c r="V44" s="823">
        <f>SUM('TT CAM XUYEN:XA 30 '!V44)</f>
        <v>0</v>
      </c>
      <c r="W44" s="698">
        <f>SUM('TT CAM XUYEN:XA 30 '!W44)</f>
        <v>0</v>
      </c>
      <c r="X44" s="823">
        <f>SUM('TT CAM XUYEN:XA 30 '!X44)</f>
        <v>0</v>
      </c>
      <c r="Y44" s="823">
        <f>SUM('TT CAM XUYEN:XA 30 '!Y44)</f>
        <v>0</v>
      </c>
      <c r="Z44" s="823">
        <f>SUM('TT CAM XUYEN:XA 30 '!Z44)</f>
        <v>0</v>
      </c>
      <c r="AA44" s="698">
        <f>SUM('TT CAM XUYEN:XA 30 '!AA44)</f>
        <v>0</v>
      </c>
      <c r="AB44" s="823">
        <f>SUM('TT CAM XUYEN:XA 30 '!AB44)</f>
        <v>0</v>
      </c>
      <c r="AC44" s="698">
        <f>SUM('TT CAM XUYEN:XA 30 '!AC44)</f>
        <v>0</v>
      </c>
      <c r="AD44" s="678"/>
      <c r="AE44" s="823">
        <f>SUM('TT CAM XUYEN:XA 30 '!AE44)</f>
        <v>0</v>
      </c>
      <c r="AF44" s="823">
        <f>SUM('TT CAM XUYEN:XA 30 '!AF44)</f>
        <v>0</v>
      </c>
      <c r="AG44" s="823">
        <f>SUM('TT CAM XUYEN:XA 30 '!AG44)</f>
        <v>0</v>
      </c>
      <c r="AH44" s="823">
        <f>SUM('TT CAM XUYEN:XA 30 '!AH44)</f>
        <v>0</v>
      </c>
      <c r="AI44" s="823">
        <f>SUM('TT CAM XUYEN:XA 30 '!AI44)</f>
        <v>0</v>
      </c>
      <c r="AJ44" s="823">
        <f>SUM('TT CAM XUYEN:XA 30 '!AJ44)</f>
        <v>0</v>
      </c>
      <c r="AK44" s="823">
        <f>SUM('TT CAM XUYEN:XA 30 '!AK44)</f>
        <v>0</v>
      </c>
      <c r="AL44" s="823">
        <f>SUM('TT CAM XUYEN:XA 30 '!AL44)</f>
        <v>0</v>
      </c>
      <c r="AM44" s="698">
        <f>SUM('TT CAM XUYEN:XA 30 '!AM44)</f>
        <v>0</v>
      </c>
      <c r="AN44" s="823">
        <f>SUM('TT CAM XUYEN:XA 30 '!AN44)</f>
        <v>0</v>
      </c>
      <c r="AO44" s="824">
        <f>SUM('TT CAM XUYEN:XA 30 '!AO44)</f>
        <v>15.870833000000001</v>
      </c>
      <c r="AP44" s="823">
        <f>SUM('TT CAM XUYEN:XA 30 '!AP44)</f>
        <v>0</v>
      </c>
      <c r="AQ44" s="823">
        <f>SUM('TT CAM XUYEN:XA 30 '!AQ44)</f>
        <v>0</v>
      </c>
      <c r="AR44" s="698">
        <f>SUM('TT CAM XUYEN:XA 30 '!AR44)</f>
        <v>0</v>
      </c>
      <c r="AS44" s="698">
        <f>SUM('TT CAM XUYEN:XA 30 '!AS44)</f>
        <v>0</v>
      </c>
      <c r="AT44" s="823">
        <f>SUM('TT CAM XUYEN:XA 30 '!AT44)</f>
        <v>0</v>
      </c>
      <c r="AU44" s="698">
        <f>SUM('TT CAM XUYEN:XA 30 '!AU44)</f>
        <v>0</v>
      </c>
      <c r="AV44" s="823">
        <f>SUM('TT CAM XUYEN:XA 30 '!AV44)</f>
        <v>0</v>
      </c>
      <c r="AW44" s="823">
        <f>SUM('TT CAM XUYEN:XA 30 '!AW44)</f>
        <v>0</v>
      </c>
      <c r="AX44" s="823">
        <f>SUM('TT CAM XUYEN:XA 30 '!AX44)</f>
        <v>0</v>
      </c>
      <c r="AY44" s="823">
        <f>SUM('TT CAM XUYEN:XA 30 '!AY44)</f>
        <v>0</v>
      </c>
      <c r="AZ44" s="823">
        <f>SUM('TT CAM XUYEN:XA 30 '!AZ44)</f>
        <v>0</v>
      </c>
      <c r="BA44" s="823">
        <f>SUM('TT CAM XUYEN:XA 30 '!BA44)</f>
        <v>0</v>
      </c>
      <c r="BB44" s="698">
        <f>SUM('TT CAM XUYEN:XA 30 '!BB44)</f>
        <v>0</v>
      </c>
      <c r="BC44" s="823">
        <f>SUM('TT CAM XUYEN:XA 30 '!BC44)</f>
        <v>0</v>
      </c>
      <c r="BD44" s="698">
        <f>SUM('TT CAM XUYEN:XA 30 '!BD44)</f>
        <v>0</v>
      </c>
      <c r="BE44" s="698">
        <f>SUM('TT CAM XUYEN:XA 30 '!BE44)</f>
        <v>0</v>
      </c>
      <c r="BF44" s="823">
        <f>SUM('TT CAM XUYEN:XA 30 '!BF44)</f>
        <v>0</v>
      </c>
      <c r="BG44" s="698">
        <f>SUM('TT CAM XUYEN:XA 30 '!BG44)</f>
        <v>0</v>
      </c>
      <c r="BH44" s="698">
        <f>SUM('TT CAM XUYEN:XA 30 '!BH44)</f>
        <v>0</v>
      </c>
      <c r="BI44" s="698">
        <f>SUM('TT CAM XUYEN:XA 30 '!BI44)</f>
        <v>33.990833000000002</v>
      </c>
      <c r="BJ44" s="14">
        <f t="shared" si="1"/>
        <v>-18.12</v>
      </c>
      <c r="BK44" s="42">
        <f t="shared" si="2"/>
        <v>18.12</v>
      </c>
      <c r="BM44" s="8">
        <f t="shared" si="0"/>
        <v>0</v>
      </c>
    </row>
    <row r="45" spans="1:65" s="26" customFormat="1" ht="20.25" customHeight="1" x14ac:dyDescent="0.3">
      <c r="A45" s="632" t="s">
        <v>260</v>
      </c>
      <c r="B45" s="700" t="s">
        <v>93</v>
      </c>
      <c r="C45" s="11" t="s">
        <v>97</v>
      </c>
      <c r="D45" s="698">
        <f>SUM('TT CAM XUYEN:XA 30 '!D45)</f>
        <v>16.587553000000003</v>
      </c>
      <c r="E45" s="698">
        <f>SUM('TT CAM XUYEN:XA 30 '!E45)</f>
        <v>0</v>
      </c>
      <c r="F45" s="670"/>
      <c r="G45" s="698">
        <f>SUM('TT CAM XUYEN:XA 30 '!G45)</f>
        <v>0</v>
      </c>
      <c r="H45" s="698">
        <f>SUM('TT CAM XUYEN:XA 30 '!H45)</f>
        <v>0</v>
      </c>
      <c r="I45" s="698">
        <f>SUM('TT CAM XUYEN:XA 30 '!I45)</f>
        <v>0</v>
      </c>
      <c r="J45" s="823">
        <f>SUM('TT CAM XUYEN:XA 30 '!J45)</f>
        <v>0</v>
      </c>
      <c r="K45" s="823">
        <f>SUM('TT CAM XUYEN:XA 30 '!K45)</f>
        <v>0</v>
      </c>
      <c r="L45" s="823">
        <f>SUM('TT CAM XUYEN:XA 30 '!L45)</f>
        <v>0</v>
      </c>
      <c r="M45" s="698">
        <f>SUM('TT CAM XUYEN:XA 30 '!M45)</f>
        <v>0</v>
      </c>
      <c r="N45" s="823">
        <f>SUM('TT CAM XUYEN:XA 30 '!N45)</f>
        <v>0</v>
      </c>
      <c r="O45" s="698">
        <f>SUM('TT CAM XUYEN:XA 30 '!O45)</f>
        <v>0</v>
      </c>
      <c r="P45" s="823">
        <f>SUM('TT CAM XUYEN:XA 30 '!P45)</f>
        <v>0</v>
      </c>
      <c r="Q45" s="698">
        <f>SUM('TT CAM XUYEN:XA 30 '!Q45)</f>
        <v>0</v>
      </c>
      <c r="R45" s="823">
        <f>SUM('TT CAM XUYEN:XA 30 '!R45)</f>
        <v>0</v>
      </c>
      <c r="S45" s="698">
        <f>SUM('TT CAM XUYEN:XA 30 '!S45)</f>
        <v>0</v>
      </c>
      <c r="T45" s="678"/>
      <c r="U45" s="823">
        <f>SUM('TT CAM XUYEN:XA 30 '!U45)</f>
        <v>0</v>
      </c>
      <c r="V45" s="823">
        <f>SUM('TT CAM XUYEN:XA 30 '!V45)</f>
        <v>0</v>
      </c>
      <c r="W45" s="698">
        <f>SUM('TT CAM XUYEN:XA 30 '!W45)</f>
        <v>0</v>
      </c>
      <c r="X45" s="823">
        <f>SUM('TT CAM XUYEN:XA 30 '!X45)</f>
        <v>0</v>
      </c>
      <c r="Y45" s="823">
        <f>SUM('TT CAM XUYEN:XA 30 '!Y45)</f>
        <v>0</v>
      </c>
      <c r="Z45" s="823">
        <f>SUM('TT CAM XUYEN:XA 30 '!Z45)</f>
        <v>0</v>
      </c>
      <c r="AA45" s="698">
        <f>SUM('TT CAM XUYEN:XA 30 '!AA45)</f>
        <v>0</v>
      </c>
      <c r="AB45" s="823">
        <f>SUM('TT CAM XUYEN:XA 30 '!AB45)</f>
        <v>0</v>
      </c>
      <c r="AC45" s="698">
        <f>SUM('TT CAM XUYEN:XA 30 '!AC45)</f>
        <v>0</v>
      </c>
      <c r="AD45" s="678"/>
      <c r="AE45" s="823">
        <f>SUM('TT CAM XUYEN:XA 30 '!AE45)</f>
        <v>0</v>
      </c>
      <c r="AF45" s="823">
        <f>SUM('TT CAM XUYEN:XA 30 '!AF45)</f>
        <v>0</v>
      </c>
      <c r="AG45" s="823">
        <f>SUM('TT CAM XUYEN:XA 30 '!AG45)</f>
        <v>0</v>
      </c>
      <c r="AH45" s="823">
        <f>SUM('TT CAM XUYEN:XA 30 '!AH45)</f>
        <v>0</v>
      </c>
      <c r="AI45" s="823">
        <f>SUM('TT CAM XUYEN:XA 30 '!AI45)</f>
        <v>0</v>
      </c>
      <c r="AJ45" s="823">
        <f>SUM('TT CAM XUYEN:XA 30 '!AJ45)</f>
        <v>0</v>
      </c>
      <c r="AK45" s="823">
        <f>SUM('TT CAM XUYEN:XA 30 '!AK45)</f>
        <v>0</v>
      </c>
      <c r="AL45" s="823">
        <f>SUM('TT CAM XUYEN:XA 30 '!AL45)</f>
        <v>0</v>
      </c>
      <c r="AM45" s="698">
        <f>SUM('TT CAM XUYEN:XA 30 '!AM45)</f>
        <v>0</v>
      </c>
      <c r="AN45" s="823">
        <f>SUM('TT CAM XUYEN:XA 30 '!AN45)</f>
        <v>0</v>
      </c>
      <c r="AO45" s="823">
        <f>SUM('TT CAM XUYEN:XA 30 '!AO45)</f>
        <v>0</v>
      </c>
      <c r="AP45" s="824">
        <f>SUM('TT CAM XUYEN:XA 30 '!AP45)</f>
        <v>16.587553000000003</v>
      </c>
      <c r="AQ45" s="823">
        <f>SUM('TT CAM XUYEN:XA 30 '!AQ45)</f>
        <v>0</v>
      </c>
      <c r="AR45" s="698">
        <f>SUM('TT CAM XUYEN:XA 30 '!AR45)</f>
        <v>0</v>
      </c>
      <c r="AS45" s="698">
        <f>SUM('TT CAM XUYEN:XA 30 '!AS45)</f>
        <v>0</v>
      </c>
      <c r="AT45" s="823">
        <f>SUM('TT CAM XUYEN:XA 30 '!AT45)</f>
        <v>0</v>
      </c>
      <c r="AU45" s="698">
        <f>SUM('TT CAM XUYEN:XA 30 '!AU45)</f>
        <v>0</v>
      </c>
      <c r="AV45" s="823">
        <f>SUM('TT CAM XUYEN:XA 30 '!AV45)</f>
        <v>0</v>
      </c>
      <c r="AW45" s="823">
        <f>SUM('TT CAM XUYEN:XA 30 '!AW45)</f>
        <v>0</v>
      </c>
      <c r="AX45" s="823">
        <f>SUM('TT CAM XUYEN:XA 30 '!AX45)</f>
        <v>0</v>
      </c>
      <c r="AY45" s="823">
        <f>SUM('TT CAM XUYEN:XA 30 '!AY45)</f>
        <v>0</v>
      </c>
      <c r="AZ45" s="823">
        <f>SUM('TT CAM XUYEN:XA 30 '!AZ45)</f>
        <v>0</v>
      </c>
      <c r="BA45" s="823">
        <f>SUM('TT CAM XUYEN:XA 30 '!BA45)</f>
        <v>0</v>
      </c>
      <c r="BB45" s="698">
        <f>SUM('TT CAM XUYEN:XA 30 '!BB45)</f>
        <v>0</v>
      </c>
      <c r="BC45" s="823">
        <f>SUM('TT CAM XUYEN:XA 30 '!BC45)</f>
        <v>0</v>
      </c>
      <c r="BD45" s="698">
        <f>SUM('TT CAM XUYEN:XA 30 '!BD45)</f>
        <v>0</v>
      </c>
      <c r="BE45" s="698">
        <f>SUM('TT CAM XUYEN:XA 30 '!BE45)</f>
        <v>0</v>
      </c>
      <c r="BF45" s="823">
        <f>SUM('TT CAM XUYEN:XA 30 '!BF45)</f>
        <v>0</v>
      </c>
      <c r="BG45" s="698">
        <f>SUM('TT CAM XUYEN:XA 30 '!BG45)</f>
        <v>0</v>
      </c>
      <c r="BH45" s="698">
        <f>SUM('TT CAM XUYEN:XA 30 '!BH45)</f>
        <v>0</v>
      </c>
      <c r="BI45" s="698">
        <f>SUM('TT CAM XUYEN:XA 30 '!BI45)</f>
        <v>17.517552999999999</v>
      </c>
      <c r="BJ45" s="14">
        <f t="shared" si="1"/>
        <v>-0.92999999999999616</v>
      </c>
      <c r="BK45" s="42">
        <f t="shared" si="2"/>
        <v>0.92999999999999616</v>
      </c>
      <c r="BM45" s="8">
        <f t="shared" si="0"/>
        <v>0</v>
      </c>
    </row>
    <row r="46" spans="1:65" s="26" customFormat="1" ht="20.25" customHeight="1" x14ac:dyDescent="0.3">
      <c r="A46" s="632" t="s">
        <v>260</v>
      </c>
      <c r="B46" s="700" t="s">
        <v>251</v>
      </c>
      <c r="C46" s="11" t="s">
        <v>43</v>
      </c>
      <c r="D46" s="698">
        <f>SUM('TT CAM XUYEN:XA 30 '!D46)</f>
        <v>733.65468399999986</v>
      </c>
      <c r="E46" s="698">
        <f>SUM('TT CAM XUYEN:XA 30 '!E46)</f>
        <v>0</v>
      </c>
      <c r="F46" s="670"/>
      <c r="G46" s="698">
        <f>SUM('TT CAM XUYEN:XA 30 '!G46)</f>
        <v>0</v>
      </c>
      <c r="H46" s="698">
        <f>SUM('TT CAM XUYEN:XA 30 '!H46)</f>
        <v>0</v>
      </c>
      <c r="I46" s="698">
        <f>SUM('TT CAM XUYEN:XA 30 '!I46)</f>
        <v>0</v>
      </c>
      <c r="J46" s="823">
        <f>SUM('TT CAM XUYEN:XA 30 '!J46)</f>
        <v>0</v>
      </c>
      <c r="K46" s="823">
        <f>SUM('TT CAM XUYEN:XA 30 '!K46)</f>
        <v>0</v>
      </c>
      <c r="L46" s="823">
        <f>SUM('TT CAM XUYEN:XA 30 '!L46)</f>
        <v>0</v>
      </c>
      <c r="M46" s="698">
        <f>SUM('TT CAM XUYEN:XA 30 '!M46)</f>
        <v>0</v>
      </c>
      <c r="N46" s="823">
        <f>SUM('TT CAM XUYEN:XA 30 '!N46)</f>
        <v>0</v>
      </c>
      <c r="O46" s="698">
        <f>SUM('TT CAM XUYEN:XA 30 '!O46)</f>
        <v>0</v>
      </c>
      <c r="P46" s="823">
        <f>SUM('TT CAM XUYEN:XA 30 '!P46)</f>
        <v>0</v>
      </c>
      <c r="Q46" s="698">
        <f>SUM('TT CAM XUYEN:XA 30 '!Q46)</f>
        <v>0</v>
      </c>
      <c r="R46" s="823">
        <f>SUM('TT CAM XUYEN:XA 30 '!R46)</f>
        <v>0</v>
      </c>
      <c r="S46" s="698">
        <f>SUM('TT CAM XUYEN:XA 30 '!S46)</f>
        <v>21.5</v>
      </c>
      <c r="T46" s="678"/>
      <c r="U46" s="823">
        <f>SUM('TT CAM XUYEN:XA 30 '!U46)</f>
        <v>0</v>
      </c>
      <c r="V46" s="823">
        <f>SUM('TT CAM XUYEN:XA 30 '!V46)</f>
        <v>0</v>
      </c>
      <c r="W46" s="698">
        <f>SUM('TT CAM XUYEN:XA 30 '!W46)</f>
        <v>0</v>
      </c>
      <c r="X46" s="823">
        <f>SUM('TT CAM XUYEN:XA 30 '!X46)</f>
        <v>0</v>
      </c>
      <c r="Y46" s="823">
        <f>SUM('TT CAM XUYEN:XA 30 '!Y46)</f>
        <v>8.620000000000001</v>
      </c>
      <c r="Z46" s="823">
        <f>SUM('TT CAM XUYEN:XA 30 '!Z46)</f>
        <v>1.9400000000000002</v>
      </c>
      <c r="AA46" s="698">
        <f>SUM('TT CAM XUYEN:XA 30 '!AA46)</f>
        <v>0</v>
      </c>
      <c r="AB46" s="823">
        <f>SUM('TT CAM XUYEN:XA 30 '!AB46)</f>
        <v>0</v>
      </c>
      <c r="AC46" s="698">
        <f>SUM('TT CAM XUYEN:XA 30 '!AC46)</f>
        <v>3.76</v>
      </c>
      <c r="AD46" s="678"/>
      <c r="AE46" s="823">
        <f>SUM('TT CAM XUYEN:XA 30 '!AE46)</f>
        <v>2.71</v>
      </c>
      <c r="AF46" s="823">
        <f>SUM('TT CAM XUYEN:XA 30 '!AF46)</f>
        <v>0.01</v>
      </c>
      <c r="AG46" s="823">
        <f>SUM('TT CAM XUYEN:XA 30 '!AG46)</f>
        <v>0</v>
      </c>
      <c r="AH46" s="823">
        <f>SUM('TT CAM XUYEN:XA 30 '!AH46)</f>
        <v>0</v>
      </c>
      <c r="AI46" s="823">
        <f>SUM('TT CAM XUYEN:XA 30 '!AI46)</f>
        <v>0.8</v>
      </c>
      <c r="AJ46" s="823">
        <f>SUM('TT CAM XUYEN:XA 30 '!AJ46)</f>
        <v>0.24</v>
      </c>
      <c r="AK46" s="823">
        <f>SUM('TT CAM XUYEN:XA 30 '!AK46)</f>
        <v>0</v>
      </c>
      <c r="AL46" s="823">
        <f>SUM('TT CAM XUYEN:XA 30 '!AL46)</f>
        <v>0</v>
      </c>
      <c r="AM46" s="698">
        <f>SUM('TT CAM XUYEN:XA 30 '!AM46)</f>
        <v>0</v>
      </c>
      <c r="AN46" s="823">
        <f>SUM('TT CAM XUYEN:XA 30 '!AN46)</f>
        <v>0</v>
      </c>
      <c r="AO46" s="823">
        <f>SUM('TT CAM XUYEN:XA 30 '!AO46)</f>
        <v>0</v>
      </c>
      <c r="AP46" s="823">
        <f>SUM('TT CAM XUYEN:XA 30 '!AP46)</f>
        <v>0</v>
      </c>
      <c r="AQ46" s="824">
        <f>SUM('TT CAM XUYEN:XA 30 '!AQ46)</f>
        <v>712.15468400000009</v>
      </c>
      <c r="AR46" s="698">
        <f>SUM('TT CAM XUYEN:XA 30 '!AR46)</f>
        <v>0</v>
      </c>
      <c r="AS46" s="698">
        <f>SUM('TT CAM XUYEN:XA 30 '!AS46)</f>
        <v>0</v>
      </c>
      <c r="AT46" s="823">
        <f>SUM('TT CAM XUYEN:XA 30 '!AT46)</f>
        <v>0</v>
      </c>
      <c r="AU46" s="698">
        <f>SUM('TT CAM XUYEN:XA 30 '!AU46)</f>
        <v>0</v>
      </c>
      <c r="AV46" s="823">
        <f>SUM('TT CAM XUYEN:XA 30 '!AV46)</f>
        <v>0</v>
      </c>
      <c r="AW46" s="823">
        <f>SUM('TT CAM XUYEN:XA 30 '!AW46)</f>
        <v>0.12</v>
      </c>
      <c r="AX46" s="823">
        <f>SUM('TT CAM XUYEN:XA 30 '!AX46)</f>
        <v>2.06</v>
      </c>
      <c r="AY46" s="823">
        <f>SUM('TT CAM XUYEN:XA 30 '!AY46)</f>
        <v>5</v>
      </c>
      <c r="AZ46" s="823">
        <f>SUM('TT CAM XUYEN:XA 30 '!AZ46)</f>
        <v>0</v>
      </c>
      <c r="BA46" s="823">
        <f>SUM('TT CAM XUYEN:XA 30 '!BA46)</f>
        <v>0</v>
      </c>
      <c r="BB46" s="698">
        <f>SUM('TT CAM XUYEN:XA 30 '!BB46)</f>
        <v>0</v>
      </c>
      <c r="BC46" s="823">
        <f>SUM('TT CAM XUYEN:XA 30 '!BC46)</f>
        <v>0</v>
      </c>
      <c r="BD46" s="698">
        <f>SUM('TT CAM XUYEN:XA 30 '!BD46)</f>
        <v>0</v>
      </c>
      <c r="BE46" s="698">
        <f>SUM('TT CAM XUYEN:XA 30 '!BE46)</f>
        <v>0</v>
      </c>
      <c r="BF46" s="823">
        <f>SUM('TT CAM XUYEN:XA 30 '!BF46)</f>
        <v>0</v>
      </c>
      <c r="BG46" s="698">
        <f>SUM('TT CAM XUYEN:XA 30 '!BG46)</f>
        <v>0</v>
      </c>
      <c r="BH46" s="698">
        <f>SUM('TT CAM XUYEN:XA 30 '!BH46)</f>
        <v>21.5</v>
      </c>
      <c r="BI46" s="698">
        <f>SUM('TT CAM XUYEN:XA 30 '!BI46)</f>
        <v>785.24468399999978</v>
      </c>
      <c r="BJ46" s="14">
        <f t="shared" si="1"/>
        <v>-51.589999999999918</v>
      </c>
      <c r="BK46" s="42">
        <f t="shared" si="2"/>
        <v>73.089999999999918</v>
      </c>
      <c r="BM46" s="8">
        <f t="shared" si="0"/>
        <v>21.5</v>
      </c>
    </row>
    <row r="47" spans="1:65" s="26" customFormat="1" ht="20.25" customHeight="1" x14ac:dyDescent="0.3">
      <c r="A47" s="632" t="s">
        <v>260</v>
      </c>
      <c r="B47" s="700" t="s">
        <v>252</v>
      </c>
      <c r="C47" s="11" t="s">
        <v>253</v>
      </c>
      <c r="D47" s="698">
        <f>SUM('TT CAM XUYEN:XA 30 '!D47)</f>
        <v>0</v>
      </c>
      <c r="E47" s="698">
        <f>SUM('TT CAM XUYEN:XA 30 '!E47)</f>
        <v>0</v>
      </c>
      <c r="F47" s="670"/>
      <c r="G47" s="698">
        <f>SUM('TT CAM XUYEN:XA 30 '!G47)</f>
        <v>0</v>
      </c>
      <c r="H47" s="698">
        <f>SUM('TT CAM XUYEN:XA 30 '!H47)</f>
        <v>0</v>
      </c>
      <c r="I47" s="698">
        <f>SUM('TT CAM XUYEN:XA 30 '!I47)</f>
        <v>0</v>
      </c>
      <c r="J47" s="823">
        <f>SUM('TT CAM XUYEN:XA 30 '!J47)</f>
        <v>0</v>
      </c>
      <c r="K47" s="823">
        <f>SUM('TT CAM XUYEN:XA 30 '!K47)</f>
        <v>0</v>
      </c>
      <c r="L47" s="823">
        <f>SUM('TT CAM XUYEN:XA 30 '!L47)</f>
        <v>0</v>
      </c>
      <c r="M47" s="698">
        <f>SUM('TT CAM XUYEN:XA 30 '!M47)</f>
        <v>0</v>
      </c>
      <c r="N47" s="823">
        <f>SUM('TT CAM XUYEN:XA 30 '!N47)</f>
        <v>0</v>
      </c>
      <c r="O47" s="698">
        <f>SUM('TT CAM XUYEN:XA 30 '!O47)</f>
        <v>0</v>
      </c>
      <c r="P47" s="823">
        <f>SUM('TT CAM XUYEN:XA 30 '!P47)</f>
        <v>0</v>
      </c>
      <c r="Q47" s="698">
        <f>SUM('TT CAM XUYEN:XA 30 '!Q47)</f>
        <v>0</v>
      </c>
      <c r="R47" s="823">
        <f>SUM('TT CAM XUYEN:XA 30 '!R47)</f>
        <v>0</v>
      </c>
      <c r="S47" s="698">
        <f>SUM('TT CAM XUYEN:XA 30 '!S47)</f>
        <v>0</v>
      </c>
      <c r="T47" s="678"/>
      <c r="U47" s="823">
        <f>SUM('TT CAM XUYEN:XA 30 '!U47)</f>
        <v>0</v>
      </c>
      <c r="V47" s="823">
        <f>SUM('TT CAM XUYEN:XA 30 '!V47)</f>
        <v>0</v>
      </c>
      <c r="W47" s="698">
        <f>SUM('TT CAM XUYEN:XA 30 '!W47)</f>
        <v>0</v>
      </c>
      <c r="X47" s="823">
        <f>SUM('TT CAM XUYEN:XA 30 '!X47)</f>
        <v>0</v>
      </c>
      <c r="Y47" s="823">
        <f>SUM('TT CAM XUYEN:XA 30 '!Y47)</f>
        <v>0</v>
      </c>
      <c r="Z47" s="823">
        <f>SUM('TT CAM XUYEN:XA 30 '!Z47)</f>
        <v>0</v>
      </c>
      <c r="AA47" s="698">
        <f>SUM('TT CAM XUYEN:XA 30 '!AA47)</f>
        <v>0</v>
      </c>
      <c r="AB47" s="823">
        <f>SUM('TT CAM XUYEN:XA 30 '!AB47)</f>
        <v>0</v>
      </c>
      <c r="AC47" s="698">
        <f>SUM('TT CAM XUYEN:XA 30 '!AC47)</f>
        <v>0</v>
      </c>
      <c r="AD47" s="678"/>
      <c r="AE47" s="823">
        <f>SUM('TT CAM XUYEN:XA 30 '!AE47)</f>
        <v>0</v>
      </c>
      <c r="AF47" s="823">
        <f>SUM('TT CAM XUYEN:XA 30 '!AF47)</f>
        <v>0</v>
      </c>
      <c r="AG47" s="823">
        <f>SUM('TT CAM XUYEN:XA 30 '!AG47)</f>
        <v>0</v>
      </c>
      <c r="AH47" s="823">
        <f>SUM('TT CAM XUYEN:XA 30 '!AH47)</f>
        <v>0</v>
      </c>
      <c r="AI47" s="823">
        <f>SUM('TT CAM XUYEN:XA 30 '!AI47)</f>
        <v>0</v>
      </c>
      <c r="AJ47" s="823">
        <f>SUM('TT CAM XUYEN:XA 30 '!AJ47)</f>
        <v>0</v>
      </c>
      <c r="AK47" s="823">
        <f>SUM('TT CAM XUYEN:XA 30 '!AK47)</f>
        <v>0</v>
      </c>
      <c r="AL47" s="823">
        <f>SUM('TT CAM XUYEN:XA 30 '!AL47)</f>
        <v>0</v>
      </c>
      <c r="AM47" s="698">
        <f>SUM('TT CAM XUYEN:XA 30 '!AM47)</f>
        <v>0</v>
      </c>
      <c r="AN47" s="823">
        <f>SUM('TT CAM XUYEN:XA 30 '!AN47)</f>
        <v>0</v>
      </c>
      <c r="AO47" s="823">
        <f>SUM('TT CAM XUYEN:XA 30 '!AO47)</f>
        <v>0</v>
      </c>
      <c r="AP47" s="823">
        <f>SUM('TT CAM XUYEN:XA 30 '!AP47)</f>
        <v>0</v>
      </c>
      <c r="AQ47" s="823">
        <f>SUM('TT CAM XUYEN:XA 30 '!AQ47)</f>
        <v>0</v>
      </c>
      <c r="AR47" s="701">
        <f>SUM('TT CAM XUYEN:XA 30 '!AR47)</f>
        <v>0</v>
      </c>
      <c r="AS47" s="698">
        <f>SUM('TT CAM XUYEN:XA 30 '!AS47)</f>
        <v>0</v>
      </c>
      <c r="AT47" s="823">
        <f>SUM('TT CAM XUYEN:XA 30 '!AT47)</f>
        <v>0</v>
      </c>
      <c r="AU47" s="698">
        <f>SUM('TT CAM XUYEN:XA 30 '!AU47)</f>
        <v>0</v>
      </c>
      <c r="AV47" s="823">
        <f>SUM('TT CAM XUYEN:XA 30 '!AV47)</f>
        <v>0</v>
      </c>
      <c r="AW47" s="823">
        <f>SUM('TT CAM XUYEN:XA 30 '!AW47)</f>
        <v>0</v>
      </c>
      <c r="AX47" s="823">
        <f>SUM('TT CAM XUYEN:XA 30 '!AX47)</f>
        <v>0</v>
      </c>
      <c r="AY47" s="823">
        <f>SUM('TT CAM XUYEN:XA 30 '!AY47)</f>
        <v>0</v>
      </c>
      <c r="AZ47" s="823">
        <f>SUM('TT CAM XUYEN:XA 30 '!AZ47)</f>
        <v>0</v>
      </c>
      <c r="BA47" s="823">
        <f>SUM('TT CAM XUYEN:XA 30 '!BA47)</f>
        <v>0</v>
      </c>
      <c r="BB47" s="698">
        <f>SUM('TT CAM XUYEN:XA 30 '!BB47)</f>
        <v>0</v>
      </c>
      <c r="BC47" s="823">
        <f>SUM('TT CAM XUYEN:XA 30 '!BC47)</f>
        <v>0</v>
      </c>
      <c r="BD47" s="698">
        <f>SUM('TT CAM XUYEN:XA 30 '!BD47)</f>
        <v>0</v>
      </c>
      <c r="BE47" s="698">
        <f>SUM('TT CAM XUYEN:XA 30 '!BE47)</f>
        <v>0</v>
      </c>
      <c r="BF47" s="823">
        <f>SUM('TT CAM XUYEN:XA 30 '!BF47)</f>
        <v>0</v>
      </c>
      <c r="BG47" s="698">
        <f>SUM('TT CAM XUYEN:XA 30 '!BG47)</f>
        <v>0</v>
      </c>
      <c r="BH47" s="698">
        <f>SUM('TT CAM XUYEN:XA 30 '!BH47)</f>
        <v>0</v>
      </c>
      <c r="BI47" s="698">
        <f>SUM('TT CAM XUYEN:XA 30 '!BI47)</f>
        <v>0</v>
      </c>
      <c r="BJ47" s="14">
        <f t="shared" si="1"/>
        <v>0</v>
      </c>
      <c r="BK47" s="42">
        <f t="shared" si="2"/>
        <v>0</v>
      </c>
      <c r="BM47" s="8">
        <f t="shared" si="0"/>
        <v>0</v>
      </c>
    </row>
    <row r="48" spans="1:65" s="26" customFormat="1" ht="20.25" customHeight="1" x14ac:dyDescent="0.3">
      <c r="A48" s="632" t="s">
        <v>260</v>
      </c>
      <c r="B48" s="700" t="s">
        <v>254</v>
      </c>
      <c r="C48" s="11" t="s">
        <v>255</v>
      </c>
      <c r="D48" s="698">
        <f>SUM('TT CAM XUYEN:XA 30 '!D48)</f>
        <v>0</v>
      </c>
      <c r="E48" s="698">
        <f>SUM('TT CAM XUYEN:XA 30 '!E48)</f>
        <v>0</v>
      </c>
      <c r="F48" s="670"/>
      <c r="G48" s="698">
        <f>SUM('TT CAM XUYEN:XA 30 '!G48)</f>
        <v>0</v>
      </c>
      <c r="H48" s="698">
        <f>SUM('TT CAM XUYEN:XA 30 '!H48)</f>
        <v>0</v>
      </c>
      <c r="I48" s="698">
        <f>SUM('TT CAM XUYEN:XA 30 '!I48)</f>
        <v>0</v>
      </c>
      <c r="J48" s="823">
        <f>SUM('TT CAM XUYEN:XA 30 '!J48)</f>
        <v>0</v>
      </c>
      <c r="K48" s="823">
        <f>SUM('TT CAM XUYEN:XA 30 '!K48)</f>
        <v>0</v>
      </c>
      <c r="L48" s="823">
        <f>SUM('TT CAM XUYEN:XA 30 '!L48)</f>
        <v>0</v>
      </c>
      <c r="M48" s="698">
        <f>SUM('TT CAM XUYEN:XA 30 '!M48)</f>
        <v>0</v>
      </c>
      <c r="N48" s="823">
        <f>SUM('TT CAM XUYEN:XA 30 '!N48)</f>
        <v>0</v>
      </c>
      <c r="O48" s="698">
        <f>SUM('TT CAM XUYEN:XA 30 '!O48)</f>
        <v>0</v>
      </c>
      <c r="P48" s="823">
        <f>SUM('TT CAM XUYEN:XA 30 '!P48)</f>
        <v>0</v>
      </c>
      <c r="Q48" s="698">
        <f>SUM('TT CAM XUYEN:XA 30 '!Q48)</f>
        <v>0</v>
      </c>
      <c r="R48" s="823">
        <f>SUM('TT CAM XUYEN:XA 30 '!R48)</f>
        <v>0</v>
      </c>
      <c r="S48" s="698">
        <f>SUM('TT CAM XUYEN:XA 30 '!S48)</f>
        <v>0</v>
      </c>
      <c r="T48" s="678"/>
      <c r="U48" s="823">
        <f>SUM('TT CAM XUYEN:XA 30 '!U48)</f>
        <v>0</v>
      </c>
      <c r="V48" s="823">
        <f>SUM('TT CAM XUYEN:XA 30 '!V48)</f>
        <v>0</v>
      </c>
      <c r="W48" s="698">
        <f>SUM('TT CAM XUYEN:XA 30 '!W48)</f>
        <v>0</v>
      </c>
      <c r="X48" s="823">
        <f>SUM('TT CAM XUYEN:XA 30 '!X48)</f>
        <v>0</v>
      </c>
      <c r="Y48" s="823">
        <f>SUM('TT CAM XUYEN:XA 30 '!Y48)</f>
        <v>0</v>
      </c>
      <c r="Z48" s="823">
        <f>SUM('TT CAM XUYEN:XA 30 '!Z48)</f>
        <v>0</v>
      </c>
      <c r="AA48" s="698">
        <f>SUM('TT CAM XUYEN:XA 30 '!AA48)</f>
        <v>0</v>
      </c>
      <c r="AB48" s="823">
        <f>SUM('TT CAM XUYEN:XA 30 '!AB48)</f>
        <v>0</v>
      </c>
      <c r="AC48" s="698">
        <f>SUM('TT CAM XUYEN:XA 30 '!AC48)</f>
        <v>0</v>
      </c>
      <c r="AD48" s="678"/>
      <c r="AE48" s="823">
        <f>SUM('TT CAM XUYEN:XA 30 '!AE48)</f>
        <v>0</v>
      </c>
      <c r="AF48" s="823">
        <f>SUM('TT CAM XUYEN:XA 30 '!AF48)</f>
        <v>0</v>
      </c>
      <c r="AG48" s="823">
        <f>SUM('TT CAM XUYEN:XA 30 '!AG48)</f>
        <v>0</v>
      </c>
      <c r="AH48" s="823">
        <f>SUM('TT CAM XUYEN:XA 30 '!AH48)</f>
        <v>0</v>
      </c>
      <c r="AI48" s="823">
        <f>SUM('TT CAM XUYEN:XA 30 '!AI48)</f>
        <v>0</v>
      </c>
      <c r="AJ48" s="823">
        <f>SUM('TT CAM XUYEN:XA 30 '!AJ48)</f>
        <v>0</v>
      </c>
      <c r="AK48" s="823">
        <f>SUM('TT CAM XUYEN:XA 30 '!AK48)</f>
        <v>0</v>
      </c>
      <c r="AL48" s="823">
        <f>SUM('TT CAM XUYEN:XA 30 '!AL48)</f>
        <v>0</v>
      </c>
      <c r="AM48" s="698">
        <f>SUM('TT CAM XUYEN:XA 30 '!AM48)</f>
        <v>0</v>
      </c>
      <c r="AN48" s="823">
        <f>SUM('TT CAM XUYEN:XA 30 '!AN48)</f>
        <v>0</v>
      </c>
      <c r="AO48" s="823">
        <f>SUM('TT CAM XUYEN:XA 30 '!AO48)</f>
        <v>0</v>
      </c>
      <c r="AP48" s="823">
        <f>SUM('TT CAM XUYEN:XA 30 '!AP48)</f>
        <v>0</v>
      </c>
      <c r="AQ48" s="823">
        <f>SUM('TT CAM XUYEN:XA 30 '!AQ48)</f>
        <v>0</v>
      </c>
      <c r="AR48" s="698">
        <f>SUM('TT CAM XUYEN:XA 30 '!AR48)</f>
        <v>0</v>
      </c>
      <c r="AS48" s="701">
        <f>SUM('TT CAM XUYEN:XA 30 '!AS48)</f>
        <v>0</v>
      </c>
      <c r="AT48" s="823">
        <f>SUM('TT CAM XUYEN:XA 30 '!AT48)</f>
        <v>0</v>
      </c>
      <c r="AU48" s="698">
        <f>SUM('TT CAM XUYEN:XA 30 '!AU48)</f>
        <v>0</v>
      </c>
      <c r="AV48" s="823">
        <f>SUM('TT CAM XUYEN:XA 30 '!AV48)</f>
        <v>0</v>
      </c>
      <c r="AW48" s="823">
        <f>SUM('TT CAM XUYEN:XA 30 '!AW48)</f>
        <v>0</v>
      </c>
      <c r="AX48" s="823">
        <f>SUM('TT CAM XUYEN:XA 30 '!AX48)</f>
        <v>0</v>
      </c>
      <c r="AY48" s="823">
        <f>SUM('TT CAM XUYEN:XA 30 '!AY48)</f>
        <v>0</v>
      </c>
      <c r="AZ48" s="823">
        <f>SUM('TT CAM XUYEN:XA 30 '!AZ48)</f>
        <v>0</v>
      </c>
      <c r="BA48" s="823">
        <f>SUM('TT CAM XUYEN:XA 30 '!BA48)</f>
        <v>0</v>
      </c>
      <c r="BB48" s="698">
        <f>SUM('TT CAM XUYEN:XA 30 '!BB48)</f>
        <v>0</v>
      </c>
      <c r="BC48" s="823">
        <f>SUM('TT CAM XUYEN:XA 30 '!BC48)</f>
        <v>0</v>
      </c>
      <c r="BD48" s="698">
        <f>SUM('TT CAM XUYEN:XA 30 '!BD48)</f>
        <v>0</v>
      </c>
      <c r="BE48" s="698">
        <f>SUM('TT CAM XUYEN:XA 30 '!BE48)</f>
        <v>0</v>
      </c>
      <c r="BF48" s="823">
        <f>SUM('TT CAM XUYEN:XA 30 '!BF48)</f>
        <v>0</v>
      </c>
      <c r="BG48" s="698">
        <f>SUM('TT CAM XUYEN:XA 30 '!BG48)</f>
        <v>0</v>
      </c>
      <c r="BH48" s="698">
        <f>SUM('TT CAM XUYEN:XA 30 '!BH48)</f>
        <v>0</v>
      </c>
      <c r="BI48" s="698">
        <f>SUM('TT CAM XUYEN:XA 30 '!BI48)</f>
        <v>0</v>
      </c>
      <c r="BJ48" s="14">
        <f t="shared" si="1"/>
        <v>0</v>
      </c>
      <c r="BK48" s="42">
        <f t="shared" si="2"/>
        <v>0</v>
      </c>
      <c r="BM48" s="8">
        <f t="shared" si="0"/>
        <v>0</v>
      </c>
    </row>
    <row r="49" spans="1:65" s="26" customFormat="1" ht="20.25" customHeight="1" x14ac:dyDescent="0.3">
      <c r="A49" s="632" t="s">
        <v>260</v>
      </c>
      <c r="B49" s="700" t="s">
        <v>256</v>
      </c>
      <c r="C49" s="11" t="s">
        <v>257</v>
      </c>
      <c r="D49" s="698">
        <f>SUM('TT CAM XUYEN:XA 30 '!D49)</f>
        <v>13.087668000000001</v>
      </c>
      <c r="E49" s="698">
        <f>SUM('TT CAM XUYEN:XA 30 '!E49)</f>
        <v>0</v>
      </c>
      <c r="F49" s="670"/>
      <c r="G49" s="698">
        <f>SUM('TT CAM XUYEN:XA 30 '!G49)</f>
        <v>0</v>
      </c>
      <c r="H49" s="698">
        <f>SUM('TT CAM XUYEN:XA 30 '!H49)</f>
        <v>0</v>
      </c>
      <c r="I49" s="698">
        <f>SUM('TT CAM XUYEN:XA 30 '!I49)</f>
        <v>0</v>
      </c>
      <c r="J49" s="823">
        <f>SUM('TT CAM XUYEN:XA 30 '!J49)</f>
        <v>0</v>
      </c>
      <c r="K49" s="823">
        <f>SUM('TT CAM XUYEN:XA 30 '!K49)</f>
        <v>0</v>
      </c>
      <c r="L49" s="823">
        <f>SUM('TT CAM XUYEN:XA 30 '!L49)</f>
        <v>0</v>
      </c>
      <c r="M49" s="698">
        <f>SUM('TT CAM XUYEN:XA 30 '!M49)</f>
        <v>0</v>
      </c>
      <c r="N49" s="823">
        <f>SUM('TT CAM XUYEN:XA 30 '!N49)</f>
        <v>0</v>
      </c>
      <c r="O49" s="698">
        <f>SUM('TT CAM XUYEN:XA 30 '!O49)</f>
        <v>0</v>
      </c>
      <c r="P49" s="823">
        <f>SUM('TT CAM XUYEN:XA 30 '!P49)</f>
        <v>0</v>
      </c>
      <c r="Q49" s="698">
        <f>SUM('TT CAM XUYEN:XA 30 '!Q49)</f>
        <v>0</v>
      </c>
      <c r="R49" s="823">
        <f>SUM('TT CAM XUYEN:XA 30 '!R49)</f>
        <v>0</v>
      </c>
      <c r="S49" s="698">
        <f>SUM('TT CAM XUYEN:XA 30 '!S49)</f>
        <v>1.36</v>
      </c>
      <c r="T49" s="678"/>
      <c r="U49" s="823">
        <f>SUM('TT CAM XUYEN:XA 30 '!U49)</f>
        <v>0</v>
      </c>
      <c r="V49" s="823">
        <f>SUM('TT CAM XUYEN:XA 30 '!V49)</f>
        <v>0.2</v>
      </c>
      <c r="W49" s="698">
        <f>SUM('TT CAM XUYEN:XA 30 '!W49)</f>
        <v>0</v>
      </c>
      <c r="X49" s="823">
        <f>SUM('TT CAM XUYEN:XA 30 '!X49)</f>
        <v>0</v>
      </c>
      <c r="Y49" s="823">
        <f>SUM('TT CAM XUYEN:XA 30 '!Y49)</f>
        <v>0.34</v>
      </c>
      <c r="Z49" s="823">
        <f>SUM('TT CAM XUYEN:XA 30 '!Z49)</f>
        <v>0</v>
      </c>
      <c r="AA49" s="698">
        <f>SUM('TT CAM XUYEN:XA 30 '!AA49)</f>
        <v>0</v>
      </c>
      <c r="AB49" s="823">
        <f>SUM('TT CAM XUYEN:XA 30 '!AB49)</f>
        <v>0</v>
      </c>
      <c r="AC49" s="698">
        <f>SUM('TT CAM XUYEN:XA 30 '!AC49)</f>
        <v>0.36</v>
      </c>
      <c r="AD49" s="678"/>
      <c r="AE49" s="823">
        <f>SUM('TT CAM XUYEN:XA 30 '!AE49)</f>
        <v>0.05</v>
      </c>
      <c r="AF49" s="823">
        <f>SUM('TT CAM XUYEN:XA 30 '!AF49)</f>
        <v>0</v>
      </c>
      <c r="AG49" s="823">
        <f>SUM('TT CAM XUYEN:XA 30 '!AG49)</f>
        <v>0</v>
      </c>
      <c r="AH49" s="823">
        <f>SUM('TT CAM XUYEN:XA 30 '!AH49)</f>
        <v>0</v>
      </c>
      <c r="AI49" s="823">
        <f>SUM('TT CAM XUYEN:XA 30 '!AI49)</f>
        <v>0</v>
      </c>
      <c r="AJ49" s="823">
        <f>SUM('TT CAM XUYEN:XA 30 '!AJ49)</f>
        <v>0</v>
      </c>
      <c r="AK49" s="823">
        <f>SUM('TT CAM XUYEN:XA 30 '!AK49)</f>
        <v>0</v>
      </c>
      <c r="AL49" s="823">
        <f>SUM('TT CAM XUYEN:XA 30 '!AL49)</f>
        <v>0.11000000000000001</v>
      </c>
      <c r="AM49" s="698">
        <f>SUM('TT CAM XUYEN:XA 30 '!AM49)</f>
        <v>0</v>
      </c>
      <c r="AN49" s="823">
        <f>SUM('TT CAM XUYEN:XA 30 '!AN49)</f>
        <v>0</v>
      </c>
      <c r="AO49" s="823">
        <f>SUM('TT CAM XUYEN:XA 30 '!AO49)</f>
        <v>0</v>
      </c>
      <c r="AP49" s="823">
        <f>SUM('TT CAM XUYEN:XA 30 '!AP49)</f>
        <v>0.2</v>
      </c>
      <c r="AQ49" s="823">
        <f>SUM('TT CAM XUYEN:XA 30 '!AQ49)</f>
        <v>0</v>
      </c>
      <c r="AR49" s="698">
        <f>SUM('TT CAM XUYEN:XA 30 '!AR49)</f>
        <v>0</v>
      </c>
      <c r="AS49" s="698">
        <f>SUM('TT CAM XUYEN:XA 30 '!AS49)</f>
        <v>0</v>
      </c>
      <c r="AT49" s="824">
        <f>SUM('TT CAM XUYEN:XA 30 '!AT49)</f>
        <v>11.727667999999998</v>
      </c>
      <c r="AU49" s="698">
        <f>SUM('TT CAM XUYEN:XA 30 '!AU49)</f>
        <v>0</v>
      </c>
      <c r="AV49" s="823">
        <f>SUM('TT CAM XUYEN:XA 30 '!AV49)</f>
        <v>0</v>
      </c>
      <c r="AW49" s="823">
        <f>SUM('TT CAM XUYEN:XA 30 '!AW49)</f>
        <v>0</v>
      </c>
      <c r="AX49" s="823">
        <f>SUM('TT CAM XUYEN:XA 30 '!AX49)</f>
        <v>0.45999999999999996</v>
      </c>
      <c r="AY49" s="823">
        <f>SUM('TT CAM XUYEN:XA 30 '!AY49)</f>
        <v>0</v>
      </c>
      <c r="AZ49" s="823">
        <f>SUM('TT CAM XUYEN:XA 30 '!AZ49)</f>
        <v>0</v>
      </c>
      <c r="BA49" s="823">
        <f>SUM('TT CAM XUYEN:XA 30 '!BA49)</f>
        <v>0</v>
      </c>
      <c r="BB49" s="698">
        <f>SUM('TT CAM XUYEN:XA 30 '!BB49)</f>
        <v>0</v>
      </c>
      <c r="BC49" s="823">
        <f>SUM('TT CAM XUYEN:XA 30 '!BC49)</f>
        <v>0</v>
      </c>
      <c r="BD49" s="698">
        <f>SUM('TT CAM XUYEN:XA 30 '!BD49)</f>
        <v>0</v>
      </c>
      <c r="BE49" s="698">
        <f>SUM('TT CAM XUYEN:XA 30 '!BE49)</f>
        <v>0</v>
      </c>
      <c r="BF49" s="823">
        <f>SUM('TT CAM XUYEN:XA 30 '!BF49)</f>
        <v>0</v>
      </c>
      <c r="BG49" s="698">
        <f>SUM('TT CAM XUYEN:XA 30 '!BG49)</f>
        <v>0</v>
      </c>
      <c r="BH49" s="698">
        <f>SUM('TT CAM XUYEN:XA 30 '!BH49)</f>
        <v>1.36</v>
      </c>
      <c r="BI49" s="698">
        <f>SUM('TT CAM XUYEN:XA 30 '!BI49)</f>
        <v>16.927668000000001</v>
      </c>
      <c r="BJ49" s="14">
        <f t="shared" si="1"/>
        <v>-3.84</v>
      </c>
      <c r="BK49" s="42">
        <f t="shared" si="2"/>
        <v>5.2</v>
      </c>
      <c r="BM49" s="8">
        <f t="shared" si="0"/>
        <v>1.3599999999999999</v>
      </c>
    </row>
    <row r="50" spans="1:65" s="26" customFormat="1" ht="15.6" x14ac:dyDescent="0.3">
      <c r="A50" s="621" t="s">
        <v>128</v>
      </c>
      <c r="B50" s="700" t="s">
        <v>119</v>
      </c>
      <c r="C50" s="11" t="s">
        <v>123</v>
      </c>
      <c r="D50" s="698">
        <f>SUM('TT CAM XUYEN:XA 30 '!D50)</f>
        <v>0</v>
      </c>
      <c r="E50" s="698">
        <f>SUM('TT CAM XUYEN:XA 30 '!E50)</f>
        <v>0</v>
      </c>
      <c r="F50" s="670"/>
      <c r="G50" s="698">
        <f>SUM('TT CAM XUYEN:XA 30 '!G50)</f>
        <v>0</v>
      </c>
      <c r="H50" s="698">
        <f>SUM('TT CAM XUYEN:XA 30 '!H50)</f>
        <v>0</v>
      </c>
      <c r="I50" s="698">
        <f>SUM('TT CAM XUYEN:XA 30 '!I50)</f>
        <v>0</v>
      </c>
      <c r="J50" s="823">
        <f>SUM('TT CAM XUYEN:XA 30 '!J50)</f>
        <v>0</v>
      </c>
      <c r="K50" s="823">
        <f>SUM('TT CAM XUYEN:XA 30 '!K50)</f>
        <v>0</v>
      </c>
      <c r="L50" s="823">
        <f>SUM('TT CAM XUYEN:XA 30 '!L50)</f>
        <v>0</v>
      </c>
      <c r="M50" s="698">
        <f>SUM('TT CAM XUYEN:XA 30 '!M50)</f>
        <v>0</v>
      </c>
      <c r="N50" s="823">
        <f>SUM('TT CAM XUYEN:XA 30 '!N50)</f>
        <v>0</v>
      </c>
      <c r="O50" s="698">
        <f>SUM('TT CAM XUYEN:XA 30 '!O50)</f>
        <v>0</v>
      </c>
      <c r="P50" s="823">
        <f>SUM('TT CAM XUYEN:XA 30 '!P50)</f>
        <v>0</v>
      </c>
      <c r="Q50" s="698">
        <f>SUM('TT CAM XUYEN:XA 30 '!Q50)</f>
        <v>0</v>
      </c>
      <c r="R50" s="823">
        <f>SUM('TT CAM XUYEN:XA 30 '!R50)</f>
        <v>0</v>
      </c>
      <c r="S50" s="698">
        <f>SUM('TT CAM XUYEN:XA 30 '!S50)</f>
        <v>0</v>
      </c>
      <c r="T50" s="678"/>
      <c r="U50" s="823">
        <f>SUM('TT CAM XUYEN:XA 30 '!U50)</f>
        <v>0</v>
      </c>
      <c r="V50" s="823">
        <f>SUM('TT CAM XUYEN:XA 30 '!V50)</f>
        <v>0</v>
      </c>
      <c r="W50" s="698">
        <f>SUM('TT CAM XUYEN:XA 30 '!W50)</f>
        <v>0</v>
      </c>
      <c r="X50" s="823">
        <f>SUM('TT CAM XUYEN:XA 30 '!X50)</f>
        <v>0</v>
      </c>
      <c r="Y50" s="823">
        <f>SUM('TT CAM XUYEN:XA 30 '!Y50)</f>
        <v>0</v>
      </c>
      <c r="Z50" s="823">
        <f>SUM('TT CAM XUYEN:XA 30 '!Z50)</f>
        <v>0</v>
      </c>
      <c r="AA50" s="698">
        <f>SUM('TT CAM XUYEN:XA 30 '!AA50)</f>
        <v>0</v>
      </c>
      <c r="AB50" s="823">
        <f>SUM('TT CAM XUYEN:XA 30 '!AB50)</f>
        <v>0</v>
      </c>
      <c r="AC50" s="698">
        <f>SUM('TT CAM XUYEN:XA 30 '!AC50)</f>
        <v>0</v>
      </c>
      <c r="AD50" s="678"/>
      <c r="AE50" s="823">
        <f>SUM('TT CAM XUYEN:XA 30 '!AE50)</f>
        <v>0</v>
      </c>
      <c r="AF50" s="823">
        <f>SUM('TT CAM XUYEN:XA 30 '!AF50)</f>
        <v>0</v>
      </c>
      <c r="AG50" s="823">
        <f>SUM('TT CAM XUYEN:XA 30 '!AG50)</f>
        <v>0</v>
      </c>
      <c r="AH50" s="823">
        <f>SUM('TT CAM XUYEN:XA 30 '!AH50)</f>
        <v>0</v>
      </c>
      <c r="AI50" s="823">
        <f>SUM('TT CAM XUYEN:XA 30 '!AI50)</f>
        <v>0</v>
      </c>
      <c r="AJ50" s="823">
        <f>SUM('TT CAM XUYEN:XA 30 '!AJ50)</f>
        <v>0</v>
      </c>
      <c r="AK50" s="823">
        <f>SUM('TT CAM XUYEN:XA 30 '!AK50)</f>
        <v>0</v>
      </c>
      <c r="AL50" s="823">
        <f>SUM('TT CAM XUYEN:XA 30 '!AL50)</f>
        <v>0</v>
      </c>
      <c r="AM50" s="698">
        <f>SUM('TT CAM XUYEN:XA 30 '!AM50)</f>
        <v>0</v>
      </c>
      <c r="AN50" s="823">
        <f>SUM('TT CAM XUYEN:XA 30 '!AN50)</f>
        <v>0</v>
      </c>
      <c r="AO50" s="823">
        <f>SUM('TT CAM XUYEN:XA 30 '!AO50)</f>
        <v>0</v>
      </c>
      <c r="AP50" s="823">
        <f>SUM('TT CAM XUYEN:XA 30 '!AP50)</f>
        <v>0</v>
      </c>
      <c r="AQ50" s="823">
        <f>SUM('TT CAM XUYEN:XA 30 '!AQ50)</f>
        <v>0</v>
      </c>
      <c r="AR50" s="698">
        <f>SUM('TT CAM XUYEN:XA 30 '!AR50)</f>
        <v>0</v>
      </c>
      <c r="AS50" s="698">
        <f>SUM('TT CAM XUYEN:XA 30 '!AS50)</f>
        <v>0</v>
      </c>
      <c r="AT50" s="823">
        <f>SUM('TT CAM XUYEN:XA 30 '!AT50)</f>
        <v>0</v>
      </c>
      <c r="AU50" s="701">
        <f>SUM('TT CAM XUYEN:XA 30 '!AU50)</f>
        <v>0</v>
      </c>
      <c r="AV50" s="823">
        <f>SUM('TT CAM XUYEN:XA 30 '!AV50)</f>
        <v>0</v>
      </c>
      <c r="AW50" s="823">
        <f>SUM('TT CAM XUYEN:XA 30 '!AW50)</f>
        <v>0</v>
      </c>
      <c r="AX50" s="823">
        <f>SUM('TT CAM XUYEN:XA 30 '!AX50)</f>
        <v>0</v>
      </c>
      <c r="AY50" s="823">
        <f>SUM('TT CAM XUYEN:XA 30 '!AY50)</f>
        <v>0</v>
      </c>
      <c r="AZ50" s="823">
        <f>SUM('TT CAM XUYEN:XA 30 '!AZ50)</f>
        <v>0</v>
      </c>
      <c r="BA50" s="823">
        <f>SUM('TT CAM XUYEN:XA 30 '!BA50)</f>
        <v>0</v>
      </c>
      <c r="BB50" s="698">
        <f>SUM('TT CAM XUYEN:XA 30 '!BB50)</f>
        <v>0</v>
      </c>
      <c r="BC50" s="823">
        <f>SUM('TT CAM XUYEN:XA 30 '!BC50)</f>
        <v>0</v>
      </c>
      <c r="BD50" s="698">
        <f>SUM('TT CAM XUYEN:XA 30 '!BD50)</f>
        <v>0</v>
      </c>
      <c r="BE50" s="698">
        <f>SUM('TT CAM XUYEN:XA 30 '!BE50)</f>
        <v>0</v>
      </c>
      <c r="BF50" s="823">
        <f>SUM('TT CAM XUYEN:XA 30 '!BF50)</f>
        <v>0</v>
      </c>
      <c r="BG50" s="698">
        <f>SUM('TT CAM XUYEN:XA 30 '!BG50)</f>
        <v>0</v>
      </c>
      <c r="BH50" s="698">
        <f>SUM('TT CAM XUYEN:XA 30 '!BH50)</f>
        <v>0</v>
      </c>
      <c r="BI50" s="698">
        <f>SUM('TT CAM XUYEN:XA 30 '!BI50)</f>
        <v>0</v>
      </c>
      <c r="BJ50" s="14">
        <f t="shared" si="1"/>
        <v>0</v>
      </c>
      <c r="BK50" s="42">
        <f t="shared" si="2"/>
        <v>0</v>
      </c>
      <c r="BM50" s="8">
        <f t="shared" si="0"/>
        <v>0</v>
      </c>
    </row>
    <row r="51" spans="1:65" s="26" customFormat="1" ht="15.6" x14ac:dyDescent="0.3">
      <c r="A51" s="621" t="s">
        <v>166</v>
      </c>
      <c r="B51" s="700" t="s">
        <v>148</v>
      </c>
      <c r="C51" s="11" t="s">
        <v>146</v>
      </c>
      <c r="D51" s="698">
        <f>SUM('TT CAM XUYEN:XA 30 '!D51)</f>
        <v>39.043575000000004</v>
      </c>
      <c r="E51" s="698">
        <f>SUM('TT CAM XUYEN:XA 30 '!E51)</f>
        <v>0</v>
      </c>
      <c r="F51" s="670"/>
      <c r="G51" s="698">
        <f>SUM('TT CAM XUYEN:XA 30 '!G51)</f>
        <v>0</v>
      </c>
      <c r="H51" s="698">
        <f>SUM('TT CAM XUYEN:XA 30 '!H51)</f>
        <v>0</v>
      </c>
      <c r="I51" s="698">
        <f>SUM('TT CAM XUYEN:XA 30 '!I51)</f>
        <v>0</v>
      </c>
      <c r="J51" s="823">
        <f>SUM('TT CAM XUYEN:XA 30 '!J51)</f>
        <v>0</v>
      </c>
      <c r="K51" s="823">
        <f>SUM('TT CAM XUYEN:XA 30 '!K51)</f>
        <v>0</v>
      </c>
      <c r="L51" s="823">
        <f>SUM('TT CAM XUYEN:XA 30 '!L51)</f>
        <v>0</v>
      </c>
      <c r="M51" s="698">
        <f>SUM('TT CAM XUYEN:XA 30 '!M51)</f>
        <v>0</v>
      </c>
      <c r="N51" s="823">
        <f>SUM('TT CAM XUYEN:XA 30 '!N51)</f>
        <v>0</v>
      </c>
      <c r="O51" s="698">
        <f>SUM('TT CAM XUYEN:XA 30 '!O51)</f>
        <v>0</v>
      </c>
      <c r="P51" s="823">
        <f>SUM('TT CAM XUYEN:XA 30 '!P51)</f>
        <v>0</v>
      </c>
      <c r="Q51" s="698">
        <f>SUM('TT CAM XUYEN:XA 30 '!Q51)</f>
        <v>0</v>
      </c>
      <c r="R51" s="823">
        <f>SUM('TT CAM XUYEN:XA 30 '!R51)</f>
        <v>0</v>
      </c>
      <c r="S51" s="698">
        <f>SUM('TT CAM XUYEN:XA 30 '!S51)</f>
        <v>6.49</v>
      </c>
      <c r="T51" s="678"/>
      <c r="U51" s="823">
        <f>SUM('TT CAM XUYEN:XA 30 '!U51)</f>
        <v>0</v>
      </c>
      <c r="V51" s="823">
        <f>SUM('TT CAM XUYEN:XA 30 '!V51)</f>
        <v>0.06</v>
      </c>
      <c r="W51" s="698">
        <f>SUM('TT CAM XUYEN:XA 30 '!W51)</f>
        <v>0</v>
      </c>
      <c r="X51" s="823">
        <f>SUM('TT CAM XUYEN:XA 30 '!X51)</f>
        <v>0</v>
      </c>
      <c r="Y51" s="823">
        <f>SUM('TT CAM XUYEN:XA 30 '!Y51)</f>
        <v>0.28999999999999998</v>
      </c>
      <c r="Z51" s="823">
        <f>SUM('TT CAM XUYEN:XA 30 '!Z51)</f>
        <v>0</v>
      </c>
      <c r="AA51" s="698">
        <f>SUM('TT CAM XUYEN:XA 30 '!AA51)</f>
        <v>0</v>
      </c>
      <c r="AB51" s="823">
        <f>SUM('TT CAM XUYEN:XA 30 '!AB51)</f>
        <v>0</v>
      </c>
      <c r="AC51" s="698">
        <f>SUM('TT CAM XUYEN:XA 30 '!AC51)</f>
        <v>1.7800000000000002</v>
      </c>
      <c r="AD51" s="678"/>
      <c r="AE51" s="823">
        <f>SUM('TT CAM XUYEN:XA 30 '!AE51)</f>
        <v>0.09</v>
      </c>
      <c r="AF51" s="823">
        <f>SUM('TT CAM XUYEN:XA 30 '!AF51)</f>
        <v>0</v>
      </c>
      <c r="AG51" s="823">
        <f>SUM('TT CAM XUYEN:XA 30 '!AG51)</f>
        <v>0</v>
      </c>
      <c r="AH51" s="823">
        <f>SUM('TT CAM XUYEN:XA 30 '!AH51)</f>
        <v>0</v>
      </c>
      <c r="AI51" s="823">
        <f>SUM('TT CAM XUYEN:XA 30 '!AI51)</f>
        <v>0</v>
      </c>
      <c r="AJ51" s="823">
        <f>SUM('TT CAM XUYEN:XA 30 '!AJ51)</f>
        <v>0.9</v>
      </c>
      <c r="AK51" s="823">
        <f>SUM('TT CAM XUYEN:XA 30 '!AK51)</f>
        <v>0</v>
      </c>
      <c r="AL51" s="823">
        <f>SUM('TT CAM XUYEN:XA 30 '!AL51)</f>
        <v>0.08</v>
      </c>
      <c r="AM51" s="698">
        <f>SUM('TT CAM XUYEN:XA 30 '!AM51)</f>
        <v>0</v>
      </c>
      <c r="AN51" s="823">
        <f>SUM('TT CAM XUYEN:XA 30 '!AN51)</f>
        <v>0.71000000000000008</v>
      </c>
      <c r="AO51" s="823">
        <f>SUM('TT CAM XUYEN:XA 30 '!AO51)</f>
        <v>0</v>
      </c>
      <c r="AP51" s="823">
        <f>SUM('TT CAM XUYEN:XA 30 '!AP51)</f>
        <v>0</v>
      </c>
      <c r="AQ51" s="823">
        <f>SUM('TT CAM XUYEN:XA 30 '!AQ51)</f>
        <v>0</v>
      </c>
      <c r="AR51" s="698">
        <f>SUM('TT CAM XUYEN:XA 30 '!AR51)</f>
        <v>0</v>
      </c>
      <c r="AS51" s="698">
        <f>SUM('TT CAM XUYEN:XA 30 '!AS51)</f>
        <v>0</v>
      </c>
      <c r="AT51" s="823">
        <f>SUM('TT CAM XUYEN:XA 30 '!AT51)</f>
        <v>0</v>
      </c>
      <c r="AU51" s="698">
        <f>SUM('TT CAM XUYEN:XA 30 '!AU51)</f>
        <v>0</v>
      </c>
      <c r="AV51" s="824">
        <f>SUM('TT CAM XUYEN:XA 30 '!AV51)</f>
        <v>32.553575000000002</v>
      </c>
      <c r="AW51" s="823">
        <f>SUM('TT CAM XUYEN:XA 30 '!AW51)</f>
        <v>1.19</v>
      </c>
      <c r="AX51" s="823">
        <f>SUM('TT CAM XUYEN:XA 30 '!AX51)</f>
        <v>2.56</v>
      </c>
      <c r="AY51" s="823">
        <f>SUM('TT CAM XUYEN:XA 30 '!AY51)</f>
        <v>0.6100000000000001</v>
      </c>
      <c r="AZ51" s="823">
        <f>SUM('TT CAM XUYEN:XA 30 '!AZ51)</f>
        <v>0</v>
      </c>
      <c r="BA51" s="823">
        <f>SUM('TT CAM XUYEN:XA 30 '!BA51)</f>
        <v>0</v>
      </c>
      <c r="BB51" s="698">
        <f>SUM('TT CAM XUYEN:XA 30 '!BB51)</f>
        <v>0</v>
      </c>
      <c r="BC51" s="823">
        <f>SUM('TT CAM XUYEN:XA 30 '!BC51)</f>
        <v>0</v>
      </c>
      <c r="BD51" s="698">
        <f>SUM('TT CAM XUYEN:XA 30 '!BD51)</f>
        <v>0</v>
      </c>
      <c r="BE51" s="698">
        <f>SUM('TT CAM XUYEN:XA 30 '!BE51)</f>
        <v>0</v>
      </c>
      <c r="BF51" s="823">
        <f>SUM('TT CAM XUYEN:XA 30 '!BF51)</f>
        <v>0</v>
      </c>
      <c r="BG51" s="698">
        <f>SUM('TT CAM XUYEN:XA 30 '!BG51)</f>
        <v>0</v>
      </c>
      <c r="BH51" s="698">
        <f>SUM('TT CAM XUYEN:XA 30 '!BH51)</f>
        <v>6.49</v>
      </c>
      <c r="BI51" s="698">
        <f>SUM('TT CAM XUYEN:XA 30 '!BI51)</f>
        <v>44.883575</v>
      </c>
      <c r="BJ51" s="14">
        <f t="shared" si="1"/>
        <v>-5.8399999999999963</v>
      </c>
      <c r="BK51" s="42">
        <f t="shared" si="2"/>
        <v>12.329999999999997</v>
      </c>
      <c r="BM51" s="8">
        <f t="shared" si="0"/>
        <v>39.043575000000004</v>
      </c>
    </row>
    <row r="52" spans="1:65" s="26" customFormat="1" ht="15.6" x14ac:dyDescent="0.3">
      <c r="A52" s="621" t="s">
        <v>167</v>
      </c>
      <c r="B52" s="700" t="s">
        <v>149</v>
      </c>
      <c r="C52" s="11" t="s">
        <v>147</v>
      </c>
      <c r="D52" s="698">
        <f>SUM('TT CAM XUYEN:XA 30 '!D52)</f>
        <v>2.8926850000000002</v>
      </c>
      <c r="E52" s="698">
        <f>SUM('TT CAM XUYEN:XA 30 '!E52)</f>
        <v>0</v>
      </c>
      <c r="F52" s="670"/>
      <c r="G52" s="698">
        <f>SUM('TT CAM XUYEN:XA 30 '!G52)</f>
        <v>0</v>
      </c>
      <c r="H52" s="698">
        <f>SUM('TT CAM XUYEN:XA 30 '!H52)</f>
        <v>0</v>
      </c>
      <c r="I52" s="698">
        <f>SUM('TT CAM XUYEN:XA 30 '!I52)</f>
        <v>0</v>
      </c>
      <c r="J52" s="823">
        <f>SUM('TT CAM XUYEN:XA 30 '!J52)</f>
        <v>0</v>
      </c>
      <c r="K52" s="823">
        <f>SUM('TT CAM XUYEN:XA 30 '!K52)</f>
        <v>0</v>
      </c>
      <c r="L52" s="823">
        <f>SUM('TT CAM XUYEN:XA 30 '!L52)</f>
        <v>0</v>
      </c>
      <c r="M52" s="698">
        <f>SUM('TT CAM XUYEN:XA 30 '!M52)</f>
        <v>0</v>
      </c>
      <c r="N52" s="823">
        <f>SUM('TT CAM XUYEN:XA 30 '!N52)</f>
        <v>0</v>
      </c>
      <c r="O52" s="698">
        <f>SUM('TT CAM XUYEN:XA 30 '!O52)</f>
        <v>0</v>
      </c>
      <c r="P52" s="823">
        <f>SUM('TT CAM XUYEN:XA 30 '!P52)</f>
        <v>0</v>
      </c>
      <c r="Q52" s="698">
        <f>SUM('TT CAM XUYEN:XA 30 '!Q52)</f>
        <v>0</v>
      </c>
      <c r="R52" s="823">
        <f>SUM('TT CAM XUYEN:XA 30 '!R52)</f>
        <v>0</v>
      </c>
      <c r="S52" s="698">
        <f>SUM('TT CAM XUYEN:XA 30 '!S52)</f>
        <v>0</v>
      </c>
      <c r="T52" s="678"/>
      <c r="U52" s="823">
        <f>SUM('TT CAM XUYEN:XA 30 '!U52)</f>
        <v>0</v>
      </c>
      <c r="V52" s="823">
        <f>SUM('TT CAM XUYEN:XA 30 '!V52)</f>
        <v>0</v>
      </c>
      <c r="W52" s="698">
        <f>SUM('TT CAM XUYEN:XA 30 '!W52)</f>
        <v>0</v>
      </c>
      <c r="X52" s="823">
        <f>SUM('TT CAM XUYEN:XA 30 '!X52)</f>
        <v>0</v>
      </c>
      <c r="Y52" s="823">
        <f>SUM('TT CAM XUYEN:XA 30 '!Y52)</f>
        <v>0</v>
      </c>
      <c r="Z52" s="823">
        <f>SUM('TT CAM XUYEN:XA 30 '!Z52)</f>
        <v>0</v>
      </c>
      <c r="AA52" s="698">
        <f>SUM('TT CAM XUYEN:XA 30 '!AA52)</f>
        <v>0</v>
      </c>
      <c r="AB52" s="823">
        <f>SUM('TT CAM XUYEN:XA 30 '!AB52)</f>
        <v>0</v>
      </c>
      <c r="AC52" s="698">
        <f>SUM('TT CAM XUYEN:XA 30 '!AC52)</f>
        <v>0</v>
      </c>
      <c r="AD52" s="678"/>
      <c r="AE52" s="823">
        <f>SUM('TT CAM XUYEN:XA 30 '!AE52)</f>
        <v>0</v>
      </c>
      <c r="AF52" s="823">
        <f>SUM('TT CAM XUYEN:XA 30 '!AF52)</f>
        <v>0</v>
      </c>
      <c r="AG52" s="823">
        <f>SUM('TT CAM XUYEN:XA 30 '!AG52)</f>
        <v>0</v>
      </c>
      <c r="AH52" s="823">
        <f>SUM('TT CAM XUYEN:XA 30 '!AH52)</f>
        <v>0</v>
      </c>
      <c r="AI52" s="823">
        <f>SUM('TT CAM XUYEN:XA 30 '!AI52)</f>
        <v>0</v>
      </c>
      <c r="AJ52" s="823">
        <f>SUM('TT CAM XUYEN:XA 30 '!AJ52)</f>
        <v>0</v>
      </c>
      <c r="AK52" s="823">
        <f>SUM('TT CAM XUYEN:XA 30 '!AK52)</f>
        <v>0</v>
      </c>
      <c r="AL52" s="823">
        <f>SUM('TT CAM XUYEN:XA 30 '!AL52)</f>
        <v>0</v>
      </c>
      <c r="AM52" s="698">
        <f>SUM('TT CAM XUYEN:XA 30 '!AM52)</f>
        <v>0</v>
      </c>
      <c r="AN52" s="823">
        <f>SUM('TT CAM XUYEN:XA 30 '!AN52)</f>
        <v>0</v>
      </c>
      <c r="AO52" s="823">
        <f>SUM('TT CAM XUYEN:XA 30 '!AO52)</f>
        <v>0</v>
      </c>
      <c r="AP52" s="823">
        <f>SUM('TT CAM XUYEN:XA 30 '!AP52)</f>
        <v>0</v>
      </c>
      <c r="AQ52" s="823">
        <f>SUM('TT CAM XUYEN:XA 30 '!AQ52)</f>
        <v>0</v>
      </c>
      <c r="AR52" s="698">
        <f>SUM('TT CAM XUYEN:XA 30 '!AR52)</f>
        <v>0</v>
      </c>
      <c r="AS52" s="698">
        <f>SUM('TT CAM XUYEN:XA 30 '!AS52)</f>
        <v>0</v>
      </c>
      <c r="AT52" s="823">
        <f>SUM('TT CAM XUYEN:XA 30 '!AT52)</f>
        <v>0</v>
      </c>
      <c r="AU52" s="698">
        <f>SUM('TT CAM XUYEN:XA 30 '!AU52)</f>
        <v>0</v>
      </c>
      <c r="AV52" s="823">
        <f>SUM('TT CAM XUYEN:XA 30 '!AV52)</f>
        <v>0</v>
      </c>
      <c r="AW52" s="824">
        <f>SUM('TT CAM XUYEN:XA 30 '!AW52)</f>
        <v>2.8926850000000002</v>
      </c>
      <c r="AX52" s="823">
        <f>SUM('TT CAM XUYEN:XA 30 '!AX52)</f>
        <v>0</v>
      </c>
      <c r="AY52" s="823">
        <f>SUM('TT CAM XUYEN:XA 30 '!AY52)</f>
        <v>0</v>
      </c>
      <c r="AZ52" s="823">
        <f>SUM('TT CAM XUYEN:XA 30 '!AZ52)</f>
        <v>0</v>
      </c>
      <c r="BA52" s="823">
        <f>SUM('TT CAM XUYEN:XA 30 '!BA52)</f>
        <v>0</v>
      </c>
      <c r="BB52" s="698">
        <f>SUM('TT CAM XUYEN:XA 30 '!BB52)</f>
        <v>0</v>
      </c>
      <c r="BC52" s="823">
        <f>SUM('TT CAM XUYEN:XA 30 '!BC52)</f>
        <v>0</v>
      </c>
      <c r="BD52" s="698">
        <f>SUM('TT CAM XUYEN:XA 30 '!BD52)</f>
        <v>0</v>
      </c>
      <c r="BE52" s="698">
        <f>SUM('TT CAM XUYEN:XA 30 '!BE52)</f>
        <v>0</v>
      </c>
      <c r="BF52" s="823">
        <f>SUM('TT CAM XUYEN:XA 30 '!BF52)</f>
        <v>0</v>
      </c>
      <c r="BG52" s="698">
        <f>SUM('TT CAM XUYEN:XA 30 '!BG52)</f>
        <v>0</v>
      </c>
      <c r="BH52" s="698">
        <f>SUM('TT CAM XUYEN:XA 30 '!BH52)</f>
        <v>0</v>
      </c>
      <c r="BI52" s="698">
        <f>SUM('TT CAM XUYEN:XA 30 '!BI52)</f>
        <v>21.282685000000001</v>
      </c>
      <c r="BJ52" s="14">
        <f t="shared" si="1"/>
        <v>-18.39</v>
      </c>
      <c r="BK52" s="42">
        <f t="shared" si="2"/>
        <v>18.39</v>
      </c>
      <c r="BM52" s="8">
        <f t="shared" si="0"/>
        <v>2.8926850000000002</v>
      </c>
    </row>
    <row r="53" spans="1:65" s="26" customFormat="1" ht="15.6" x14ac:dyDescent="0.3">
      <c r="A53" s="621" t="s">
        <v>168</v>
      </c>
      <c r="B53" s="700" t="s">
        <v>90</v>
      </c>
      <c r="C53" s="11" t="s">
        <v>94</v>
      </c>
      <c r="D53" s="698">
        <f>SUM('TT CAM XUYEN:XA 30 '!D53)</f>
        <v>1756.7724550000005</v>
      </c>
      <c r="E53" s="698">
        <f>SUM('TT CAM XUYEN:XA 30 '!E53)</f>
        <v>3</v>
      </c>
      <c r="F53" s="670"/>
      <c r="G53" s="698">
        <f>SUM('TT CAM XUYEN:XA 30 '!G53)</f>
        <v>0</v>
      </c>
      <c r="H53" s="698">
        <f>SUM('TT CAM XUYEN:XA 30 '!H53)</f>
        <v>0</v>
      </c>
      <c r="I53" s="698">
        <f>SUM('TT CAM XUYEN:XA 30 '!I53)</f>
        <v>0</v>
      </c>
      <c r="J53" s="823">
        <f>SUM('TT CAM XUYEN:XA 30 '!J53)</f>
        <v>0</v>
      </c>
      <c r="K53" s="823">
        <f>SUM('TT CAM XUYEN:XA 30 '!K53)</f>
        <v>0</v>
      </c>
      <c r="L53" s="823">
        <f>SUM('TT CAM XUYEN:XA 30 '!L53)</f>
        <v>3</v>
      </c>
      <c r="M53" s="698">
        <f>SUM('TT CAM XUYEN:XA 30 '!M53)</f>
        <v>0</v>
      </c>
      <c r="N53" s="823">
        <f>SUM('TT CAM XUYEN:XA 30 '!N53)</f>
        <v>0</v>
      </c>
      <c r="O53" s="698">
        <f>SUM('TT CAM XUYEN:XA 30 '!O53)</f>
        <v>0</v>
      </c>
      <c r="P53" s="823">
        <f>SUM('TT CAM XUYEN:XA 30 '!P53)</f>
        <v>0</v>
      </c>
      <c r="Q53" s="698">
        <f>SUM('TT CAM XUYEN:XA 30 '!Q53)</f>
        <v>0</v>
      </c>
      <c r="R53" s="823">
        <f>SUM('TT CAM XUYEN:XA 30 '!R53)</f>
        <v>0</v>
      </c>
      <c r="S53" s="698">
        <f>SUM('TT CAM XUYEN:XA 30 '!S53)</f>
        <v>65.070000000000007</v>
      </c>
      <c r="T53" s="678"/>
      <c r="U53" s="823">
        <f>SUM('TT CAM XUYEN:XA 30 '!U53)</f>
        <v>0</v>
      </c>
      <c r="V53" s="823">
        <f>SUM('TT CAM XUYEN:XA 30 '!V53)</f>
        <v>0</v>
      </c>
      <c r="W53" s="698">
        <f>SUM('TT CAM XUYEN:XA 30 '!W53)</f>
        <v>0</v>
      </c>
      <c r="X53" s="823">
        <f>SUM('TT CAM XUYEN:XA 30 '!X53)</f>
        <v>0.14000000000000001</v>
      </c>
      <c r="Y53" s="823">
        <f>SUM('TT CAM XUYEN:XA 30 '!Y53)</f>
        <v>30.09</v>
      </c>
      <c r="Z53" s="823">
        <f>SUM('TT CAM XUYEN:XA 30 '!Z53)</f>
        <v>0</v>
      </c>
      <c r="AA53" s="698">
        <f>SUM('TT CAM XUYEN:XA 30 '!AA53)</f>
        <v>0</v>
      </c>
      <c r="AB53" s="823">
        <f>SUM('TT CAM XUYEN:XA 30 '!AB53)</f>
        <v>0</v>
      </c>
      <c r="AC53" s="698">
        <f>SUM('TT CAM XUYEN:XA 30 '!AC53)</f>
        <v>34.770000000000003</v>
      </c>
      <c r="AD53" s="678"/>
      <c r="AE53" s="823">
        <f>SUM('TT CAM XUYEN:XA 30 '!AE53)</f>
        <v>33.150000000000006</v>
      </c>
      <c r="AF53" s="823">
        <f>SUM('TT CAM XUYEN:XA 30 '!AF53)</f>
        <v>1.2</v>
      </c>
      <c r="AG53" s="823">
        <f>SUM('TT CAM XUYEN:XA 30 '!AG53)</f>
        <v>0</v>
      </c>
      <c r="AH53" s="823">
        <f>SUM('TT CAM XUYEN:XA 30 '!AH53)</f>
        <v>0</v>
      </c>
      <c r="AI53" s="823">
        <f>SUM('TT CAM XUYEN:XA 30 '!AI53)</f>
        <v>0</v>
      </c>
      <c r="AJ53" s="823">
        <f>SUM('TT CAM XUYEN:XA 30 '!AJ53)</f>
        <v>0</v>
      </c>
      <c r="AK53" s="823">
        <f>SUM('TT CAM XUYEN:XA 30 '!AK53)</f>
        <v>0.02</v>
      </c>
      <c r="AL53" s="823">
        <f>SUM('TT CAM XUYEN:XA 30 '!AL53)</f>
        <v>0</v>
      </c>
      <c r="AM53" s="698">
        <f>SUM('TT CAM XUYEN:XA 30 '!AM53)</f>
        <v>0</v>
      </c>
      <c r="AN53" s="823">
        <f>SUM('TT CAM XUYEN:XA 30 '!AN53)</f>
        <v>0.11</v>
      </c>
      <c r="AO53" s="823">
        <f>SUM('TT CAM XUYEN:XA 30 '!AO53)</f>
        <v>0</v>
      </c>
      <c r="AP53" s="823">
        <f>SUM('TT CAM XUYEN:XA 30 '!AP53)</f>
        <v>0.28999999999999998</v>
      </c>
      <c r="AQ53" s="823">
        <f>SUM('TT CAM XUYEN:XA 30 '!AQ53)</f>
        <v>0</v>
      </c>
      <c r="AR53" s="698">
        <f>SUM('TT CAM XUYEN:XA 30 '!AR53)</f>
        <v>0</v>
      </c>
      <c r="AS53" s="698">
        <f>SUM('TT CAM XUYEN:XA 30 '!AS53)</f>
        <v>0</v>
      </c>
      <c r="AT53" s="823">
        <f>SUM('TT CAM XUYEN:XA 30 '!AT53)</f>
        <v>0</v>
      </c>
      <c r="AU53" s="698">
        <f>SUM('TT CAM XUYEN:XA 30 '!AU53)</f>
        <v>0</v>
      </c>
      <c r="AV53" s="823">
        <f>SUM('TT CAM XUYEN:XA 30 '!AV53)</f>
        <v>7.0000000000000007E-2</v>
      </c>
      <c r="AW53" s="823">
        <f>SUM('TT CAM XUYEN:XA 30 '!AW53)</f>
        <v>0</v>
      </c>
      <c r="AX53" s="824">
        <f>SUM('TT CAM XUYEN:XA 30 '!AX53)</f>
        <v>1688.7024550000001</v>
      </c>
      <c r="AY53" s="823">
        <f>SUM('TT CAM XUYEN:XA 30 '!AY53)</f>
        <v>0</v>
      </c>
      <c r="AZ53" s="823">
        <f>SUM('TT CAM XUYEN:XA 30 '!AZ53)</f>
        <v>0</v>
      </c>
      <c r="BA53" s="823">
        <f>SUM('TT CAM XUYEN:XA 30 '!BA53)</f>
        <v>0</v>
      </c>
      <c r="BB53" s="698">
        <f>SUM('TT CAM XUYEN:XA 30 '!BB53)</f>
        <v>0</v>
      </c>
      <c r="BC53" s="823">
        <f>SUM('TT CAM XUYEN:XA 30 '!BC53)</f>
        <v>0</v>
      </c>
      <c r="BD53" s="698">
        <f>SUM('TT CAM XUYEN:XA 30 '!BD53)</f>
        <v>0</v>
      </c>
      <c r="BE53" s="698">
        <f>SUM('TT CAM XUYEN:XA 30 '!BE53)</f>
        <v>0</v>
      </c>
      <c r="BF53" s="823">
        <f>SUM('TT CAM XUYEN:XA 30 '!BF53)</f>
        <v>0</v>
      </c>
      <c r="BG53" s="698">
        <f>SUM('TT CAM XUYEN:XA 30 '!BG53)</f>
        <v>0</v>
      </c>
      <c r="BH53" s="698">
        <f>SUM('TT CAM XUYEN:XA 30 '!BH53)</f>
        <v>68.070000000000007</v>
      </c>
      <c r="BI53" s="698">
        <f>SUM('TT CAM XUYEN:XA 30 '!BI53)</f>
        <v>2260.3024549999996</v>
      </c>
      <c r="BJ53" s="14">
        <f t="shared" si="1"/>
        <v>-503.52999999999906</v>
      </c>
      <c r="BK53" s="42">
        <f t="shared" si="2"/>
        <v>571.59999999999911</v>
      </c>
      <c r="BM53" s="8">
        <f t="shared" si="0"/>
        <v>1753.772455</v>
      </c>
    </row>
    <row r="54" spans="1:65" s="26" customFormat="1" ht="15.6" x14ac:dyDescent="0.3">
      <c r="A54" s="621" t="s">
        <v>169</v>
      </c>
      <c r="B54" s="700" t="s">
        <v>91</v>
      </c>
      <c r="C54" s="11" t="s">
        <v>95</v>
      </c>
      <c r="D54" s="698">
        <f>SUM('TT CAM XUYEN:XA 30 '!D54)</f>
        <v>187.46199100000001</v>
      </c>
      <c r="E54" s="698">
        <f>SUM('TT CAM XUYEN:XA 30 '!E54)</f>
        <v>0</v>
      </c>
      <c r="F54" s="670"/>
      <c r="G54" s="698">
        <f>SUM('TT CAM XUYEN:XA 30 '!G54)</f>
        <v>0</v>
      </c>
      <c r="H54" s="698">
        <f>SUM('TT CAM XUYEN:XA 30 '!H54)</f>
        <v>0</v>
      </c>
      <c r="I54" s="698">
        <f>SUM('TT CAM XUYEN:XA 30 '!I54)</f>
        <v>0</v>
      </c>
      <c r="J54" s="823">
        <f>SUM('TT CAM XUYEN:XA 30 '!J54)</f>
        <v>0</v>
      </c>
      <c r="K54" s="823">
        <f>SUM('TT CAM XUYEN:XA 30 '!K54)</f>
        <v>0</v>
      </c>
      <c r="L54" s="823">
        <f>SUM('TT CAM XUYEN:XA 30 '!L54)</f>
        <v>0</v>
      </c>
      <c r="M54" s="698">
        <f>SUM('TT CAM XUYEN:XA 30 '!M54)</f>
        <v>0</v>
      </c>
      <c r="N54" s="823">
        <f>SUM('TT CAM XUYEN:XA 30 '!N54)</f>
        <v>0</v>
      </c>
      <c r="O54" s="698">
        <f>SUM('TT CAM XUYEN:XA 30 '!O54)</f>
        <v>0</v>
      </c>
      <c r="P54" s="823">
        <f>SUM('TT CAM XUYEN:XA 30 '!P54)</f>
        <v>0</v>
      </c>
      <c r="Q54" s="698">
        <f>SUM('TT CAM XUYEN:XA 30 '!Q54)</f>
        <v>0</v>
      </c>
      <c r="R54" s="823">
        <f>SUM('TT CAM XUYEN:XA 30 '!R54)</f>
        <v>0</v>
      </c>
      <c r="S54" s="698">
        <f>SUM('TT CAM XUYEN:XA 30 '!S54)</f>
        <v>12.2</v>
      </c>
      <c r="T54" s="678"/>
      <c r="U54" s="823">
        <f>SUM('TT CAM XUYEN:XA 30 '!U54)</f>
        <v>0</v>
      </c>
      <c r="V54" s="823">
        <f>SUM('TT CAM XUYEN:XA 30 '!V54)</f>
        <v>0</v>
      </c>
      <c r="W54" s="698">
        <f>SUM('TT CAM XUYEN:XA 30 '!W54)</f>
        <v>0</v>
      </c>
      <c r="X54" s="823">
        <f>SUM('TT CAM XUYEN:XA 30 '!X54)</f>
        <v>0</v>
      </c>
      <c r="Y54" s="823">
        <f>SUM('TT CAM XUYEN:XA 30 '!Y54)</f>
        <v>0</v>
      </c>
      <c r="Z54" s="823">
        <f>SUM('TT CAM XUYEN:XA 30 '!Z54)</f>
        <v>0</v>
      </c>
      <c r="AA54" s="698">
        <f>SUM('TT CAM XUYEN:XA 30 '!AA54)</f>
        <v>0</v>
      </c>
      <c r="AB54" s="823">
        <f>SUM('TT CAM XUYEN:XA 30 '!AB54)</f>
        <v>0</v>
      </c>
      <c r="AC54" s="698">
        <f>SUM('TT CAM XUYEN:XA 30 '!AC54)</f>
        <v>12.2</v>
      </c>
      <c r="AD54" s="678"/>
      <c r="AE54" s="823">
        <f>SUM('TT CAM XUYEN:XA 30 '!AE54)</f>
        <v>1.08</v>
      </c>
      <c r="AF54" s="823">
        <f>SUM('TT CAM XUYEN:XA 30 '!AF54)</f>
        <v>0</v>
      </c>
      <c r="AG54" s="823">
        <f>SUM('TT CAM XUYEN:XA 30 '!AG54)</f>
        <v>0</v>
      </c>
      <c r="AH54" s="823">
        <f>SUM('TT CAM XUYEN:XA 30 '!AH54)</f>
        <v>0</v>
      </c>
      <c r="AI54" s="823">
        <f>SUM('TT CAM XUYEN:XA 30 '!AI54)</f>
        <v>0</v>
      </c>
      <c r="AJ54" s="823">
        <f>SUM('TT CAM XUYEN:XA 30 '!AJ54)</f>
        <v>10.9</v>
      </c>
      <c r="AK54" s="823">
        <f>SUM('TT CAM XUYEN:XA 30 '!AK54)</f>
        <v>0.02</v>
      </c>
      <c r="AL54" s="823">
        <f>SUM('TT CAM XUYEN:XA 30 '!AL54)</f>
        <v>0</v>
      </c>
      <c r="AM54" s="698">
        <f>SUM('TT CAM XUYEN:XA 30 '!AM54)</f>
        <v>0</v>
      </c>
      <c r="AN54" s="823">
        <f>SUM('TT CAM XUYEN:XA 30 '!AN54)</f>
        <v>0</v>
      </c>
      <c r="AO54" s="823">
        <f>SUM('TT CAM XUYEN:XA 30 '!AO54)</f>
        <v>0</v>
      </c>
      <c r="AP54" s="823">
        <f>SUM('TT CAM XUYEN:XA 30 '!AP54)</f>
        <v>0.2</v>
      </c>
      <c r="AQ54" s="823">
        <f>SUM('TT CAM XUYEN:XA 30 '!AQ54)</f>
        <v>0</v>
      </c>
      <c r="AR54" s="698">
        <f>SUM('TT CAM XUYEN:XA 30 '!AR54)</f>
        <v>0</v>
      </c>
      <c r="AS54" s="698">
        <f>SUM('TT CAM XUYEN:XA 30 '!AS54)</f>
        <v>0</v>
      </c>
      <c r="AT54" s="823">
        <f>SUM('TT CAM XUYEN:XA 30 '!AT54)</f>
        <v>0</v>
      </c>
      <c r="AU54" s="698">
        <f>SUM('TT CAM XUYEN:XA 30 '!AU54)</f>
        <v>0</v>
      </c>
      <c r="AV54" s="823">
        <f>SUM('TT CAM XUYEN:XA 30 '!AV54)</f>
        <v>0</v>
      </c>
      <c r="AW54" s="823">
        <f>SUM('TT CAM XUYEN:XA 30 '!AW54)</f>
        <v>0</v>
      </c>
      <c r="AX54" s="823">
        <f>SUM('TT CAM XUYEN:XA 30 '!AX54)</f>
        <v>0</v>
      </c>
      <c r="AY54" s="824">
        <f>SUM('TT CAM XUYEN:XA 30 '!AY54)</f>
        <v>175.26199100000002</v>
      </c>
      <c r="AZ54" s="823">
        <f>SUM('TT CAM XUYEN:XA 30 '!AZ54)</f>
        <v>0</v>
      </c>
      <c r="BA54" s="823">
        <f>SUM('TT CAM XUYEN:XA 30 '!BA54)</f>
        <v>0</v>
      </c>
      <c r="BB54" s="698">
        <f>SUM('TT CAM XUYEN:XA 30 '!BB54)</f>
        <v>0</v>
      </c>
      <c r="BC54" s="823">
        <f>SUM('TT CAM XUYEN:XA 30 '!BC54)</f>
        <v>0</v>
      </c>
      <c r="BD54" s="698">
        <f>SUM('TT CAM XUYEN:XA 30 '!BD54)</f>
        <v>0</v>
      </c>
      <c r="BE54" s="698">
        <f>SUM('TT CAM XUYEN:XA 30 '!BE54)</f>
        <v>0</v>
      </c>
      <c r="BF54" s="823">
        <f>SUM('TT CAM XUYEN:XA 30 '!BF54)</f>
        <v>0</v>
      </c>
      <c r="BG54" s="698">
        <f>SUM('TT CAM XUYEN:XA 30 '!BG54)</f>
        <v>0</v>
      </c>
      <c r="BH54" s="698">
        <f>SUM('TT CAM XUYEN:XA 30 '!BH54)</f>
        <v>12.2</v>
      </c>
      <c r="BI54" s="698">
        <f>SUM('TT CAM XUYEN:XA 30 '!BI54)</f>
        <v>483.10199100000006</v>
      </c>
      <c r="BJ54" s="14">
        <f t="shared" si="1"/>
        <v>-295.64000000000004</v>
      </c>
      <c r="BK54" s="42">
        <f t="shared" si="2"/>
        <v>307.84000000000003</v>
      </c>
      <c r="BM54" s="8">
        <f t="shared" si="0"/>
        <v>187.46199100000001</v>
      </c>
    </row>
    <row r="55" spans="1:65" s="26" customFormat="1" ht="15.6" x14ac:dyDescent="0.3">
      <c r="A55" s="621" t="s">
        <v>170</v>
      </c>
      <c r="B55" s="700" t="s">
        <v>92</v>
      </c>
      <c r="C55" s="11" t="s">
        <v>99</v>
      </c>
      <c r="D55" s="698">
        <f>SUM('TT CAM XUYEN:XA 30 '!D55)</f>
        <v>59.449208999999989</v>
      </c>
      <c r="E55" s="698">
        <f>SUM('TT CAM XUYEN:XA 30 '!E55)</f>
        <v>0</v>
      </c>
      <c r="F55" s="670"/>
      <c r="G55" s="698">
        <f>SUM('TT CAM XUYEN:XA 30 '!G55)</f>
        <v>0</v>
      </c>
      <c r="H55" s="698">
        <f>SUM('TT CAM XUYEN:XA 30 '!H55)</f>
        <v>0</v>
      </c>
      <c r="I55" s="698">
        <f>SUM('TT CAM XUYEN:XA 30 '!I55)</f>
        <v>0</v>
      </c>
      <c r="J55" s="823">
        <f>SUM('TT CAM XUYEN:XA 30 '!J55)</f>
        <v>0</v>
      </c>
      <c r="K55" s="823">
        <f>SUM('TT CAM XUYEN:XA 30 '!K55)</f>
        <v>0</v>
      </c>
      <c r="L55" s="823">
        <f>SUM('TT CAM XUYEN:XA 30 '!L55)</f>
        <v>0</v>
      </c>
      <c r="M55" s="698">
        <f>SUM('TT CAM XUYEN:XA 30 '!M55)</f>
        <v>0</v>
      </c>
      <c r="N55" s="823">
        <f>SUM('TT CAM XUYEN:XA 30 '!N55)</f>
        <v>0</v>
      </c>
      <c r="O55" s="698">
        <f>SUM('TT CAM XUYEN:XA 30 '!O55)</f>
        <v>0</v>
      </c>
      <c r="P55" s="823">
        <f>SUM('TT CAM XUYEN:XA 30 '!P55)</f>
        <v>0</v>
      </c>
      <c r="Q55" s="698">
        <f>SUM('TT CAM XUYEN:XA 30 '!Q55)</f>
        <v>0</v>
      </c>
      <c r="R55" s="823">
        <f>SUM('TT CAM XUYEN:XA 30 '!R55)</f>
        <v>0</v>
      </c>
      <c r="S55" s="698">
        <f>SUM('TT CAM XUYEN:XA 30 '!S55)</f>
        <v>4.1400000000000006</v>
      </c>
      <c r="T55" s="678"/>
      <c r="U55" s="823">
        <f>SUM('TT CAM XUYEN:XA 30 '!U55)</f>
        <v>0</v>
      </c>
      <c r="V55" s="823">
        <f>SUM('TT CAM XUYEN:XA 30 '!V55)</f>
        <v>0.47</v>
      </c>
      <c r="W55" s="698">
        <f>SUM('TT CAM XUYEN:XA 30 '!W55)</f>
        <v>0</v>
      </c>
      <c r="X55" s="823">
        <f>SUM('TT CAM XUYEN:XA 30 '!X55)</f>
        <v>0</v>
      </c>
      <c r="Y55" s="823">
        <f>SUM('TT CAM XUYEN:XA 30 '!Y55)</f>
        <v>3.1399999999999997</v>
      </c>
      <c r="Z55" s="823">
        <f>SUM('TT CAM XUYEN:XA 30 '!Z55)</f>
        <v>0</v>
      </c>
      <c r="AA55" s="698">
        <f>SUM('TT CAM XUYEN:XA 30 '!AA55)</f>
        <v>0</v>
      </c>
      <c r="AB55" s="823">
        <f>SUM('TT CAM XUYEN:XA 30 '!AB55)</f>
        <v>0</v>
      </c>
      <c r="AC55" s="698">
        <f>SUM('TT CAM XUYEN:XA 30 '!AC55)</f>
        <v>0.33</v>
      </c>
      <c r="AD55" s="678"/>
      <c r="AE55" s="823">
        <f>SUM('TT CAM XUYEN:XA 30 '!AE55)</f>
        <v>0</v>
      </c>
      <c r="AF55" s="823">
        <f>SUM('TT CAM XUYEN:XA 30 '!AF55)</f>
        <v>0</v>
      </c>
      <c r="AG55" s="823">
        <f>SUM('TT CAM XUYEN:XA 30 '!AG55)</f>
        <v>0</v>
      </c>
      <c r="AH55" s="823">
        <f>SUM('TT CAM XUYEN:XA 30 '!AH55)</f>
        <v>0.25</v>
      </c>
      <c r="AI55" s="823">
        <f>SUM('TT CAM XUYEN:XA 30 '!AI55)</f>
        <v>0.08</v>
      </c>
      <c r="AJ55" s="823">
        <f>SUM('TT CAM XUYEN:XA 30 '!AJ55)</f>
        <v>0</v>
      </c>
      <c r="AK55" s="823">
        <f>SUM('TT CAM XUYEN:XA 30 '!AK55)</f>
        <v>0</v>
      </c>
      <c r="AL55" s="823">
        <f>SUM('TT CAM XUYEN:XA 30 '!AL55)</f>
        <v>0</v>
      </c>
      <c r="AM55" s="698">
        <f>SUM('TT CAM XUYEN:XA 30 '!AM55)</f>
        <v>0</v>
      </c>
      <c r="AN55" s="823">
        <f>SUM('TT CAM XUYEN:XA 30 '!AN55)</f>
        <v>0</v>
      </c>
      <c r="AO55" s="823">
        <f>SUM('TT CAM XUYEN:XA 30 '!AO55)</f>
        <v>0</v>
      </c>
      <c r="AP55" s="823">
        <f>SUM('TT CAM XUYEN:XA 30 '!AP55)</f>
        <v>0</v>
      </c>
      <c r="AQ55" s="823">
        <f>SUM('TT CAM XUYEN:XA 30 '!AQ55)</f>
        <v>0</v>
      </c>
      <c r="AR55" s="698">
        <f>SUM('TT CAM XUYEN:XA 30 '!AR55)</f>
        <v>0</v>
      </c>
      <c r="AS55" s="698">
        <f>SUM('TT CAM XUYEN:XA 30 '!AS55)</f>
        <v>0</v>
      </c>
      <c r="AT55" s="823">
        <f>SUM('TT CAM XUYEN:XA 30 '!AT55)</f>
        <v>0</v>
      </c>
      <c r="AU55" s="698">
        <f>SUM('TT CAM XUYEN:XA 30 '!AU55)</f>
        <v>0</v>
      </c>
      <c r="AV55" s="823">
        <f>SUM('TT CAM XUYEN:XA 30 '!AV55)</f>
        <v>0</v>
      </c>
      <c r="AW55" s="823">
        <f>SUM('TT CAM XUYEN:XA 30 '!AW55)</f>
        <v>0</v>
      </c>
      <c r="AX55" s="823">
        <f>SUM('TT CAM XUYEN:XA 30 '!AX55)</f>
        <v>0.2</v>
      </c>
      <c r="AY55" s="823">
        <f>SUM('TT CAM XUYEN:XA 30 '!AY55)</f>
        <v>0</v>
      </c>
      <c r="AZ55" s="824">
        <f>SUM('TT CAM XUYEN:XA 30 '!AZ55)</f>
        <v>55.309208999999996</v>
      </c>
      <c r="BA55" s="823">
        <f>SUM('TT CAM XUYEN:XA 30 '!BA55)</f>
        <v>0</v>
      </c>
      <c r="BB55" s="698">
        <f>SUM('TT CAM XUYEN:XA 30 '!BB55)</f>
        <v>0</v>
      </c>
      <c r="BC55" s="823">
        <f>SUM('TT CAM XUYEN:XA 30 '!BC55)</f>
        <v>0</v>
      </c>
      <c r="BD55" s="698">
        <f>SUM('TT CAM XUYEN:XA 30 '!BD55)</f>
        <v>0</v>
      </c>
      <c r="BE55" s="698">
        <f>SUM('TT CAM XUYEN:XA 30 '!BE55)</f>
        <v>0</v>
      </c>
      <c r="BF55" s="823">
        <f>SUM('TT CAM XUYEN:XA 30 '!BF55)</f>
        <v>0</v>
      </c>
      <c r="BG55" s="698">
        <f>SUM('TT CAM XUYEN:XA 30 '!BG55)</f>
        <v>0</v>
      </c>
      <c r="BH55" s="698">
        <f>SUM('TT CAM XUYEN:XA 30 '!BH55)</f>
        <v>4.1400000000000006</v>
      </c>
      <c r="BI55" s="698">
        <f>SUM('TT CAM XUYEN:XA 30 '!BI55)</f>
        <v>83.729208999999997</v>
      </c>
      <c r="BJ55" s="14">
        <f t="shared" si="1"/>
        <v>-24.280000000000008</v>
      </c>
      <c r="BK55" s="42">
        <f t="shared" si="2"/>
        <v>28.420000000000009</v>
      </c>
      <c r="BM55" s="8">
        <f t="shared" si="0"/>
        <v>59.449208999999996</v>
      </c>
    </row>
    <row r="56" spans="1:65" s="26" customFormat="1" ht="15.6" x14ac:dyDescent="0.3">
      <c r="A56" s="621" t="s">
        <v>171</v>
      </c>
      <c r="B56" s="700" t="s">
        <v>116</v>
      </c>
      <c r="C56" s="11" t="s">
        <v>96</v>
      </c>
      <c r="D56" s="698">
        <f>SUM('TT CAM XUYEN:XA 30 '!D56)</f>
        <v>0.36655300000000002</v>
      </c>
      <c r="E56" s="698">
        <f>SUM('TT CAM XUYEN:XA 30 '!E56)</f>
        <v>0</v>
      </c>
      <c r="F56" s="670"/>
      <c r="G56" s="698">
        <f>SUM('TT CAM XUYEN:XA 30 '!G56)</f>
        <v>0</v>
      </c>
      <c r="H56" s="698">
        <f>SUM('TT CAM XUYEN:XA 30 '!H56)</f>
        <v>0</v>
      </c>
      <c r="I56" s="698">
        <f>SUM('TT CAM XUYEN:XA 30 '!I56)</f>
        <v>0</v>
      </c>
      <c r="J56" s="823">
        <f>SUM('TT CAM XUYEN:XA 30 '!J56)</f>
        <v>0</v>
      </c>
      <c r="K56" s="823">
        <f>SUM('TT CAM XUYEN:XA 30 '!K56)</f>
        <v>0</v>
      </c>
      <c r="L56" s="823">
        <f>SUM('TT CAM XUYEN:XA 30 '!L56)</f>
        <v>0</v>
      </c>
      <c r="M56" s="698">
        <f>SUM('TT CAM XUYEN:XA 30 '!M56)</f>
        <v>0</v>
      </c>
      <c r="N56" s="823">
        <f>SUM('TT CAM XUYEN:XA 30 '!N56)</f>
        <v>0</v>
      </c>
      <c r="O56" s="698">
        <f>SUM('TT CAM XUYEN:XA 30 '!O56)</f>
        <v>0</v>
      </c>
      <c r="P56" s="823">
        <f>SUM('TT CAM XUYEN:XA 30 '!P56)</f>
        <v>0</v>
      </c>
      <c r="Q56" s="698">
        <f>SUM('TT CAM XUYEN:XA 30 '!Q56)</f>
        <v>0</v>
      </c>
      <c r="R56" s="823">
        <f>SUM('TT CAM XUYEN:XA 30 '!R56)</f>
        <v>0</v>
      </c>
      <c r="S56" s="698">
        <f>SUM('TT CAM XUYEN:XA 30 '!S56)</f>
        <v>0</v>
      </c>
      <c r="T56" s="678"/>
      <c r="U56" s="823">
        <f>SUM('TT CAM XUYEN:XA 30 '!U56)</f>
        <v>0</v>
      </c>
      <c r="V56" s="823">
        <f>SUM('TT CAM XUYEN:XA 30 '!V56)</f>
        <v>0</v>
      </c>
      <c r="W56" s="698">
        <f>SUM('TT CAM XUYEN:XA 30 '!W56)</f>
        <v>0</v>
      </c>
      <c r="X56" s="823">
        <f>SUM('TT CAM XUYEN:XA 30 '!X56)</f>
        <v>0</v>
      </c>
      <c r="Y56" s="823">
        <f>SUM('TT CAM XUYEN:XA 30 '!Y56)</f>
        <v>0</v>
      </c>
      <c r="Z56" s="823">
        <f>SUM('TT CAM XUYEN:XA 30 '!Z56)</f>
        <v>0</v>
      </c>
      <c r="AA56" s="698">
        <f>SUM('TT CAM XUYEN:XA 30 '!AA56)</f>
        <v>0</v>
      </c>
      <c r="AB56" s="823">
        <f>SUM('TT CAM XUYEN:XA 30 '!AB56)</f>
        <v>0</v>
      </c>
      <c r="AC56" s="698">
        <f>SUM('TT CAM XUYEN:XA 30 '!AC56)</f>
        <v>0</v>
      </c>
      <c r="AD56" s="678"/>
      <c r="AE56" s="823">
        <f>SUM('TT CAM XUYEN:XA 30 '!AE56)</f>
        <v>0</v>
      </c>
      <c r="AF56" s="823">
        <f>SUM('TT CAM XUYEN:XA 30 '!AF56)</f>
        <v>0</v>
      </c>
      <c r="AG56" s="823">
        <f>SUM('TT CAM XUYEN:XA 30 '!AG56)</f>
        <v>0</v>
      </c>
      <c r="AH56" s="823">
        <f>SUM('TT CAM XUYEN:XA 30 '!AH56)</f>
        <v>0</v>
      </c>
      <c r="AI56" s="823">
        <f>SUM('TT CAM XUYEN:XA 30 '!AI56)</f>
        <v>0</v>
      </c>
      <c r="AJ56" s="823">
        <f>SUM('TT CAM XUYEN:XA 30 '!AJ56)</f>
        <v>0</v>
      </c>
      <c r="AK56" s="823">
        <f>SUM('TT CAM XUYEN:XA 30 '!AK56)</f>
        <v>0</v>
      </c>
      <c r="AL56" s="823">
        <f>SUM('TT CAM XUYEN:XA 30 '!AL56)</f>
        <v>0</v>
      </c>
      <c r="AM56" s="698">
        <f>SUM('TT CAM XUYEN:XA 30 '!AM56)</f>
        <v>0</v>
      </c>
      <c r="AN56" s="823">
        <f>SUM('TT CAM XUYEN:XA 30 '!AN56)</f>
        <v>0</v>
      </c>
      <c r="AO56" s="823">
        <f>SUM('TT CAM XUYEN:XA 30 '!AO56)</f>
        <v>0</v>
      </c>
      <c r="AP56" s="823">
        <f>SUM('TT CAM XUYEN:XA 30 '!AP56)</f>
        <v>0</v>
      </c>
      <c r="AQ56" s="823">
        <f>SUM('TT CAM XUYEN:XA 30 '!AQ56)</f>
        <v>0</v>
      </c>
      <c r="AR56" s="698">
        <f>SUM('TT CAM XUYEN:XA 30 '!AR56)</f>
        <v>0</v>
      </c>
      <c r="AS56" s="698">
        <f>SUM('TT CAM XUYEN:XA 30 '!AS56)</f>
        <v>0</v>
      </c>
      <c r="AT56" s="823">
        <f>SUM('TT CAM XUYEN:XA 30 '!AT56)</f>
        <v>0</v>
      </c>
      <c r="AU56" s="698">
        <f>SUM('TT CAM XUYEN:XA 30 '!AU56)</f>
        <v>0</v>
      </c>
      <c r="AV56" s="823">
        <f>SUM('TT CAM XUYEN:XA 30 '!AV56)</f>
        <v>0</v>
      </c>
      <c r="AW56" s="823">
        <f>SUM('TT CAM XUYEN:XA 30 '!AW56)</f>
        <v>0</v>
      </c>
      <c r="AX56" s="823">
        <f>SUM('TT CAM XUYEN:XA 30 '!AX56)</f>
        <v>0</v>
      </c>
      <c r="AY56" s="823">
        <f>SUM('TT CAM XUYEN:XA 30 '!AY56)</f>
        <v>0</v>
      </c>
      <c r="AZ56" s="823">
        <f>SUM('TT CAM XUYEN:XA 30 '!AZ56)</f>
        <v>0</v>
      </c>
      <c r="BA56" s="824">
        <f>SUM('TT CAM XUYEN:XA 30 '!BA56)</f>
        <v>0.36655300000000002</v>
      </c>
      <c r="BB56" s="698">
        <f>SUM('TT CAM XUYEN:XA 30 '!BB56)</f>
        <v>0</v>
      </c>
      <c r="BC56" s="823">
        <f>SUM('TT CAM XUYEN:XA 30 '!BC56)</f>
        <v>0</v>
      </c>
      <c r="BD56" s="698">
        <f>SUM('TT CAM XUYEN:XA 30 '!BD56)</f>
        <v>0</v>
      </c>
      <c r="BE56" s="698">
        <f>SUM('TT CAM XUYEN:XA 30 '!BE56)</f>
        <v>0</v>
      </c>
      <c r="BF56" s="823">
        <f>SUM('TT CAM XUYEN:XA 30 '!BF56)</f>
        <v>0</v>
      </c>
      <c r="BG56" s="698">
        <f>SUM('TT CAM XUYEN:XA 30 '!BG56)</f>
        <v>0</v>
      </c>
      <c r="BH56" s="698">
        <f>SUM('TT CAM XUYEN:XA 30 '!BH56)</f>
        <v>0</v>
      </c>
      <c r="BI56" s="698">
        <f>SUM('TT CAM XUYEN:XA 30 '!BI56)</f>
        <v>1.3165529999999999</v>
      </c>
      <c r="BJ56" s="14">
        <f t="shared" si="1"/>
        <v>-0.94999999999999984</v>
      </c>
      <c r="BK56" s="42">
        <f t="shared" si="2"/>
        <v>0.94999999999999984</v>
      </c>
      <c r="BM56" s="8">
        <f t="shared" si="0"/>
        <v>0.36655300000000002</v>
      </c>
    </row>
    <row r="57" spans="1:65" s="26" customFormat="1" ht="15.6" x14ac:dyDescent="0.3">
      <c r="A57" s="621" t="s">
        <v>172</v>
      </c>
      <c r="B57" s="700" t="s">
        <v>120</v>
      </c>
      <c r="C57" s="11" t="s">
        <v>117</v>
      </c>
      <c r="D57" s="698">
        <f>SUM('TT CAM XUYEN:XA 30 '!D57)</f>
        <v>0</v>
      </c>
      <c r="E57" s="698">
        <f>SUM('TT CAM XUYEN:XA 30 '!E57)</f>
        <v>0</v>
      </c>
      <c r="F57" s="670"/>
      <c r="G57" s="698">
        <f>SUM('TT CAM XUYEN:XA 30 '!G57)</f>
        <v>0</v>
      </c>
      <c r="H57" s="698">
        <f>SUM('TT CAM XUYEN:XA 30 '!H57)</f>
        <v>0</v>
      </c>
      <c r="I57" s="698">
        <f>SUM('TT CAM XUYEN:XA 30 '!I57)</f>
        <v>0</v>
      </c>
      <c r="J57" s="823">
        <f>SUM('TT CAM XUYEN:XA 30 '!J57)</f>
        <v>0</v>
      </c>
      <c r="K57" s="823">
        <f>SUM('TT CAM XUYEN:XA 30 '!K57)</f>
        <v>0</v>
      </c>
      <c r="L57" s="823">
        <f>SUM('TT CAM XUYEN:XA 30 '!L57)</f>
        <v>0</v>
      </c>
      <c r="M57" s="698">
        <f>SUM('TT CAM XUYEN:XA 30 '!M57)</f>
        <v>0</v>
      </c>
      <c r="N57" s="823">
        <f>SUM('TT CAM XUYEN:XA 30 '!N57)</f>
        <v>0</v>
      </c>
      <c r="O57" s="698">
        <f>SUM('TT CAM XUYEN:XA 30 '!O57)</f>
        <v>0</v>
      </c>
      <c r="P57" s="823">
        <f>SUM('TT CAM XUYEN:XA 30 '!P57)</f>
        <v>0</v>
      </c>
      <c r="Q57" s="698">
        <f>SUM('TT CAM XUYEN:XA 30 '!Q57)</f>
        <v>0</v>
      </c>
      <c r="R57" s="823">
        <f>SUM('TT CAM XUYEN:XA 30 '!R57)</f>
        <v>0</v>
      </c>
      <c r="S57" s="698">
        <f>SUM('TT CAM XUYEN:XA 30 '!S57)</f>
        <v>0</v>
      </c>
      <c r="T57" s="678"/>
      <c r="U57" s="823">
        <f>SUM('TT CAM XUYEN:XA 30 '!U57)</f>
        <v>0</v>
      </c>
      <c r="V57" s="823">
        <f>SUM('TT CAM XUYEN:XA 30 '!V57)</f>
        <v>0</v>
      </c>
      <c r="W57" s="698">
        <f>SUM('TT CAM XUYEN:XA 30 '!W57)</f>
        <v>0</v>
      </c>
      <c r="X57" s="823">
        <f>SUM('TT CAM XUYEN:XA 30 '!X57)</f>
        <v>0</v>
      </c>
      <c r="Y57" s="823">
        <f>SUM('TT CAM XUYEN:XA 30 '!Y57)</f>
        <v>0</v>
      </c>
      <c r="Z57" s="823">
        <f>SUM('TT CAM XUYEN:XA 30 '!Z57)</f>
        <v>0</v>
      </c>
      <c r="AA57" s="698">
        <f>SUM('TT CAM XUYEN:XA 30 '!AA57)</f>
        <v>0</v>
      </c>
      <c r="AB57" s="823">
        <f>SUM('TT CAM XUYEN:XA 30 '!AB57)</f>
        <v>0</v>
      </c>
      <c r="AC57" s="698">
        <f>SUM('TT CAM XUYEN:XA 30 '!AC57)</f>
        <v>0</v>
      </c>
      <c r="AD57" s="678"/>
      <c r="AE57" s="823">
        <f>SUM('TT CAM XUYEN:XA 30 '!AE57)</f>
        <v>0</v>
      </c>
      <c r="AF57" s="823">
        <f>SUM('TT CAM XUYEN:XA 30 '!AF57)</f>
        <v>0</v>
      </c>
      <c r="AG57" s="823">
        <f>SUM('TT CAM XUYEN:XA 30 '!AG57)</f>
        <v>0</v>
      </c>
      <c r="AH57" s="823">
        <f>SUM('TT CAM XUYEN:XA 30 '!AH57)</f>
        <v>0</v>
      </c>
      <c r="AI57" s="823">
        <f>SUM('TT CAM XUYEN:XA 30 '!AI57)</f>
        <v>0</v>
      </c>
      <c r="AJ57" s="823">
        <f>SUM('TT CAM XUYEN:XA 30 '!AJ57)</f>
        <v>0</v>
      </c>
      <c r="AK57" s="823">
        <f>SUM('TT CAM XUYEN:XA 30 '!AK57)</f>
        <v>0</v>
      </c>
      <c r="AL57" s="823">
        <f>SUM('TT CAM XUYEN:XA 30 '!AL57)</f>
        <v>0</v>
      </c>
      <c r="AM57" s="698">
        <f>SUM('TT CAM XUYEN:XA 30 '!AM57)</f>
        <v>0</v>
      </c>
      <c r="AN57" s="823">
        <f>SUM('TT CAM XUYEN:XA 30 '!AN57)</f>
        <v>0</v>
      </c>
      <c r="AO57" s="823">
        <f>SUM('TT CAM XUYEN:XA 30 '!AO57)</f>
        <v>0</v>
      </c>
      <c r="AP57" s="823">
        <f>SUM('TT CAM XUYEN:XA 30 '!AP57)</f>
        <v>0</v>
      </c>
      <c r="AQ57" s="823">
        <f>SUM('TT CAM XUYEN:XA 30 '!AQ57)</f>
        <v>0</v>
      </c>
      <c r="AR57" s="698">
        <f>SUM('TT CAM XUYEN:XA 30 '!AR57)</f>
        <v>0</v>
      </c>
      <c r="AS57" s="698">
        <f>SUM('TT CAM XUYEN:XA 30 '!AS57)</f>
        <v>0</v>
      </c>
      <c r="AT57" s="823">
        <f>SUM('TT CAM XUYEN:XA 30 '!AT57)</f>
        <v>0</v>
      </c>
      <c r="AU57" s="698">
        <f>SUM('TT CAM XUYEN:XA 30 '!AU57)</f>
        <v>0</v>
      </c>
      <c r="AV57" s="823">
        <f>SUM('TT CAM XUYEN:XA 30 '!AV57)</f>
        <v>0</v>
      </c>
      <c r="AW57" s="823">
        <f>SUM('TT CAM XUYEN:XA 30 '!AW57)</f>
        <v>0</v>
      </c>
      <c r="AX57" s="823">
        <f>SUM('TT CAM XUYEN:XA 30 '!AX57)</f>
        <v>0</v>
      </c>
      <c r="AY57" s="823">
        <f>SUM('TT CAM XUYEN:XA 30 '!AY57)</f>
        <v>0</v>
      </c>
      <c r="AZ57" s="823">
        <f>SUM('TT CAM XUYEN:XA 30 '!AZ57)</f>
        <v>0</v>
      </c>
      <c r="BA57" s="823">
        <f>SUM('TT CAM XUYEN:XA 30 '!BA57)</f>
        <v>0</v>
      </c>
      <c r="BB57" s="701">
        <f>SUM('TT CAM XUYEN:XA 30 '!BB57)</f>
        <v>0</v>
      </c>
      <c r="BC57" s="823">
        <f>SUM('TT CAM XUYEN:XA 30 '!BC57)</f>
        <v>0</v>
      </c>
      <c r="BD57" s="698">
        <f>SUM('TT CAM XUYEN:XA 30 '!BD57)</f>
        <v>0</v>
      </c>
      <c r="BE57" s="698">
        <f>SUM('TT CAM XUYEN:XA 30 '!BE57)</f>
        <v>0</v>
      </c>
      <c r="BF57" s="823">
        <f>SUM('TT CAM XUYEN:XA 30 '!BF57)</f>
        <v>0</v>
      </c>
      <c r="BG57" s="698">
        <f>SUM('TT CAM XUYEN:XA 30 '!BG57)</f>
        <v>0</v>
      </c>
      <c r="BH57" s="698">
        <f>SUM('TT CAM XUYEN:XA 30 '!BH57)</f>
        <v>0</v>
      </c>
      <c r="BI57" s="698">
        <f>SUM('TT CAM XUYEN:XA 30 '!BI57)</f>
        <v>0</v>
      </c>
      <c r="BJ57" s="14">
        <f t="shared" si="1"/>
        <v>0</v>
      </c>
      <c r="BK57" s="42">
        <f t="shared" si="2"/>
        <v>0</v>
      </c>
      <c r="BM57" s="8">
        <f t="shared" si="0"/>
        <v>0</v>
      </c>
    </row>
    <row r="58" spans="1:65" s="26" customFormat="1" ht="15.6" x14ac:dyDescent="0.3">
      <c r="A58" s="621" t="s">
        <v>173</v>
      </c>
      <c r="B58" s="700" t="s">
        <v>258</v>
      </c>
      <c r="C58" s="11" t="s">
        <v>103</v>
      </c>
      <c r="D58" s="698">
        <f>SUM('TT CAM XUYEN:XA 30 '!D58)</f>
        <v>42.053657000000001</v>
      </c>
      <c r="E58" s="698">
        <f>SUM('TT CAM XUYEN:XA 30 '!E58)</f>
        <v>0</v>
      </c>
      <c r="F58" s="670"/>
      <c r="G58" s="698">
        <f>SUM('TT CAM XUYEN:XA 30 '!G58)</f>
        <v>0</v>
      </c>
      <c r="H58" s="698">
        <f>SUM('TT CAM XUYEN:XA 30 '!H58)</f>
        <v>0</v>
      </c>
      <c r="I58" s="698">
        <f>SUM('TT CAM XUYEN:XA 30 '!I58)</f>
        <v>0</v>
      </c>
      <c r="J58" s="823">
        <f>SUM('TT CAM XUYEN:XA 30 '!J58)</f>
        <v>0</v>
      </c>
      <c r="K58" s="823">
        <f>SUM('TT CAM XUYEN:XA 30 '!K58)</f>
        <v>0</v>
      </c>
      <c r="L58" s="823">
        <f>SUM('TT CAM XUYEN:XA 30 '!L58)</f>
        <v>0</v>
      </c>
      <c r="M58" s="698">
        <f>SUM('TT CAM XUYEN:XA 30 '!M58)</f>
        <v>0</v>
      </c>
      <c r="N58" s="823">
        <f>SUM('TT CAM XUYEN:XA 30 '!N58)</f>
        <v>0</v>
      </c>
      <c r="O58" s="698">
        <f>SUM('TT CAM XUYEN:XA 30 '!O58)</f>
        <v>0</v>
      </c>
      <c r="P58" s="823">
        <f>SUM('TT CAM XUYEN:XA 30 '!P58)</f>
        <v>0</v>
      </c>
      <c r="Q58" s="698">
        <f>SUM('TT CAM XUYEN:XA 30 '!Q58)</f>
        <v>0</v>
      </c>
      <c r="R58" s="823">
        <f>SUM('TT CAM XUYEN:XA 30 '!R58)</f>
        <v>0</v>
      </c>
      <c r="S58" s="698">
        <f>SUM('TT CAM XUYEN:XA 30 '!S58)</f>
        <v>0.2</v>
      </c>
      <c r="T58" s="678"/>
      <c r="U58" s="823">
        <f>SUM('TT CAM XUYEN:XA 30 '!U58)</f>
        <v>0</v>
      </c>
      <c r="V58" s="823">
        <f>SUM('TT CAM XUYEN:XA 30 '!V58)</f>
        <v>0</v>
      </c>
      <c r="W58" s="698">
        <f>SUM('TT CAM XUYEN:XA 30 '!W58)</f>
        <v>0</v>
      </c>
      <c r="X58" s="823">
        <f>SUM('TT CAM XUYEN:XA 30 '!X58)</f>
        <v>0</v>
      </c>
      <c r="Y58" s="823">
        <f>SUM('TT CAM XUYEN:XA 30 '!Y58)</f>
        <v>0.2</v>
      </c>
      <c r="Z58" s="823">
        <f>SUM('TT CAM XUYEN:XA 30 '!Z58)</f>
        <v>0</v>
      </c>
      <c r="AA58" s="698">
        <f>SUM('TT CAM XUYEN:XA 30 '!AA58)</f>
        <v>0</v>
      </c>
      <c r="AB58" s="823">
        <f>SUM('TT CAM XUYEN:XA 30 '!AB58)</f>
        <v>0</v>
      </c>
      <c r="AC58" s="698">
        <f>SUM('TT CAM XUYEN:XA 30 '!AC58)</f>
        <v>0</v>
      </c>
      <c r="AD58" s="678"/>
      <c r="AE58" s="823">
        <f>SUM('TT CAM XUYEN:XA 30 '!AE58)</f>
        <v>0</v>
      </c>
      <c r="AF58" s="823">
        <f>SUM('TT CAM XUYEN:XA 30 '!AF58)</f>
        <v>0</v>
      </c>
      <c r="AG58" s="823">
        <f>SUM('TT CAM XUYEN:XA 30 '!AG58)</f>
        <v>0</v>
      </c>
      <c r="AH58" s="823">
        <f>SUM('TT CAM XUYEN:XA 30 '!AH58)</f>
        <v>0</v>
      </c>
      <c r="AI58" s="823">
        <f>SUM('TT CAM XUYEN:XA 30 '!AI58)</f>
        <v>0</v>
      </c>
      <c r="AJ58" s="823">
        <f>SUM('TT CAM XUYEN:XA 30 '!AJ58)</f>
        <v>0</v>
      </c>
      <c r="AK58" s="823">
        <f>SUM('TT CAM XUYEN:XA 30 '!AK58)</f>
        <v>0</v>
      </c>
      <c r="AL58" s="823">
        <f>SUM('TT CAM XUYEN:XA 30 '!AL58)</f>
        <v>0</v>
      </c>
      <c r="AM58" s="698">
        <f>SUM('TT CAM XUYEN:XA 30 '!AM58)</f>
        <v>0</v>
      </c>
      <c r="AN58" s="823">
        <f>SUM('TT CAM XUYEN:XA 30 '!AN58)</f>
        <v>0</v>
      </c>
      <c r="AO58" s="823">
        <f>SUM('TT CAM XUYEN:XA 30 '!AO58)</f>
        <v>0</v>
      </c>
      <c r="AP58" s="823">
        <f>SUM('TT CAM XUYEN:XA 30 '!AP58)</f>
        <v>0</v>
      </c>
      <c r="AQ58" s="823">
        <f>SUM('TT CAM XUYEN:XA 30 '!AQ58)</f>
        <v>0</v>
      </c>
      <c r="AR58" s="698">
        <f>SUM('TT CAM XUYEN:XA 30 '!AR58)</f>
        <v>0</v>
      </c>
      <c r="AS58" s="698">
        <f>SUM('TT CAM XUYEN:XA 30 '!AS58)</f>
        <v>0</v>
      </c>
      <c r="AT58" s="823">
        <f>SUM('TT CAM XUYEN:XA 30 '!AT58)</f>
        <v>0</v>
      </c>
      <c r="AU58" s="698">
        <f>SUM('TT CAM XUYEN:XA 30 '!AU58)</f>
        <v>0</v>
      </c>
      <c r="AV58" s="823">
        <f>SUM('TT CAM XUYEN:XA 30 '!AV58)</f>
        <v>0</v>
      </c>
      <c r="AW58" s="823">
        <f>SUM('TT CAM XUYEN:XA 30 '!AW58)</f>
        <v>0</v>
      </c>
      <c r="AX58" s="823">
        <f>SUM('TT CAM XUYEN:XA 30 '!AX58)</f>
        <v>0</v>
      </c>
      <c r="AY58" s="823">
        <f>SUM('TT CAM XUYEN:XA 30 '!AY58)</f>
        <v>0</v>
      </c>
      <c r="AZ58" s="823">
        <f>SUM('TT CAM XUYEN:XA 30 '!AZ58)</f>
        <v>0</v>
      </c>
      <c r="BA58" s="823">
        <f>SUM('TT CAM XUYEN:XA 30 '!BA58)</f>
        <v>0</v>
      </c>
      <c r="BB58" s="698">
        <f>SUM('TT CAM XUYEN:XA 30 '!BB58)</f>
        <v>0</v>
      </c>
      <c r="BC58" s="824">
        <f>SUM('TT CAM XUYEN:XA 30 '!BC58)</f>
        <v>41.853656999999998</v>
      </c>
      <c r="BD58" s="698">
        <f>SUM('TT CAM XUYEN:XA 30 '!BD58)</f>
        <v>0</v>
      </c>
      <c r="BE58" s="698">
        <f>SUM('TT CAM XUYEN:XA 30 '!BE58)</f>
        <v>0</v>
      </c>
      <c r="BF58" s="823">
        <f>SUM('TT CAM XUYEN:XA 30 '!BF58)</f>
        <v>0</v>
      </c>
      <c r="BG58" s="698">
        <f>SUM('TT CAM XUYEN:XA 30 '!BG58)</f>
        <v>0</v>
      </c>
      <c r="BH58" s="698">
        <f>SUM('TT CAM XUYEN:XA 30 '!BH58)</f>
        <v>0.2</v>
      </c>
      <c r="BI58" s="698">
        <f>SUM('TT CAM XUYEN:XA 30 '!BI58)</f>
        <v>42.313656999999992</v>
      </c>
      <c r="BJ58" s="14">
        <f t="shared" si="1"/>
        <v>-0.25999999999999091</v>
      </c>
      <c r="BK58" s="42">
        <f t="shared" si="2"/>
        <v>0.45999999999999092</v>
      </c>
      <c r="BM58" s="8">
        <f t="shared" si="0"/>
        <v>42.053657000000001</v>
      </c>
    </row>
    <row r="59" spans="1:65" s="26" customFormat="1" ht="15.6" x14ac:dyDescent="0.3">
      <c r="A59" s="621" t="s">
        <v>174</v>
      </c>
      <c r="B59" s="700" t="s">
        <v>151</v>
      </c>
      <c r="C59" s="11" t="s">
        <v>152</v>
      </c>
      <c r="D59" s="698">
        <f>SUM('TT CAM XUYEN:XA 30 '!D59)</f>
        <v>1150.6825169999997</v>
      </c>
      <c r="E59" s="698">
        <f>SUM('TT CAM XUYEN:XA 30 '!E59)</f>
        <v>12.440000000000001</v>
      </c>
      <c r="F59" s="670"/>
      <c r="G59" s="698">
        <f>SUM('TT CAM XUYEN:XA 30 '!G59)</f>
        <v>0</v>
      </c>
      <c r="H59" s="698">
        <f>SUM('TT CAM XUYEN:XA 30 '!H59)</f>
        <v>0</v>
      </c>
      <c r="I59" s="698">
        <f>SUM('TT CAM XUYEN:XA 30 '!I59)</f>
        <v>0</v>
      </c>
      <c r="J59" s="823">
        <f>SUM('TT CAM XUYEN:XA 30 '!J59)</f>
        <v>0</v>
      </c>
      <c r="K59" s="823">
        <f>SUM('TT CAM XUYEN:XA 30 '!K59)</f>
        <v>0</v>
      </c>
      <c r="L59" s="823">
        <f>SUM('TT CAM XUYEN:XA 30 '!L59)</f>
        <v>0</v>
      </c>
      <c r="M59" s="698">
        <f>SUM('TT CAM XUYEN:XA 30 '!M59)</f>
        <v>0</v>
      </c>
      <c r="N59" s="823">
        <f>SUM('TT CAM XUYEN:XA 30 '!N59)</f>
        <v>0</v>
      </c>
      <c r="O59" s="698">
        <f>SUM('TT CAM XUYEN:XA 30 '!O59)</f>
        <v>0</v>
      </c>
      <c r="P59" s="823">
        <f>SUM('TT CAM XUYEN:XA 30 '!P59)</f>
        <v>11.46</v>
      </c>
      <c r="Q59" s="698">
        <f>SUM('TT CAM XUYEN:XA 30 '!Q59)</f>
        <v>0</v>
      </c>
      <c r="R59" s="823">
        <f>SUM('TT CAM XUYEN:XA 30 '!R59)</f>
        <v>0.98</v>
      </c>
      <c r="S59" s="698">
        <f>SUM('TT CAM XUYEN:XA 30 '!S59)</f>
        <v>150.18</v>
      </c>
      <c r="T59" s="678"/>
      <c r="U59" s="823">
        <f>SUM('TT CAM XUYEN:XA 30 '!U59)</f>
        <v>0</v>
      </c>
      <c r="V59" s="823">
        <f>SUM('TT CAM XUYEN:XA 30 '!V59)</f>
        <v>0</v>
      </c>
      <c r="W59" s="698">
        <f>SUM('TT CAM XUYEN:XA 30 '!W59)</f>
        <v>0</v>
      </c>
      <c r="X59" s="823">
        <f>SUM('TT CAM XUYEN:XA 30 '!X59)</f>
        <v>2.5299999999999998</v>
      </c>
      <c r="Y59" s="823">
        <f>SUM('TT CAM XUYEN:XA 30 '!Y59)</f>
        <v>10.02</v>
      </c>
      <c r="Z59" s="823">
        <f>SUM('TT CAM XUYEN:XA 30 '!Z59)</f>
        <v>0</v>
      </c>
      <c r="AA59" s="698">
        <f>SUM('TT CAM XUYEN:XA 30 '!AA59)</f>
        <v>0</v>
      </c>
      <c r="AB59" s="823">
        <f>SUM('TT CAM XUYEN:XA 30 '!AB59)</f>
        <v>0</v>
      </c>
      <c r="AC59" s="698">
        <f>SUM('TT CAM XUYEN:XA 30 '!AC59)</f>
        <v>131.38999999999999</v>
      </c>
      <c r="AD59" s="678"/>
      <c r="AE59" s="823">
        <f>SUM('TT CAM XUYEN:XA 30 '!AE59)</f>
        <v>130.04</v>
      </c>
      <c r="AF59" s="823">
        <f>SUM('TT CAM XUYEN:XA 30 '!AF59)</f>
        <v>1.35</v>
      </c>
      <c r="AG59" s="823">
        <f>SUM('TT CAM XUYEN:XA 30 '!AG59)</f>
        <v>0</v>
      </c>
      <c r="AH59" s="823">
        <f>SUM('TT CAM XUYEN:XA 30 '!AH59)</f>
        <v>0</v>
      </c>
      <c r="AI59" s="823">
        <f>SUM('TT CAM XUYEN:XA 30 '!AI59)</f>
        <v>0</v>
      </c>
      <c r="AJ59" s="823">
        <f>SUM('TT CAM XUYEN:XA 30 '!AJ59)</f>
        <v>0</v>
      </c>
      <c r="AK59" s="823">
        <f>SUM('TT CAM XUYEN:XA 30 '!AK59)</f>
        <v>0</v>
      </c>
      <c r="AL59" s="823">
        <f>SUM('TT CAM XUYEN:XA 30 '!AL59)</f>
        <v>0</v>
      </c>
      <c r="AM59" s="698">
        <f>SUM('TT CAM XUYEN:XA 30 '!AM59)</f>
        <v>0</v>
      </c>
      <c r="AN59" s="823">
        <f>SUM('TT CAM XUYEN:XA 30 '!AN59)</f>
        <v>0</v>
      </c>
      <c r="AO59" s="823">
        <f>SUM('TT CAM XUYEN:XA 30 '!AO59)</f>
        <v>0</v>
      </c>
      <c r="AP59" s="823">
        <f>SUM('TT CAM XUYEN:XA 30 '!AP59)</f>
        <v>0</v>
      </c>
      <c r="AQ59" s="823">
        <f>SUM('TT CAM XUYEN:XA 30 '!AQ59)</f>
        <v>0</v>
      </c>
      <c r="AR59" s="698">
        <f>SUM('TT CAM XUYEN:XA 30 '!AR59)</f>
        <v>0</v>
      </c>
      <c r="AS59" s="698">
        <f>SUM('TT CAM XUYEN:XA 30 '!AS59)</f>
        <v>0</v>
      </c>
      <c r="AT59" s="823">
        <f>SUM('TT CAM XUYEN:XA 30 '!AT59)</f>
        <v>0</v>
      </c>
      <c r="AU59" s="698">
        <f>SUM('TT CAM XUYEN:XA 30 '!AU59)</f>
        <v>0</v>
      </c>
      <c r="AV59" s="823">
        <f>SUM('TT CAM XUYEN:XA 30 '!AV59)</f>
        <v>0</v>
      </c>
      <c r="AW59" s="823">
        <f>SUM('TT CAM XUYEN:XA 30 '!AW59)</f>
        <v>0</v>
      </c>
      <c r="AX59" s="823">
        <f>SUM('TT CAM XUYEN:XA 30 '!AX59)</f>
        <v>0.04</v>
      </c>
      <c r="AY59" s="823">
        <f>SUM('TT CAM XUYEN:XA 30 '!AY59)</f>
        <v>6.2</v>
      </c>
      <c r="AZ59" s="823">
        <f>SUM('TT CAM XUYEN:XA 30 '!AZ59)</f>
        <v>0</v>
      </c>
      <c r="BA59" s="823">
        <f>SUM('TT CAM XUYEN:XA 30 '!BA59)</f>
        <v>0</v>
      </c>
      <c r="BB59" s="698">
        <f>SUM('TT CAM XUYEN:XA 30 '!BB59)</f>
        <v>0</v>
      </c>
      <c r="BC59" s="823">
        <f>SUM('TT CAM XUYEN:XA 30 '!BC59)</f>
        <v>0</v>
      </c>
      <c r="BD59" s="701">
        <f>SUM('TT CAM XUYEN:XA 30 '!BD59)</f>
        <v>988.06251700000007</v>
      </c>
      <c r="BE59" s="698">
        <f>SUM('TT CAM XUYEN:XA 30 '!BE59)</f>
        <v>0</v>
      </c>
      <c r="BF59" s="823">
        <f>SUM('TT CAM XUYEN:XA 30 '!BF59)</f>
        <v>0</v>
      </c>
      <c r="BG59" s="698">
        <f>SUM('TT CAM XUYEN:XA 30 '!BG59)</f>
        <v>0</v>
      </c>
      <c r="BH59" s="698">
        <f>SUM('TT CAM XUYEN:XA 30 '!BH59)</f>
        <v>162.62</v>
      </c>
      <c r="BI59" s="698">
        <f>SUM('TT CAM XUYEN:XA 30 '!BI59)</f>
        <v>988.06251700000007</v>
      </c>
      <c r="BJ59" s="14">
        <f t="shared" si="1"/>
        <v>162.61999999999966</v>
      </c>
      <c r="BK59" s="42">
        <f t="shared" si="2"/>
        <v>3.4106051316484809E-13</v>
      </c>
      <c r="BM59" s="8">
        <f t="shared" si="0"/>
        <v>150.17999999999998</v>
      </c>
    </row>
    <row r="60" spans="1:65" s="26" customFormat="1" ht="15.6" x14ac:dyDescent="0.3">
      <c r="A60" s="621" t="s">
        <v>176</v>
      </c>
      <c r="B60" s="700" t="s">
        <v>150</v>
      </c>
      <c r="C60" s="11" t="s">
        <v>153</v>
      </c>
      <c r="D60" s="698">
        <f>SUM('TT CAM XUYEN:XA 30 '!D60)</f>
        <v>3622.7139120000002</v>
      </c>
      <c r="E60" s="698">
        <f>SUM('TT CAM XUYEN:XA 30 '!E60)</f>
        <v>35.76</v>
      </c>
      <c r="F60" s="670"/>
      <c r="G60" s="698">
        <f>SUM('TT CAM XUYEN:XA 30 '!G60)</f>
        <v>0</v>
      </c>
      <c r="H60" s="698">
        <f>SUM('TT CAM XUYEN:XA 30 '!H60)</f>
        <v>0</v>
      </c>
      <c r="I60" s="698">
        <f>SUM('TT CAM XUYEN:XA 30 '!I60)</f>
        <v>0</v>
      </c>
      <c r="J60" s="823">
        <f>SUM('TT CAM XUYEN:XA 30 '!J60)</f>
        <v>0</v>
      </c>
      <c r="K60" s="823">
        <f>SUM('TT CAM XUYEN:XA 30 '!K60)</f>
        <v>0</v>
      </c>
      <c r="L60" s="823">
        <f>SUM('TT CAM XUYEN:XA 30 '!L60)</f>
        <v>0</v>
      </c>
      <c r="M60" s="698">
        <f>SUM('TT CAM XUYEN:XA 30 '!M60)</f>
        <v>0</v>
      </c>
      <c r="N60" s="823">
        <f>SUM('TT CAM XUYEN:XA 30 '!N60)</f>
        <v>0</v>
      </c>
      <c r="O60" s="698">
        <f>SUM('TT CAM XUYEN:XA 30 '!O60)</f>
        <v>0</v>
      </c>
      <c r="P60" s="823">
        <f>SUM('TT CAM XUYEN:XA 30 '!P60)</f>
        <v>35.26</v>
      </c>
      <c r="Q60" s="698">
        <f>SUM('TT CAM XUYEN:XA 30 '!Q60)</f>
        <v>0</v>
      </c>
      <c r="R60" s="823">
        <f>SUM('TT CAM XUYEN:XA 30 '!R60)</f>
        <v>0.5</v>
      </c>
      <c r="S60" s="698">
        <f>SUM('TT CAM XUYEN:XA 30 '!S60)</f>
        <v>25.32</v>
      </c>
      <c r="T60" s="678"/>
      <c r="U60" s="823">
        <f>SUM('TT CAM XUYEN:XA 30 '!U60)</f>
        <v>0</v>
      </c>
      <c r="V60" s="823">
        <f>SUM('TT CAM XUYEN:XA 30 '!V60)</f>
        <v>0.1</v>
      </c>
      <c r="W60" s="698">
        <f>SUM('TT CAM XUYEN:XA 30 '!W60)</f>
        <v>0</v>
      </c>
      <c r="X60" s="823">
        <f>SUM('TT CAM XUYEN:XA 30 '!X60)</f>
        <v>0.06</v>
      </c>
      <c r="Y60" s="823">
        <f>SUM('TT CAM XUYEN:XA 30 '!Y60)</f>
        <v>3.83</v>
      </c>
      <c r="Z60" s="823">
        <f>SUM('TT CAM XUYEN:XA 30 '!Z60)</f>
        <v>0</v>
      </c>
      <c r="AA60" s="698">
        <f>SUM('TT CAM XUYEN:XA 30 '!AA60)</f>
        <v>0</v>
      </c>
      <c r="AB60" s="823">
        <f>SUM('TT CAM XUYEN:XA 30 '!AB60)</f>
        <v>0</v>
      </c>
      <c r="AC60" s="698">
        <f>SUM('TT CAM XUYEN:XA 30 '!AC60)</f>
        <v>14.18</v>
      </c>
      <c r="AD60" s="678"/>
      <c r="AE60" s="823">
        <f>SUM('TT CAM XUYEN:XA 30 '!AE60)</f>
        <v>5.4799999999999995</v>
      </c>
      <c r="AF60" s="823">
        <f>SUM('TT CAM XUYEN:XA 30 '!AF60)</f>
        <v>6.41</v>
      </c>
      <c r="AG60" s="823">
        <f>SUM('TT CAM XUYEN:XA 30 '!AG60)</f>
        <v>0</v>
      </c>
      <c r="AH60" s="823">
        <f>SUM('TT CAM XUYEN:XA 30 '!AH60)</f>
        <v>0</v>
      </c>
      <c r="AI60" s="823">
        <f>SUM('TT CAM XUYEN:XA 30 '!AI60)</f>
        <v>0</v>
      </c>
      <c r="AJ60" s="823">
        <f>SUM('TT CAM XUYEN:XA 30 '!AJ60)</f>
        <v>2.2000000000000002</v>
      </c>
      <c r="AK60" s="823">
        <f>SUM('TT CAM XUYEN:XA 30 '!AK60)</f>
        <v>0.09</v>
      </c>
      <c r="AL60" s="823">
        <f>SUM('TT CAM XUYEN:XA 30 '!AL60)</f>
        <v>0</v>
      </c>
      <c r="AM60" s="698">
        <f>SUM('TT CAM XUYEN:XA 30 '!AM60)</f>
        <v>0</v>
      </c>
      <c r="AN60" s="823">
        <f>SUM('TT CAM XUYEN:XA 30 '!AN60)</f>
        <v>0</v>
      </c>
      <c r="AO60" s="823">
        <f>SUM('TT CAM XUYEN:XA 30 '!AO60)</f>
        <v>0</v>
      </c>
      <c r="AP60" s="823">
        <f>SUM('TT CAM XUYEN:XA 30 '!AP60)</f>
        <v>0</v>
      </c>
      <c r="AQ60" s="823">
        <f>SUM('TT CAM XUYEN:XA 30 '!AQ60)</f>
        <v>0</v>
      </c>
      <c r="AR60" s="698">
        <f>SUM('TT CAM XUYEN:XA 30 '!AR60)</f>
        <v>0</v>
      </c>
      <c r="AS60" s="698">
        <f>SUM('TT CAM XUYEN:XA 30 '!AS60)</f>
        <v>0</v>
      </c>
      <c r="AT60" s="823">
        <f>SUM('TT CAM XUYEN:XA 30 '!AT60)</f>
        <v>0</v>
      </c>
      <c r="AU60" s="698">
        <f>SUM('TT CAM XUYEN:XA 30 '!AU60)</f>
        <v>0</v>
      </c>
      <c r="AV60" s="823">
        <f>SUM('TT CAM XUYEN:XA 30 '!AV60)</f>
        <v>0.13</v>
      </c>
      <c r="AW60" s="823">
        <f>SUM('TT CAM XUYEN:XA 30 '!AW60)</f>
        <v>0</v>
      </c>
      <c r="AX60" s="823">
        <f>SUM('TT CAM XUYEN:XA 30 '!AX60)</f>
        <v>3.25</v>
      </c>
      <c r="AY60" s="823">
        <f>SUM('TT CAM XUYEN:XA 30 '!AY60)</f>
        <v>3.77</v>
      </c>
      <c r="AZ60" s="823">
        <f>SUM('TT CAM XUYEN:XA 30 '!AZ60)</f>
        <v>0</v>
      </c>
      <c r="BA60" s="823">
        <f>SUM('TT CAM XUYEN:XA 30 '!BA60)</f>
        <v>0</v>
      </c>
      <c r="BB60" s="698">
        <f>SUM('TT CAM XUYEN:XA 30 '!BB60)</f>
        <v>0</v>
      </c>
      <c r="BC60" s="823">
        <f>SUM('TT CAM XUYEN:XA 30 '!BC60)</f>
        <v>0</v>
      </c>
      <c r="BD60" s="698">
        <f>SUM('TT CAM XUYEN:XA 30 '!BD60)</f>
        <v>0</v>
      </c>
      <c r="BE60" s="701">
        <f>SUM('TT CAM XUYEN:XA 30 '!BE60)</f>
        <v>3561.6339120000007</v>
      </c>
      <c r="BF60" s="823">
        <f>SUM('TT CAM XUYEN:XA 30 '!BF60)</f>
        <v>0</v>
      </c>
      <c r="BG60" s="698">
        <f>SUM('TT CAM XUYEN:XA 30 '!BG60)</f>
        <v>0</v>
      </c>
      <c r="BH60" s="698">
        <f>SUM('TT CAM XUYEN:XA 30 '!BH60)</f>
        <v>61.079999999999991</v>
      </c>
      <c r="BI60" s="698">
        <f>SUM('TT CAM XUYEN:XA 30 '!BI60)</f>
        <v>3561.6339120000007</v>
      </c>
      <c r="BJ60" s="14">
        <f t="shared" si="1"/>
        <v>61.079999999999472</v>
      </c>
      <c r="BK60" s="42">
        <f t="shared" si="2"/>
        <v>5.1869619710487314E-13</v>
      </c>
      <c r="BM60" s="8">
        <f t="shared" si="0"/>
        <v>25.32</v>
      </c>
    </row>
    <row r="61" spans="1:65" s="26" customFormat="1" ht="15.6" x14ac:dyDescent="0.3">
      <c r="A61" s="621" t="s">
        <v>177</v>
      </c>
      <c r="B61" s="700" t="s">
        <v>77</v>
      </c>
      <c r="C61" s="11" t="s">
        <v>78</v>
      </c>
      <c r="D61" s="698">
        <f>SUM('TT CAM XUYEN:XA 30 '!D61)</f>
        <v>12.364677</v>
      </c>
      <c r="E61" s="698">
        <f>SUM('TT CAM XUYEN:XA 30 '!E61)</f>
        <v>0</v>
      </c>
      <c r="F61" s="670"/>
      <c r="G61" s="698">
        <f>SUM('TT CAM XUYEN:XA 30 '!G61)</f>
        <v>0</v>
      </c>
      <c r="H61" s="698">
        <f>SUM('TT CAM XUYEN:XA 30 '!H61)</f>
        <v>0</v>
      </c>
      <c r="I61" s="698">
        <f>SUM('TT CAM XUYEN:XA 30 '!I61)</f>
        <v>0</v>
      </c>
      <c r="J61" s="823">
        <f>SUM('TT CAM XUYEN:XA 30 '!J61)</f>
        <v>0</v>
      </c>
      <c r="K61" s="823">
        <f>SUM('TT CAM XUYEN:XA 30 '!K61)</f>
        <v>0</v>
      </c>
      <c r="L61" s="823">
        <f>SUM('TT CAM XUYEN:XA 30 '!L61)</f>
        <v>0</v>
      </c>
      <c r="M61" s="698">
        <f>SUM('TT CAM XUYEN:XA 30 '!M61)</f>
        <v>0</v>
      </c>
      <c r="N61" s="823">
        <f>SUM('TT CAM XUYEN:XA 30 '!N61)</f>
        <v>0</v>
      </c>
      <c r="O61" s="698">
        <f>SUM('TT CAM XUYEN:XA 30 '!O61)</f>
        <v>0</v>
      </c>
      <c r="P61" s="823">
        <f>SUM('TT CAM XUYEN:XA 30 '!P61)</f>
        <v>0</v>
      </c>
      <c r="Q61" s="698">
        <f>SUM('TT CAM XUYEN:XA 30 '!Q61)</f>
        <v>0</v>
      </c>
      <c r="R61" s="823">
        <f>SUM('TT CAM XUYEN:XA 30 '!R61)</f>
        <v>0</v>
      </c>
      <c r="S61" s="698">
        <f>SUM('TT CAM XUYEN:XA 30 '!S61)</f>
        <v>2</v>
      </c>
      <c r="T61" s="678"/>
      <c r="U61" s="823">
        <f>SUM('TT CAM XUYEN:XA 30 '!U61)</f>
        <v>0</v>
      </c>
      <c r="V61" s="823">
        <f>SUM('TT CAM XUYEN:XA 30 '!V61)</f>
        <v>0</v>
      </c>
      <c r="W61" s="698">
        <f>SUM('TT CAM XUYEN:XA 30 '!W61)</f>
        <v>0</v>
      </c>
      <c r="X61" s="823">
        <f>SUM('TT CAM XUYEN:XA 30 '!X61)</f>
        <v>0</v>
      </c>
      <c r="Y61" s="823">
        <f>SUM('TT CAM XUYEN:XA 30 '!Y61)</f>
        <v>2</v>
      </c>
      <c r="Z61" s="823">
        <f>SUM('TT CAM XUYEN:XA 30 '!Z61)</f>
        <v>0</v>
      </c>
      <c r="AA61" s="698">
        <f>SUM('TT CAM XUYEN:XA 30 '!AA61)</f>
        <v>0</v>
      </c>
      <c r="AB61" s="823">
        <f>SUM('TT CAM XUYEN:XA 30 '!AB61)</f>
        <v>0</v>
      </c>
      <c r="AC61" s="698">
        <f>SUM('TT CAM XUYEN:XA 30 '!AC61)</f>
        <v>0</v>
      </c>
      <c r="AD61" s="678"/>
      <c r="AE61" s="823">
        <f>SUM('TT CAM XUYEN:XA 30 '!AE61)</f>
        <v>0</v>
      </c>
      <c r="AF61" s="823">
        <f>SUM('TT CAM XUYEN:XA 30 '!AF61)</f>
        <v>0</v>
      </c>
      <c r="AG61" s="823">
        <f>SUM('TT CAM XUYEN:XA 30 '!AG61)</f>
        <v>0</v>
      </c>
      <c r="AH61" s="823">
        <f>SUM('TT CAM XUYEN:XA 30 '!AH61)</f>
        <v>0</v>
      </c>
      <c r="AI61" s="823">
        <f>SUM('TT CAM XUYEN:XA 30 '!AI61)</f>
        <v>0</v>
      </c>
      <c r="AJ61" s="823">
        <f>SUM('TT CAM XUYEN:XA 30 '!AJ61)</f>
        <v>0</v>
      </c>
      <c r="AK61" s="823">
        <f>SUM('TT CAM XUYEN:XA 30 '!AK61)</f>
        <v>0</v>
      </c>
      <c r="AL61" s="823">
        <f>SUM('TT CAM XUYEN:XA 30 '!AL61)</f>
        <v>0</v>
      </c>
      <c r="AM61" s="698">
        <f>SUM('TT CAM XUYEN:XA 30 '!AM61)</f>
        <v>0</v>
      </c>
      <c r="AN61" s="823">
        <f>SUM('TT CAM XUYEN:XA 30 '!AN61)</f>
        <v>0</v>
      </c>
      <c r="AO61" s="823">
        <f>SUM('TT CAM XUYEN:XA 30 '!AO61)</f>
        <v>0</v>
      </c>
      <c r="AP61" s="823">
        <f>SUM('TT CAM XUYEN:XA 30 '!AP61)</f>
        <v>0</v>
      </c>
      <c r="AQ61" s="823">
        <f>SUM('TT CAM XUYEN:XA 30 '!AQ61)</f>
        <v>0</v>
      </c>
      <c r="AR61" s="698">
        <f>SUM('TT CAM XUYEN:XA 30 '!AR61)</f>
        <v>0</v>
      </c>
      <c r="AS61" s="698">
        <f>SUM('TT CAM XUYEN:XA 30 '!AS61)</f>
        <v>0</v>
      </c>
      <c r="AT61" s="823">
        <f>SUM('TT CAM XUYEN:XA 30 '!AT61)</f>
        <v>0</v>
      </c>
      <c r="AU61" s="698">
        <f>SUM('TT CAM XUYEN:XA 30 '!AU61)</f>
        <v>0</v>
      </c>
      <c r="AV61" s="823">
        <f>SUM('TT CAM XUYEN:XA 30 '!AV61)</f>
        <v>0</v>
      </c>
      <c r="AW61" s="823">
        <f>SUM('TT CAM XUYEN:XA 30 '!AW61)</f>
        <v>0</v>
      </c>
      <c r="AX61" s="823">
        <f>SUM('TT CAM XUYEN:XA 30 '!AX61)</f>
        <v>0</v>
      </c>
      <c r="AY61" s="823">
        <f>SUM('TT CAM XUYEN:XA 30 '!AY61)</f>
        <v>0</v>
      </c>
      <c r="AZ61" s="823">
        <f>SUM('TT CAM XUYEN:XA 30 '!AZ61)</f>
        <v>0</v>
      </c>
      <c r="BA61" s="823">
        <f>SUM('TT CAM XUYEN:XA 30 '!BA61)</f>
        <v>0</v>
      </c>
      <c r="BB61" s="698">
        <f>SUM('TT CAM XUYEN:XA 30 '!BB61)</f>
        <v>0</v>
      </c>
      <c r="BC61" s="823">
        <f>SUM('TT CAM XUYEN:XA 30 '!BC61)</f>
        <v>0</v>
      </c>
      <c r="BD61" s="698">
        <f>SUM('TT CAM XUYEN:XA 30 '!BD61)</f>
        <v>0</v>
      </c>
      <c r="BE61" s="698">
        <f>SUM('TT CAM XUYEN:XA 30 '!BE61)</f>
        <v>0</v>
      </c>
      <c r="BF61" s="824">
        <f>SUM('TT CAM XUYEN:XA 30 '!BF61)</f>
        <v>10.364677</v>
      </c>
      <c r="BG61" s="698">
        <f>SUM('TT CAM XUYEN:XA 30 '!BG61)</f>
        <v>0</v>
      </c>
      <c r="BH61" s="698">
        <f>SUM('TT CAM XUYEN:XA 30 '!BH61)</f>
        <v>2</v>
      </c>
      <c r="BI61" s="698">
        <f>SUM('TT CAM XUYEN:XA 30 '!BI61)</f>
        <v>11.194676999999999</v>
      </c>
      <c r="BJ61" s="14">
        <f t="shared" si="1"/>
        <v>1.1700000000000017</v>
      </c>
      <c r="BK61" s="42">
        <f t="shared" si="2"/>
        <v>0.82999999999999829</v>
      </c>
      <c r="BM61" s="8">
        <f t="shared" si="0"/>
        <v>12.364677</v>
      </c>
    </row>
    <row r="62" spans="1:65" s="26" customFormat="1" ht="15.6" x14ac:dyDescent="0.3">
      <c r="A62" s="697">
        <v>3</v>
      </c>
      <c r="B62" s="773" t="s">
        <v>72</v>
      </c>
      <c r="C62" s="698" t="s">
        <v>84</v>
      </c>
      <c r="D62" s="698">
        <f>SUM('TT CAM XUYEN:XA 30 '!D62)</f>
        <v>1412.6173320000003</v>
      </c>
      <c r="E62" s="698">
        <f>SUM('TT CAM XUYEN:XA 30 '!E62)</f>
        <v>145.60999999999999</v>
      </c>
      <c r="F62" s="670"/>
      <c r="G62" s="698">
        <f>SUM('TT CAM XUYEN:XA 30 '!G62)</f>
        <v>0</v>
      </c>
      <c r="H62" s="698">
        <f>SUM('TT CAM XUYEN:XA 30 '!H62)</f>
        <v>0</v>
      </c>
      <c r="I62" s="698">
        <f>SUM('TT CAM XUYEN:XA 30 '!I62)</f>
        <v>0</v>
      </c>
      <c r="J62" s="823">
        <f>SUM('TT CAM XUYEN:XA 30 '!J62)</f>
        <v>0</v>
      </c>
      <c r="K62" s="823">
        <f>SUM('TT CAM XUYEN:XA 30 '!K62)</f>
        <v>10</v>
      </c>
      <c r="L62" s="823">
        <f>SUM('TT CAM XUYEN:XA 30 '!L62)</f>
        <v>2</v>
      </c>
      <c r="M62" s="698">
        <f>SUM('TT CAM XUYEN:XA 30 '!M62)</f>
        <v>0</v>
      </c>
      <c r="N62" s="823">
        <f>SUM('TT CAM XUYEN:XA 30 '!N62)</f>
        <v>0</v>
      </c>
      <c r="O62" s="698">
        <f>SUM('TT CAM XUYEN:XA 30 '!O62)</f>
        <v>0</v>
      </c>
      <c r="P62" s="823">
        <f>SUM('TT CAM XUYEN:XA 30 '!P62)</f>
        <v>79.410000000000011</v>
      </c>
      <c r="Q62" s="698">
        <f>SUM('TT CAM XUYEN:XA 30 '!Q62)</f>
        <v>0</v>
      </c>
      <c r="R62" s="823">
        <f>SUM('TT CAM XUYEN:XA 30 '!R62)</f>
        <v>54.199999999999996</v>
      </c>
      <c r="S62" s="698">
        <f>SUM('TT CAM XUYEN:XA 30 '!S62)</f>
        <v>519.57000000000005</v>
      </c>
      <c r="T62" s="678"/>
      <c r="U62" s="823">
        <f>SUM('TT CAM XUYEN:XA 30 '!U62)</f>
        <v>0.4</v>
      </c>
      <c r="V62" s="823">
        <f>SUM('TT CAM XUYEN:XA 30 '!V62)</f>
        <v>0</v>
      </c>
      <c r="W62" s="698">
        <f>SUM('TT CAM XUYEN:XA 30 '!W62)</f>
        <v>0</v>
      </c>
      <c r="X62" s="823">
        <f>SUM('TT CAM XUYEN:XA 30 '!X62)</f>
        <v>9.34</v>
      </c>
      <c r="Y62" s="823">
        <f>SUM('TT CAM XUYEN:XA 30 '!Y62)</f>
        <v>74.850000000000009</v>
      </c>
      <c r="Z62" s="823">
        <f>SUM('TT CAM XUYEN:XA 30 '!Z62)</f>
        <v>7.28</v>
      </c>
      <c r="AA62" s="698">
        <f>SUM('TT CAM XUYEN:XA 30 '!AA62)</f>
        <v>0</v>
      </c>
      <c r="AB62" s="823">
        <f>SUM('TT CAM XUYEN:XA 30 '!AB62)</f>
        <v>0</v>
      </c>
      <c r="AC62" s="698">
        <f>SUM('TT CAM XUYEN:XA 30 '!AC62)</f>
        <v>332.1400000000001</v>
      </c>
      <c r="AD62" s="678"/>
      <c r="AE62" s="823">
        <f>SUM('TT CAM XUYEN:XA 30 '!AE62)</f>
        <v>75.8</v>
      </c>
      <c r="AF62" s="823">
        <f>SUM('TT CAM XUYEN:XA 30 '!AF62)</f>
        <v>164.54000000000002</v>
      </c>
      <c r="AG62" s="823">
        <f>SUM('TT CAM XUYEN:XA 30 '!AG62)</f>
        <v>0.1</v>
      </c>
      <c r="AH62" s="823">
        <f>SUM('TT CAM XUYEN:XA 30 '!AH62)</f>
        <v>0</v>
      </c>
      <c r="AI62" s="823">
        <f>SUM('TT CAM XUYEN:XA 30 '!AI62)</f>
        <v>2.0699999999999998</v>
      </c>
      <c r="AJ62" s="823">
        <f>SUM('TT CAM XUYEN:XA 30 '!AJ62)</f>
        <v>64.150000000000006</v>
      </c>
      <c r="AK62" s="823">
        <f>SUM('TT CAM XUYEN:XA 30 '!AK62)</f>
        <v>0.25</v>
      </c>
      <c r="AL62" s="823">
        <f>SUM('TT CAM XUYEN:XA 30 '!AL62)</f>
        <v>0.97</v>
      </c>
      <c r="AM62" s="698">
        <f>SUM('TT CAM XUYEN:XA 30 '!AM62)</f>
        <v>0</v>
      </c>
      <c r="AN62" s="823">
        <f>SUM('TT CAM XUYEN:XA 30 '!AN62)</f>
        <v>0.28000000000000003</v>
      </c>
      <c r="AO62" s="823">
        <f>SUM('TT CAM XUYEN:XA 30 '!AO62)</f>
        <v>0</v>
      </c>
      <c r="AP62" s="823">
        <f>SUM('TT CAM XUYEN:XA 30 '!AP62)</f>
        <v>0</v>
      </c>
      <c r="AQ62" s="823">
        <f>SUM('TT CAM XUYEN:XA 30 '!AQ62)</f>
        <v>23.48</v>
      </c>
      <c r="AR62" s="698">
        <f>SUM('TT CAM XUYEN:XA 30 '!AR62)</f>
        <v>0</v>
      </c>
      <c r="AS62" s="698">
        <f>SUM('TT CAM XUYEN:XA 30 '!AS62)</f>
        <v>0</v>
      </c>
      <c r="AT62" s="823">
        <f>SUM('TT CAM XUYEN:XA 30 '!AT62)</f>
        <v>0.5</v>
      </c>
      <c r="AU62" s="698">
        <f>SUM('TT CAM XUYEN:XA 30 '!AU62)</f>
        <v>0</v>
      </c>
      <c r="AV62" s="823">
        <f>SUM('TT CAM XUYEN:XA 30 '!AV62)</f>
        <v>1.1800000000000002</v>
      </c>
      <c r="AW62" s="823">
        <f>SUM('TT CAM XUYEN:XA 30 '!AW62)</f>
        <v>1.33</v>
      </c>
      <c r="AX62" s="823">
        <f>SUM('TT CAM XUYEN:XA 30 '!AX62)</f>
        <v>56.48</v>
      </c>
      <c r="AY62" s="823">
        <f>SUM('TT CAM XUYEN:XA 30 '!AY62)</f>
        <v>31.12</v>
      </c>
      <c r="AZ62" s="823">
        <f>SUM('TT CAM XUYEN:XA 30 '!AZ62)</f>
        <v>5.04</v>
      </c>
      <c r="BA62" s="823">
        <f>SUM('TT CAM XUYEN:XA 30 '!BA62)</f>
        <v>0.01</v>
      </c>
      <c r="BB62" s="698">
        <f>SUM('TT CAM XUYEN:XA 30 '!BB62)</f>
        <v>0</v>
      </c>
      <c r="BC62" s="823">
        <f>SUM('TT CAM XUYEN:XA 30 '!BC62)</f>
        <v>0.4</v>
      </c>
      <c r="BD62" s="698">
        <f>SUM('TT CAM XUYEN:XA 30 '!BD62)</f>
        <v>0</v>
      </c>
      <c r="BE62" s="698">
        <f>SUM('TT CAM XUYEN:XA 30 '!BE62)</f>
        <v>0</v>
      </c>
      <c r="BF62" s="823">
        <f>SUM('TT CAM XUYEN:XA 30 '!BF62)</f>
        <v>0</v>
      </c>
      <c r="BG62" s="698">
        <f>SUM('TT CAM XUYEN:XA 30 '!BG62)</f>
        <v>747.43733199999997</v>
      </c>
      <c r="BH62" s="698">
        <f>SUM('TT CAM XUYEN:XA 30 '!BH62)</f>
        <v>665.18000000000006</v>
      </c>
      <c r="BI62" s="698">
        <f>SUM('TT CAM XUYEN:XA 30 '!BI62)</f>
        <v>747.43733199999997</v>
      </c>
      <c r="BJ62" s="14">
        <f t="shared" si="1"/>
        <v>665.18000000000029</v>
      </c>
      <c r="BK62" s="42">
        <f t="shared" si="2"/>
        <v>0</v>
      </c>
      <c r="BM62" s="8">
        <f t="shared" si="0"/>
        <v>519.57000000000005</v>
      </c>
    </row>
    <row r="63" spans="1:65" ht="15.6" x14ac:dyDescent="0.3">
      <c r="A63" s="820"/>
      <c r="B63" s="703" t="s">
        <v>113</v>
      </c>
      <c r="C63" s="647"/>
      <c r="D63" s="698">
        <f>SUM('TT CAM XUYEN:XA 30 '!D63)</f>
        <v>0</v>
      </c>
      <c r="E63" s="698">
        <f>SUM('TT CAM XUYEN:XA 30 '!E63)</f>
        <v>1306.3500000000001</v>
      </c>
      <c r="F63" s="38"/>
      <c r="G63" s="698">
        <f>SUM('TT CAM XUYEN:XA 30 '!G63)</f>
        <v>0</v>
      </c>
      <c r="H63" s="698">
        <f>SUM('TT CAM XUYEN:XA 30 '!H63)</f>
        <v>0</v>
      </c>
      <c r="I63" s="698">
        <f>SUM('TT CAM XUYEN:XA 30 '!I63)</f>
        <v>0</v>
      </c>
      <c r="J63" s="823">
        <f>SUM('TT CAM XUYEN:XA 30 '!J63)</f>
        <v>62.1</v>
      </c>
      <c r="K63" s="823">
        <f>SUM('TT CAM XUYEN:XA 30 '!K63)</f>
        <v>61.83</v>
      </c>
      <c r="L63" s="823">
        <f>SUM('TT CAM XUYEN:XA 30 '!L63)</f>
        <v>24.700000000000003</v>
      </c>
      <c r="M63" s="698">
        <f>SUM('TT CAM XUYEN:XA 30 '!M63)</f>
        <v>0</v>
      </c>
      <c r="N63" s="823">
        <f>SUM('TT CAM XUYEN:XA 30 '!N63)</f>
        <v>3</v>
      </c>
      <c r="O63" s="698">
        <f>SUM('TT CAM XUYEN:XA 30 '!O63)</f>
        <v>0</v>
      </c>
      <c r="P63" s="823">
        <f>SUM('TT CAM XUYEN:XA 30 '!P63)</f>
        <v>184.17</v>
      </c>
      <c r="Q63" s="698">
        <f>SUM('TT CAM XUYEN:XA 30 '!Q63)</f>
        <v>0</v>
      </c>
      <c r="R63" s="823">
        <f>SUM('TT CAM XUYEN:XA 30 '!R63)</f>
        <v>970.55000000000007</v>
      </c>
      <c r="S63" s="698">
        <f>SUM('TT CAM XUYEN:XA 30 '!S63)</f>
        <v>4166.34</v>
      </c>
      <c r="T63" s="38"/>
      <c r="U63" s="823">
        <f>SUM('TT CAM XUYEN:XA 30 '!U63)</f>
        <v>119.63000000000001</v>
      </c>
      <c r="V63" s="823">
        <f>SUM('TT CAM XUYEN:XA 30 '!V63)</f>
        <v>4.7200000000000015</v>
      </c>
      <c r="W63" s="698">
        <f>SUM('TT CAM XUYEN:XA 30 '!W63)</f>
        <v>0</v>
      </c>
      <c r="X63" s="823">
        <f>SUM('TT CAM XUYEN:XA 30 '!X63)</f>
        <v>162.78</v>
      </c>
      <c r="Y63" s="823">
        <f>SUM('TT CAM XUYEN:XA 30 '!Y63)</f>
        <v>1553.51</v>
      </c>
      <c r="Z63" s="823">
        <f>SUM('TT CAM XUYEN:XA 30 '!Z63)</f>
        <v>58.120000000000026</v>
      </c>
      <c r="AA63" s="698">
        <f>SUM('TT CAM XUYEN:XA 30 '!AA63)</f>
        <v>0</v>
      </c>
      <c r="AB63" s="823">
        <f>SUM('TT CAM XUYEN:XA 30 '!AB63)</f>
        <v>66.300000000000011</v>
      </c>
      <c r="AC63" s="698">
        <f>SUM('TT CAM XUYEN:XA 30 '!AC63)</f>
        <v>1260.4599999999998</v>
      </c>
      <c r="AD63" s="38"/>
      <c r="AE63" s="823">
        <f>SUM('TT CAM XUYEN:XA 30 '!AE63)</f>
        <v>782.79999999999984</v>
      </c>
      <c r="AF63" s="823">
        <f>SUM('TT CAM XUYEN:XA 30 '!AF63)</f>
        <v>249.07000000000008</v>
      </c>
      <c r="AG63" s="823">
        <f>SUM('TT CAM XUYEN:XA 30 '!AG63)</f>
        <v>0.75</v>
      </c>
      <c r="AH63" s="823">
        <f>SUM('TT CAM XUYEN:XA 30 '!AH63)</f>
        <v>5.4599999999999991</v>
      </c>
      <c r="AI63" s="823">
        <f>SUM('TT CAM XUYEN:XA 30 '!AI63)</f>
        <v>18.440000000000001</v>
      </c>
      <c r="AJ63" s="823">
        <f>SUM('TT CAM XUYEN:XA 30 '!AJ63)</f>
        <v>94.899999999999991</v>
      </c>
      <c r="AK63" s="823">
        <f>SUM('TT CAM XUYEN:XA 30 '!AK63)</f>
        <v>4.910000000000001</v>
      </c>
      <c r="AL63" s="823">
        <f>SUM('TT CAM XUYEN:XA 30 '!AL63)</f>
        <v>4.6500000000000012</v>
      </c>
      <c r="AM63" s="698">
        <f>SUM('TT CAM XUYEN:XA 30 '!AM63)</f>
        <v>0</v>
      </c>
      <c r="AN63" s="823">
        <f>SUM('TT CAM XUYEN:XA 30 '!AN63)</f>
        <v>2.14</v>
      </c>
      <c r="AO63" s="823">
        <f>SUM('TT CAM XUYEN:XA 30 '!AO63)</f>
        <v>18.12</v>
      </c>
      <c r="AP63" s="823">
        <f>SUM('TT CAM XUYEN:XA 30 '!AP63)</f>
        <v>0.92999999999999994</v>
      </c>
      <c r="AQ63" s="823">
        <f>SUM('TT CAM XUYEN:XA 30 '!AQ63)</f>
        <v>73.089999999999989</v>
      </c>
      <c r="AR63" s="698">
        <f>SUM('TT CAM XUYEN:XA 30 '!AR63)</f>
        <v>0</v>
      </c>
      <c r="AS63" s="698">
        <f>SUM('TT CAM XUYEN:XA 30 '!AS63)</f>
        <v>0</v>
      </c>
      <c r="AT63" s="823">
        <f>SUM('TT CAM XUYEN:XA 30 '!AT63)</f>
        <v>5.2</v>
      </c>
      <c r="AU63" s="698">
        <f>SUM('TT CAM XUYEN:XA 30 '!AU63)</f>
        <v>0</v>
      </c>
      <c r="AV63" s="823">
        <f>SUM('TT CAM XUYEN:XA 30 '!AV63)</f>
        <v>12.33</v>
      </c>
      <c r="AW63" s="823">
        <f>SUM('TT CAM XUYEN:XA 30 '!AW63)</f>
        <v>18.39</v>
      </c>
      <c r="AX63" s="823">
        <f>SUM('TT CAM XUYEN:XA 30 '!AX63)</f>
        <v>571.6</v>
      </c>
      <c r="AY63" s="823">
        <f>SUM('TT CAM XUYEN:XA 30 '!AY63)</f>
        <v>307.84000000000003</v>
      </c>
      <c r="AZ63" s="823">
        <f>SUM('TT CAM XUYEN:XA 30 '!AZ63)</f>
        <v>28.42</v>
      </c>
      <c r="BA63" s="823">
        <f>SUM('TT CAM XUYEN:XA 30 '!BA63)</f>
        <v>0.95</v>
      </c>
      <c r="BB63" s="698">
        <f>SUM('TT CAM XUYEN:XA 30 '!BB63)</f>
        <v>0</v>
      </c>
      <c r="BC63" s="823">
        <f>SUM('TT CAM XUYEN:XA 30 '!BC63)</f>
        <v>0.46</v>
      </c>
      <c r="BD63" s="698">
        <f>SUM('TT CAM XUYEN:XA 30 '!BD63)</f>
        <v>0</v>
      </c>
      <c r="BE63" s="698">
        <f>SUM('TT CAM XUYEN:XA 30 '!BE63)</f>
        <v>0</v>
      </c>
      <c r="BF63" s="823">
        <f>SUM('TT CAM XUYEN:XA 30 '!BF63)</f>
        <v>0.83</v>
      </c>
      <c r="BG63" s="698">
        <f>SUM('TT CAM XUYEN:XA 30 '!BG63)</f>
        <v>0</v>
      </c>
      <c r="BH63" s="698">
        <f>SUM('TT CAM XUYEN:XA 30 '!BH63)</f>
        <v>0</v>
      </c>
      <c r="BI63" s="698">
        <f>SUM('TT CAM XUYEN:XA 30 '!BI63)</f>
        <v>0</v>
      </c>
      <c r="BJ63" s="14">
        <f t="shared" si="1"/>
        <v>0</v>
      </c>
      <c r="BK63" s="42">
        <f t="shared" si="2"/>
        <v>0</v>
      </c>
      <c r="BM63" s="8">
        <f t="shared" si="0"/>
        <v>4166.3399999999992</v>
      </c>
    </row>
    <row r="64" spans="1:65" ht="16.5" customHeight="1" x14ac:dyDescent="0.3">
      <c r="A64" s="698"/>
      <c r="B64" s="703" t="s">
        <v>944</v>
      </c>
      <c r="C64" s="704"/>
      <c r="D64" s="698">
        <f>SUM('TT CAM XUYEN:XA 30 '!D64)</f>
        <v>0</v>
      </c>
      <c r="E64" s="698">
        <f>SUM('TT CAM XUYEN:XA 30 '!E64)</f>
        <v>47389.583575000004</v>
      </c>
      <c r="F64" s="678"/>
      <c r="G64" s="698">
        <f>SUM('TT CAM XUYEN:XA 30 '!G64)</f>
        <v>9668.1643569999997</v>
      </c>
      <c r="H64" s="698">
        <f>SUM('TT CAM XUYEN:XA 30 '!H64)</f>
        <v>9368.3587279999956</v>
      </c>
      <c r="I64" s="698">
        <f>SUM('TT CAM XUYEN:XA 30 '!I64)</f>
        <v>299.80562900000001</v>
      </c>
      <c r="J64" s="823">
        <f>SUM('TT CAM XUYEN:XA 30 '!J64)</f>
        <v>999.09953399999995</v>
      </c>
      <c r="K64" s="823">
        <f>SUM('TT CAM XUYEN:XA 30 '!K64)</f>
        <v>4301.2356939999991</v>
      </c>
      <c r="L64" s="823">
        <f>SUM('TT CAM XUYEN:XA 30 '!L64)</f>
        <v>13040.934287</v>
      </c>
      <c r="M64" s="698">
        <f>SUM('TT CAM XUYEN:XA 30 '!M64)</f>
        <v>11917.408397000001</v>
      </c>
      <c r="N64" s="823">
        <f>SUM('TT CAM XUYEN:XA 30 '!N64)</f>
        <v>5343.9497369999999</v>
      </c>
      <c r="O64" s="698">
        <f>SUM('TT CAM XUYEN:XA 30 '!O64)</f>
        <v>1089.518339</v>
      </c>
      <c r="P64" s="823">
        <f>SUM('TT CAM XUYEN:XA 30 '!P64)</f>
        <v>750.36167699999987</v>
      </c>
      <c r="Q64" s="698">
        <f>SUM('TT CAM XUYEN:XA 30 '!Q64)</f>
        <v>0.45871000000000084</v>
      </c>
      <c r="R64" s="823">
        <f>SUM('TT CAM XUYEN:XA 30 '!R64)</f>
        <v>1367.9711820000002</v>
      </c>
      <c r="S64" s="698">
        <f>SUM('TT CAM XUYEN:XA 30 '!S64)</f>
        <v>15566.509555000001</v>
      </c>
      <c r="T64" s="678"/>
      <c r="U64" s="823">
        <f>SUM('TT CAM XUYEN:XA 30 '!U64)</f>
        <v>181.73097800000002</v>
      </c>
      <c r="V64" s="823">
        <f>SUM('TT CAM XUYEN:XA 30 '!V64)</f>
        <v>55.373662000000024</v>
      </c>
      <c r="W64" s="698">
        <f>SUM('TT CAM XUYEN:XA 30 '!W64)</f>
        <v>0</v>
      </c>
      <c r="X64" s="823">
        <f>SUM('TT CAM XUYEN:XA 30 '!X64)</f>
        <v>185.97338999999999</v>
      </c>
      <c r="Y64" s="823">
        <f>SUM('TT CAM XUYEN:XA 30 '!Y64)</f>
        <v>1570.1887559999998</v>
      </c>
      <c r="Z64" s="823">
        <f>SUM('TT CAM XUYEN:XA 30 '!Z64)</f>
        <v>106.982843</v>
      </c>
      <c r="AA64" s="698">
        <f>SUM('TT CAM XUYEN:XA 30 '!AA64)</f>
        <v>19.535253000000001</v>
      </c>
      <c r="AB64" s="823">
        <f>SUM('TT CAM XUYEN:XA 30 '!AB64)</f>
        <v>112.05808500000001</v>
      </c>
      <c r="AC64" s="698">
        <f>SUM('TT CAM XUYEN:XA 30 '!AC64)</f>
        <v>5836.8553179999999</v>
      </c>
      <c r="AD64" s="678"/>
      <c r="AE64" s="823">
        <f>SUM('TT CAM XUYEN:XA 30 '!AE64)</f>
        <v>3214.9624310000008</v>
      </c>
      <c r="AF64" s="823">
        <f>SUM('TT CAM XUYEN:XA 30 '!AF64)</f>
        <v>1315.454146</v>
      </c>
      <c r="AG64" s="823">
        <f>SUM('TT CAM XUYEN:XA 30 '!AG64)</f>
        <v>6.2676999999999996</v>
      </c>
      <c r="AH64" s="823">
        <f>SUM('TT CAM XUYEN:XA 30 '!AH64)</f>
        <v>12.470922</v>
      </c>
      <c r="AI64" s="823">
        <f>SUM('TT CAM XUYEN:XA 30 '!AI64)</f>
        <v>181.34451999999996</v>
      </c>
      <c r="AJ64" s="823">
        <f>SUM('TT CAM XUYEN:XA 30 '!AJ64)</f>
        <v>176.04876900000005</v>
      </c>
      <c r="AK64" s="823">
        <f>SUM('TT CAM XUYEN:XA 30 '!AK64)</f>
        <v>65.938555000000008</v>
      </c>
      <c r="AL64" s="823">
        <f>SUM('TT CAM XUYEN:XA 30 '!AL64)</f>
        <v>5.4168830000000012</v>
      </c>
      <c r="AM64" s="698">
        <f>SUM('TT CAM XUYEN:XA 30 '!AM64)</f>
        <v>0</v>
      </c>
      <c r="AN64" s="823">
        <f>SUM('TT CAM XUYEN:XA 30 '!AN64)</f>
        <v>5.2653340000000002</v>
      </c>
      <c r="AO64" s="823">
        <f>SUM('TT CAM XUYEN:XA 30 '!AO64)</f>
        <v>33.990833000000002</v>
      </c>
      <c r="AP64" s="823">
        <f>SUM('TT CAM XUYEN:XA 30 '!AP64)</f>
        <v>17.517552999999999</v>
      </c>
      <c r="AQ64" s="823">
        <f>SUM('TT CAM XUYEN:XA 30 '!AQ64)</f>
        <v>785.24468399999978</v>
      </c>
      <c r="AR64" s="698">
        <f>SUM('TT CAM XUYEN:XA 30 '!AR64)</f>
        <v>0</v>
      </c>
      <c r="AS64" s="698">
        <f>SUM('TT CAM XUYEN:XA 30 '!AS64)</f>
        <v>0</v>
      </c>
      <c r="AT64" s="823">
        <f>SUM('TT CAM XUYEN:XA 30 '!AT64)</f>
        <v>16.927668000000001</v>
      </c>
      <c r="AU64" s="698">
        <f>SUM('TT CAM XUYEN:XA 30 '!AU64)</f>
        <v>0</v>
      </c>
      <c r="AV64" s="823">
        <f>SUM('TT CAM XUYEN:XA 30 '!AV64)</f>
        <v>44.883575</v>
      </c>
      <c r="AW64" s="823">
        <f>SUM('TT CAM XUYEN:XA 30 '!AW64)</f>
        <v>21.282685000000001</v>
      </c>
      <c r="AX64" s="823">
        <f>SUM('TT CAM XUYEN:XA 30 '!AX64)</f>
        <v>2260.3024549999996</v>
      </c>
      <c r="AY64" s="823">
        <f>SUM('TT CAM XUYEN:XA 30 '!AY64)</f>
        <v>483.10199100000006</v>
      </c>
      <c r="AZ64" s="823">
        <f>SUM('TT CAM XUYEN:XA 30 '!AZ64)</f>
        <v>83.729208999999997</v>
      </c>
      <c r="BA64" s="823">
        <f>SUM('TT CAM XUYEN:XA 30 '!BA64)</f>
        <v>1.3165529999999999</v>
      </c>
      <c r="BB64" s="698">
        <f>SUM('TT CAM XUYEN:XA 30 '!BB64)</f>
        <v>0</v>
      </c>
      <c r="BC64" s="823">
        <f>SUM('TT CAM XUYEN:XA 30 '!BC64)</f>
        <v>42.313656999999992</v>
      </c>
      <c r="BD64" s="698">
        <f>SUM('TT CAM XUYEN:XA 30 '!BD64)</f>
        <v>988.06251700000007</v>
      </c>
      <c r="BE64" s="698">
        <f>SUM('TT CAM XUYEN:XA 30 '!BE64)</f>
        <v>3561.6339120000007</v>
      </c>
      <c r="BF64" s="823">
        <f>SUM('TT CAM XUYEN:XA 30 '!BF64)</f>
        <v>11.194676999999999</v>
      </c>
      <c r="BG64" s="698">
        <f>SUM('TT CAM XUYEN:XA 30 '!BG64)</f>
        <v>747.43733199999997</v>
      </c>
      <c r="BH64" s="698">
        <f>SUM('TT CAM XUYEN:XA 30 '!BH64)</f>
        <v>0</v>
      </c>
      <c r="BI64" s="698">
        <f>SUM('TT CAM XUYEN:XA 30 '!BI64)</f>
        <v>0</v>
      </c>
      <c r="BJ64" s="14">
        <f t="shared" si="1"/>
        <v>0</v>
      </c>
      <c r="BK64" s="42">
        <f t="shared" si="2"/>
        <v>0</v>
      </c>
      <c r="BM64" s="8">
        <f t="shared" si="0"/>
        <v>10997.287833999999</v>
      </c>
    </row>
    <row r="65" spans="2:65" ht="34.5" customHeight="1" x14ac:dyDescent="0.3">
      <c r="P65" s="917"/>
      <c r="Y65" s="828"/>
      <c r="AI65" s="828"/>
      <c r="AP65" s="828"/>
      <c r="AV65" s="828"/>
      <c r="AX65" s="828"/>
      <c r="AY65" s="829"/>
      <c r="BC65" s="828"/>
      <c r="BM65" s="8">
        <f t="shared" si="0"/>
        <v>0</v>
      </c>
    </row>
    <row r="66" spans="2:65" ht="15.6" x14ac:dyDescent="0.3">
      <c r="L66" s="919"/>
      <c r="P66" s="828"/>
      <c r="Q66" s="111"/>
      <c r="AV66" s="829"/>
      <c r="BC66" s="829"/>
      <c r="BM66" s="8">
        <f t="shared" si="0"/>
        <v>0</v>
      </c>
    </row>
    <row r="67" spans="2:65" ht="15.6" x14ac:dyDescent="0.3">
      <c r="B67" s="36"/>
      <c r="C67" s="37"/>
      <c r="D67" s="38"/>
      <c r="P67" s="828"/>
      <c r="AI67" s="825" t="s">
        <v>1082</v>
      </c>
      <c r="AZ67" s="827"/>
      <c r="BA67" s="827"/>
      <c r="BB67" s="8"/>
      <c r="BM67" s="8">
        <f t="shared" si="0"/>
        <v>0</v>
      </c>
    </row>
    <row r="68" spans="2:65" ht="31.5" customHeight="1" x14ac:dyDescent="0.3">
      <c r="B68" s="36"/>
      <c r="C68" s="37"/>
      <c r="D68" s="38"/>
      <c r="P68" s="918"/>
      <c r="AX68" s="923"/>
      <c r="AZ68" s="827"/>
      <c r="BA68" s="827"/>
      <c r="BB68" s="8"/>
    </row>
    <row r="69" spans="2:65" ht="15.6" x14ac:dyDescent="0.3">
      <c r="J69" s="827"/>
      <c r="K69" s="827"/>
      <c r="L69" s="826"/>
      <c r="M69" s="112"/>
      <c r="N69" s="826"/>
      <c r="O69" s="112"/>
      <c r="P69" s="826"/>
      <c r="Q69" s="112"/>
      <c r="R69" s="826"/>
      <c r="S69" s="112"/>
      <c r="T69" s="112"/>
      <c r="U69" s="826"/>
      <c r="V69" s="826"/>
      <c r="W69" s="112"/>
      <c r="X69" s="826"/>
      <c r="Y69" s="826"/>
      <c r="Z69" s="826"/>
      <c r="AA69" s="112"/>
      <c r="AB69" s="826"/>
      <c r="AC69" s="112"/>
      <c r="AD69" s="112"/>
      <c r="AE69" s="826"/>
      <c r="AF69" s="826"/>
      <c r="AG69" s="826"/>
      <c r="AH69" s="826"/>
      <c r="AI69" s="826"/>
      <c r="AJ69" s="826"/>
      <c r="AK69" s="826"/>
      <c r="AL69" s="826"/>
      <c r="AM69" s="112"/>
      <c r="AN69" s="826"/>
      <c r="AO69" s="826"/>
      <c r="AP69" s="826"/>
      <c r="AQ69" s="826"/>
      <c r="AR69" s="112"/>
      <c r="AS69" s="112"/>
      <c r="AT69" s="826"/>
      <c r="AU69" s="112"/>
      <c r="AV69" s="826"/>
      <c r="AW69" s="826"/>
      <c r="AX69" s="826"/>
      <c r="AY69" s="826"/>
      <c r="AZ69" s="826"/>
      <c r="BA69" s="826"/>
      <c r="BB69" s="112"/>
      <c r="BC69" s="826"/>
      <c r="BD69" s="112"/>
      <c r="BE69" s="112"/>
      <c r="BF69" s="826"/>
      <c r="BG69" s="113"/>
      <c r="BH69" s="113"/>
      <c r="BI69" s="113"/>
      <c r="BJ69" s="8"/>
    </row>
    <row r="70" spans="2:65" ht="15.6" x14ac:dyDescent="0.3">
      <c r="AZ70" s="827"/>
      <c r="BA70" s="827"/>
      <c r="BB70" s="8"/>
    </row>
    <row r="71" spans="2:65" x14ac:dyDescent="0.25">
      <c r="AX71" s="825">
        <v>7</v>
      </c>
    </row>
    <row r="72" spans="2:65" ht="31.5" customHeight="1" x14ac:dyDescent="0.25">
      <c r="AX72" s="828" t="s">
        <v>857</v>
      </c>
    </row>
    <row r="73" spans="2:65" x14ac:dyDescent="0.25">
      <c r="AX73" s="825">
        <v>10</v>
      </c>
    </row>
    <row r="74" spans="2:65" x14ac:dyDescent="0.25">
      <c r="AX74" s="829"/>
    </row>
    <row r="77" spans="2:65" x14ac:dyDescent="0.25">
      <c r="AX77" s="825">
        <f>AX73+AX71+AX67+AX63+3.26</f>
        <v>591.86</v>
      </c>
    </row>
    <row r="80" spans="2:65" x14ac:dyDescent="0.25">
      <c r="B80" s="41"/>
    </row>
  </sheetData>
  <mergeCells count="11">
    <mergeCell ref="D5:D6"/>
    <mergeCell ref="A1:B1"/>
    <mergeCell ref="A5:A6"/>
    <mergeCell ref="B5:B6"/>
    <mergeCell ref="A2:BH2"/>
    <mergeCell ref="A3:BI3"/>
    <mergeCell ref="BF4:BI4"/>
    <mergeCell ref="G5:BG5"/>
    <mergeCell ref="BH5:BH6"/>
    <mergeCell ref="BI5:BI6"/>
    <mergeCell ref="C5:C6"/>
  </mergeCells>
  <phoneticPr fontId="3" type="noConversion"/>
  <printOptions horizontalCentered="1" verticalCentered="1"/>
  <pageMargins left="0.59055118110236227" right="0" top="0" bottom="0" header="0.55118110236220474" footer="0.15748031496062992"/>
  <pageSetup paperSize="8" scale="65"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115" zoomScaleNormal="115" workbookViewId="0">
      <pane xSplit="4" ySplit="6" topLeftCell="AO58" activePane="bottomRight" state="frozen"/>
      <selection activeCell="A22" sqref="A22:IV22"/>
      <selection pane="topRight" activeCell="A22" sqref="A22:IV22"/>
      <selection pane="bottomLeft" activeCell="A22" sqref="A22:IV22"/>
      <selection pane="bottomRight" activeCell="A22" sqref="A22:IV22"/>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9" customWidth="1"/>
    <col min="5" max="5" width="8.5546875" style="9" customWidth="1"/>
    <col min="6" max="6" width="6.88671875" style="9" hidden="1" customWidth="1"/>
    <col min="7" max="12" width="8.6640625" style="9" customWidth="1"/>
    <col min="13" max="13" width="8.554687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6.6640625" style="735" customWidth="1"/>
    <col min="30" max="30" width="5.5546875" style="9" hidden="1" customWidth="1"/>
    <col min="31" max="61" width="8.6640625" style="9" customWidth="1"/>
    <col min="62" max="62" width="9.88671875" style="9" customWidth="1"/>
    <col min="63" max="63" width="20.44140625" style="9" customWidth="1"/>
    <col min="64" max="16384" width="7.88671875" style="9"/>
  </cols>
  <sheetData>
    <row r="1" spans="1:67" ht="15.6" x14ac:dyDescent="0.3">
      <c r="A1" s="1058" t="s">
        <v>186</v>
      </c>
      <c r="B1" s="1058"/>
      <c r="C1" s="5" t="s">
        <v>260</v>
      </c>
      <c r="D1" s="6"/>
      <c r="E1" s="6"/>
      <c r="F1" s="6"/>
      <c r="G1" s="6"/>
      <c r="H1" s="6"/>
      <c r="I1" s="6"/>
      <c r="J1" s="6"/>
      <c r="K1" s="6"/>
      <c r="L1" s="6"/>
      <c r="M1" s="90"/>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954</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10"/>
      <c r="K4" s="10"/>
      <c r="L4" s="10"/>
      <c r="M4" s="10"/>
      <c r="N4" s="10"/>
      <c r="O4" s="10"/>
      <c r="P4" s="74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942</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c r="BK6" s="14">
        <f>BJ7*17</f>
        <v>26401.173876000001</v>
      </c>
    </row>
    <row r="7" spans="1:67" s="100" customFormat="1" ht="21.75" customHeight="1" x14ac:dyDescent="0.25">
      <c r="A7" s="96"/>
      <c r="B7" s="95" t="s">
        <v>261</v>
      </c>
      <c r="C7" s="97"/>
      <c r="D7" s="741">
        <f>D8+D22+D62</f>
        <v>1553.0102279999999</v>
      </c>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1553.0102280000001</v>
      </c>
      <c r="BK7" s="100">
        <f>D7-BJ7</f>
        <v>0</v>
      </c>
    </row>
    <row r="8" spans="1:67" s="100" customFormat="1" ht="17.25" customHeight="1" x14ac:dyDescent="0.3">
      <c r="A8" s="742">
        <v>1</v>
      </c>
      <c r="B8" s="28" t="s">
        <v>31</v>
      </c>
      <c r="C8" s="97" t="s">
        <v>21</v>
      </c>
      <c r="D8" s="832">
        <v>1063.164186</v>
      </c>
      <c r="E8" s="743">
        <f>D8-BH8</f>
        <v>882.86418600000002</v>
      </c>
      <c r="F8" s="743"/>
      <c r="G8" s="744">
        <f>SUM(G13:G17,G19:G21)</f>
        <v>0</v>
      </c>
      <c r="H8" s="744">
        <f>SUM(H12:H17,H19:H21)</f>
        <v>0</v>
      </c>
      <c r="I8" s="745">
        <f>SUM(I11,I13:I17,I19:I21)</f>
        <v>0</v>
      </c>
      <c r="J8" s="744">
        <f>SUM(J11:J12,J14:J17,J19:J21)</f>
        <v>0</v>
      </c>
      <c r="K8" s="744">
        <f>SUM(K11:K13,K15:K17,K19:K21)</f>
        <v>0</v>
      </c>
      <c r="L8" s="744">
        <f>SUM(L11:L14,L16:L17,L19:L21)</f>
        <v>0</v>
      </c>
      <c r="M8" s="744">
        <f>SUM(M11:M15,M17,M19:M21)</f>
        <v>0</v>
      </c>
      <c r="N8" s="744">
        <f>SUM(N11:N16,N19:N21)</f>
        <v>0</v>
      </c>
      <c r="O8" s="744">
        <f>SUM(O11:O16,O19:O21)</f>
        <v>0</v>
      </c>
      <c r="P8" s="744">
        <f>SUM(P11:P18,P20:P21)</f>
        <v>0</v>
      </c>
      <c r="Q8" s="744">
        <f>SUM(Q11:Q17,Q19,Q21)</f>
        <v>0</v>
      </c>
      <c r="R8" s="744">
        <f>SUM(R11:R17,R19:R20)</f>
        <v>5.6</v>
      </c>
      <c r="S8" s="24">
        <f>SUM(S11:S17,S19:S21)</f>
        <v>193.46</v>
      </c>
      <c r="T8" s="746"/>
      <c r="U8" s="744">
        <f>SUM(U11:U17,U19:U21)</f>
        <v>0</v>
      </c>
      <c r="V8" s="744">
        <f t="shared" ref="V8:AD8" si="0">SUM(V11:V17,V19:V21)</f>
        <v>0.2</v>
      </c>
      <c r="W8" s="744">
        <f t="shared" si="0"/>
        <v>0</v>
      </c>
      <c r="X8" s="744">
        <f t="shared" si="0"/>
        <v>0</v>
      </c>
      <c r="Y8" s="744">
        <f t="shared" si="0"/>
        <v>1</v>
      </c>
      <c r="Z8" s="744">
        <f t="shared" si="0"/>
        <v>0.16999999999999998</v>
      </c>
      <c r="AA8" s="744">
        <f t="shared" si="0"/>
        <v>0</v>
      </c>
      <c r="AB8" s="744">
        <f t="shared" si="0"/>
        <v>0</v>
      </c>
      <c r="AC8" s="747">
        <f t="shared" si="0"/>
        <v>18.760000000000002</v>
      </c>
      <c r="AD8" s="748">
        <f t="shared" si="0"/>
        <v>0</v>
      </c>
      <c r="AE8" s="744">
        <f t="shared" ref="AE8:BH8" si="1">SUM(AE11:AE17,AE19:AE21)</f>
        <v>7.4399999999999995</v>
      </c>
      <c r="AF8" s="744">
        <f t="shared" si="1"/>
        <v>2.14</v>
      </c>
      <c r="AG8" s="744">
        <f t="shared" si="1"/>
        <v>0</v>
      </c>
      <c r="AH8" s="744">
        <f t="shared" si="1"/>
        <v>0</v>
      </c>
      <c r="AI8" s="744">
        <f t="shared" si="1"/>
        <v>2</v>
      </c>
      <c r="AJ8" s="744">
        <f t="shared" si="1"/>
        <v>0</v>
      </c>
      <c r="AK8" s="744">
        <f t="shared" si="1"/>
        <v>0.12</v>
      </c>
      <c r="AL8" s="744">
        <f t="shared" si="1"/>
        <v>0.17</v>
      </c>
      <c r="AM8" s="744">
        <f t="shared" si="1"/>
        <v>0</v>
      </c>
      <c r="AN8" s="744">
        <f t="shared" si="1"/>
        <v>0</v>
      </c>
      <c r="AO8" s="744">
        <f t="shared" si="1"/>
        <v>0</v>
      </c>
      <c r="AP8" s="744">
        <f t="shared" si="1"/>
        <v>0</v>
      </c>
      <c r="AQ8" s="744">
        <f t="shared" si="1"/>
        <v>6.56</v>
      </c>
      <c r="AR8" s="744">
        <f t="shared" si="1"/>
        <v>0</v>
      </c>
      <c r="AS8" s="744">
        <f t="shared" si="1"/>
        <v>0</v>
      </c>
      <c r="AT8" s="744">
        <f t="shared" si="1"/>
        <v>0.33</v>
      </c>
      <c r="AU8" s="744">
        <f t="shared" si="1"/>
        <v>0</v>
      </c>
      <c r="AV8" s="744">
        <f t="shared" si="1"/>
        <v>0.89</v>
      </c>
      <c r="AW8" s="744">
        <f t="shared" si="1"/>
        <v>6.4</v>
      </c>
      <c r="AX8" s="744">
        <f t="shared" si="1"/>
        <v>0</v>
      </c>
      <c r="AY8" s="744">
        <f t="shared" si="1"/>
        <v>139.28000000000003</v>
      </c>
      <c r="AZ8" s="744">
        <f t="shared" si="1"/>
        <v>8</v>
      </c>
      <c r="BA8" s="744">
        <f t="shared" si="1"/>
        <v>0</v>
      </c>
      <c r="BB8" s="744">
        <f t="shared" si="1"/>
        <v>0</v>
      </c>
      <c r="BC8" s="744">
        <f t="shared" si="1"/>
        <v>0</v>
      </c>
      <c r="BD8" s="744">
        <f t="shared" si="1"/>
        <v>0</v>
      </c>
      <c r="BE8" s="744">
        <f t="shared" si="1"/>
        <v>0</v>
      </c>
      <c r="BF8" s="744">
        <f t="shared" si="1"/>
        <v>0</v>
      </c>
      <c r="BG8" s="744">
        <f t="shared" si="1"/>
        <v>0</v>
      </c>
      <c r="BH8" s="749">
        <f t="shared" si="1"/>
        <v>180.3</v>
      </c>
      <c r="BI8" s="98">
        <f>E64</f>
        <v>896.764186</v>
      </c>
      <c r="BJ8" s="100">
        <f>BI10+BI13+BI14+BI15+BI16+BI17+BI19+BI20+BI21</f>
        <v>896.76418600000011</v>
      </c>
      <c r="BK8" s="42"/>
      <c r="BL8" s="8"/>
      <c r="BM8" s="8"/>
      <c r="BN8" s="8"/>
      <c r="BO8" s="8"/>
    </row>
    <row r="9" spans="1:67" s="14" customFormat="1" ht="12" customHeight="1" x14ac:dyDescent="0.3">
      <c r="A9" s="15"/>
      <c r="B9" s="16" t="s">
        <v>38</v>
      </c>
      <c r="C9" s="91"/>
      <c r="D9" s="770"/>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42"/>
      <c r="BL9" s="8"/>
      <c r="BM9" s="8"/>
      <c r="BN9" s="8"/>
      <c r="BO9" s="8"/>
    </row>
    <row r="10" spans="1:67" s="26" customFormat="1" ht="15.6" x14ac:dyDescent="0.3">
      <c r="A10" s="15">
        <v>1.1000000000000001</v>
      </c>
      <c r="B10" s="16" t="s">
        <v>81</v>
      </c>
      <c r="C10" s="23" t="s">
        <v>82</v>
      </c>
      <c r="D10" s="767">
        <v>688.12388299999998</v>
      </c>
      <c r="E10" s="24">
        <f>SUM(J10:N10,P10:R10)</f>
        <v>3.1</v>
      </c>
      <c r="F10" s="24"/>
      <c r="G10" s="25">
        <f>D10-BH10</f>
        <v>529.81388300000003</v>
      </c>
      <c r="H10" s="20">
        <f>SUM(H12)</f>
        <v>0</v>
      </c>
      <c r="I10" s="102">
        <f>SUM(I11)</f>
        <v>0</v>
      </c>
      <c r="J10" s="20">
        <f t="shared" ref="J10:S10" si="2">SUM(J11:J12)</f>
        <v>0</v>
      </c>
      <c r="K10" s="20">
        <f t="shared" si="2"/>
        <v>0</v>
      </c>
      <c r="L10" s="20">
        <f t="shared" si="2"/>
        <v>0</v>
      </c>
      <c r="M10" s="20">
        <f t="shared" si="2"/>
        <v>0</v>
      </c>
      <c r="N10" s="20">
        <f t="shared" si="2"/>
        <v>0</v>
      </c>
      <c r="O10" s="20">
        <f t="shared" si="2"/>
        <v>0</v>
      </c>
      <c r="P10" s="20">
        <f t="shared" si="2"/>
        <v>0</v>
      </c>
      <c r="Q10" s="20">
        <f t="shared" si="2"/>
        <v>0</v>
      </c>
      <c r="R10" s="20">
        <f t="shared" si="2"/>
        <v>3.1</v>
      </c>
      <c r="S10" s="720">
        <f t="shared" si="2"/>
        <v>166.62</v>
      </c>
      <c r="T10" s="20"/>
      <c r="U10" s="20">
        <f>SUM(U11:U12)</f>
        <v>0</v>
      </c>
      <c r="V10" s="20">
        <f t="shared" ref="V10:AC10" si="3">SUM(V11:V12)</f>
        <v>0.2</v>
      </c>
      <c r="W10" s="20">
        <f t="shared" si="3"/>
        <v>0</v>
      </c>
      <c r="X10" s="20">
        <f t="shared" si="3"/>
        <v>0</v>
      </c>
      <c r="Y10" s="20">
        <f t="shared" si="3"/>
        <v>1</v>
      </c>
      <c r="Z10" s="20">
        <f t="shared" si="3"/>
        <v>0.09</v>
      </c>
      <c r="AA10" s="20">
        <f t="shared" si="3"/>
        <v>0</v>
      </c>
      <c r="AB10" s="20">
        <f t="shared" si="3"/>
        <v>0</v>
      </c>
      <c r="AC10" s="737">
        <f t="shared" si="3"/>
        <v>11.41</v>
      </c>
      <c r="AD10" s="720"/>
      <c r="AE10" s="20">
        <f t="shared" ref="AE10:BH10" si="4">SUM(AE11:AE12)</f>
        <v>1.92</v>
      </c>
      <c r="AF10" s="20">
        <f t="shared" si="4"/>
        <v>2.14</v>
      </c>
      <c r="AG10" s="20">
        <f t="shared" si="4"/>
        <v>0</v>
      </c>
      <c r="AH10" s="20">
        <f t="shared" si="4"/>
        <v>0</v>
      </c>
      <c r="AI10" s="20">
        <f t="shared" si="4"/>
        <v>2</v>
      </c>
      <c r="AJ10" s="20">
        <f t="shared" si="4"/>
        <v>0</v>
      </c>
      <c r="AK10" s="20">
        <f t="shared" si="4"/>
        <v>0.12</v>
      </c>
      <c r="AL10" s="20">
        <f t="shared" si="4"/>
        <v>0.14000000000000001</v>
      </c>
      <c r="AM10" s="20">
        <f t="shared" si="4"/>
        <v>0</v>
      </c>
      <c r="AN10" s="20">
        <f t="shared" si="4"/>
        <v>0</v>
      </c>
      <c r="AO10" s="20">
        <f t="shared" si="4"/>
        <v>0</v>
      </c>
      <c r="AP10" s="20">
        <f t="shared" si="4"/>
        <v>0</v>
      </c>
      <c r="AQ10" s="20">
        <f t="shared" si="4"/>
        <v>4.76</v>
      </c>
      <c r="AR10" s="20">
        <f t="shared" si="4"/>
        <v>0</v>
      </c>
      <c r="AS10" s="20">
        <f t="shared" si="4"/>
        <v>0</v>
      </c>
      <c r="AT10" s="20">
        <f t="shared" si="4"/>
        <v>0.33</v>
      </c>
      <c r="AU10" s="20">
        <f t="shared" si="4"/>
        <v>0</v>
      </c>
      <c r="AV10" s="20">
        <f t="shared" si="4"/>
        <v>0.49</v>
      </c>
      <c r="AW10" s="20">
        <f t="shared" si="4"/>
        <v>6.4</v>
      </c>
      <c r="AX10" s="20">
        <f t="shared" si="4"/>
        <v>0</v>
      </c>
      <c r="AY10" s="20">
        <f t="shared" si="4"/>
        <v>127.62</v>
      </c>
      <c r="AZ10" s="20">
        <f t="shared" si="4"/>
        <v>8</v>
      </c>
      <c r="BA10" s="20">
        <f t="shared" si="4"/>
        <v>0</v>
      </c>
      <c r="BB10" s="20">
        <f t="shared" si="4"/>
        <v>0</v>
      </c>
      <c r="BC10" s="20">
        <f t="shared" si="4"/>
        <v>0</v>
      </c>
      <c r="BD10" s="20">
        <f t="shared" si="4"/>
        <v>0</v>
      </c>
      <c r="BE10" s="20">
        <f t="shared" si="4"/>
        <v>0</v>
      </c>
      <c r="BF10" s="20">
        <f t="shared" si="4"/>
        <v>0</v>
      </c>
      <c r="BG10" s="20">
        <f t="shared" si="4"/>
        <v>0</v>
      </c>
      <c r="BH10" s="20">
        <f t="shared" si="4"/>
        <v>158.31</v>
      </c>
      <c r="BI10" s="23">
        <f>G64</f>
        <v>529.81388300000003</v>
      </c>
      <c r="BJ10" s="14"/>
      <c r="BK10" s="42"/>
      <c r="BL10" s="8"/>
      <c r="BM10" s="8"/>
      <c r="BN10" s="8"/>
      <c r="BO10" s="8"/>
    </row>
    <row r="11" spans="1:67" s="26" customFormat="1" ht="15.6" x14ac:dyDescent="0.3">
      <c r="A11" s="15"/>
      <c r="B11" s="16" t="s">
        <v>79</v>
      </c>
      <c r="C11" s="23" t="s">
        <v>80</v>
      </c>
      <c r="D11" s="767">
        <v>688.12388299999998</v>
      </c>
      <c r="E11" s="727">
        <f>SUM(I11:N11,P11:R11)</f>
        <v>3.1</v>
      </c>
      <c r="F11" s="727"/>
      <c r="G11" s="720">
        <f>SUM(I11)</f>
        <v>0</v>
      </c>
      <c r="H11" s="93">
        <f>D11-BH11</f>
        <v>529.81388300000003</v>
      </c>
      <c r="I11" s="4"/>
      <c r="J11" s="4"/>
      <c r="K11" s="4"/>
      <c r="L11" s="4"/>
      <c r="M11" s="103"/>
      <c r="N11" s="4"/>
      <c r="O11" s="4"/>
      <c r="P11" s="4"/>
      <c r="Q11" s="4"/>
      <c r="R11" s="4">
        <v>3.1</v>
      </c>
      <c r="S11" s="720">
        <f t="shared" ref="S11:S21" si="5">SUM(U11:BF11)</f>
        <v>166.62</v>
      </c>
      <c r="T11" s="4"/>
      <c r="U11" s="4"/>
      <c r="V11" s="4">
        <v>0.2</v>
      </c>
      <c r="W11" s="4"/>
      <c r="X11" s="4"/>
      <c r="Y11" s="4">
        <v>1</v>
      </c>
      <c r="Z11" s="4">
        <v>0.09</v>
      </c>
      <c r="AA11" s="4"/>
      <c r="AB11" s="4"/>
      <c r="AC11" s="737">
        <f t="shared" ref="AC11:AC21" si="6">SUM(AE11:AT11)</f>
        <v>11.41</v>
      </c>
      <c r="AD11" s="720"/>
      <c r="AE11" s="4">
        <v>1.92</v>
      </c>
      <c r="AF11" s="4">
        <v>2.14</v>
      </c>
      <c r="AG11" s="4"/>
      <c r="AH11" s="4"/>
      <c r="AI11" s="4">
        <v>2</v>
      </c>
      <c r="AJ11" s="4"/>
      <c r="AK11" s="4">
        <v>0.12</v>
      </c>
      <c r="AL11" s="4">
        <v>0.14000000000000001</v>
      </c>
      <c r="AM11" s="4"/>
      <c r="AN11" s="4"/>
      <c r="AO11" s="4"/>
      <c r="AP11" s="4"/>
      <c r="AQ11" s="4">
        <v>4.76</v>
      </c>
      <c r="AR11" s="4"/>
      <c r="AS11" s="4"/>
      <c r="AT11" s="4">
        <v>0.33</v>
      </c>
      <c r="AU11" s="4"/>
      <c r="AV11" s="4">
        <v>0.49</v>
      </c>
      <c r="AW11" s="4">
        <v>6.4</v>
      </c>
      <c r="AX11" s="4"/>
      <c r="AY11" s="4">
        <v>127.62</v>
      </c>
      <c r="AZ11" s="4">
        <v>8</v>
      </c>
      <c r="BA11" s="4"/>
      <c r="BB11" s="4"/>
      <c r="BC11" s="4"/>
      <c r="BD11" s="4"/>
      <c r="BE11" s="4"/>
      <c r="BF11" s="4"/>
      <c r="BG11" s="4"/>
      <c r="BH11" s="4">
        <f>SUM(I11:N11,P11:R11,U11:AB11,AE11:BG11)</f>
        <v>158.31</v>
      </c>
      <c r="BI11" s="23">
        <f>H64</f>
        <v>529.81388300000003</v>
      </c>
      <c r="BJ11" s="14"/>
      <c r="BK11" s="42"/>
      <c r="BL11" s="8"/>
      <c r="BM11" s="8"/>
      <c r="BN11" s="8"/>
      <c r="BO11" s="8"/>
    </row>
    <row r="12" spans="1:67" s="26" customFormat="1" ht="15.6" x14ac:dyDescent="0.3">
      <c r="A12" s="15"/>
      <c r="B12" s="16" t="s">
        <v>184</v>
      </c>
      <c r="C12" s="23" t="s">
        <v>183</v>
      </c>
      <c r="D12" s="770"/>
      <c r="E12" s="105">
        <f>SUM(H12,J12:N12,P12:R12)</f>
        <v>0</v>
      </c>
      <c r="F12" s="105"/>
      <c r="G12" s="104">
        <f>SUM(H12)</f>
        <v>0</v>
      </c>
      <c r="H12" s="4"/>
      <c r="I12" s="93">
        <f>D12-BH12</f>
        <v>0</v>
      </c>
      <c r="J12" s="4"/>
      <c r="K12" s="4"/>
      <c r="L12" s="4"/>
      <c r="M12" s="103"/>
      <c r="N12" s="4"/>
      <c r="O12" s="4"/>
      <c r="P12" s="4"/>
      <c r="Q12" s="4"/>
      <c r="R12" s="4"/>
      <c r="S12" s="720">
        <f t="shared" si="5"/>
        <v>0</v>
      </c>
      <c r="T12" s="4"/>
      <c r="U12" s="4"/>
      <c r="V12" s="4"/>
      <c r="W12" s="4"/>
      <c r="X12" s="4"/>
      <c r="Y12" s="4"/>
      <c r="Z12" s="4"/>
      <c r="AA12" s="4"/>
      <c r="AB12" s="4"/>
      <c r="AC12" s="737">
        <f t="shared" si="6"/>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v>
      </c>
      <c r="BI12" s="23">
        <f>I64</f>
        <v>0</v>
      </c>
      <c r="BJ12" s="14"/>
      <c r="BK12" s="42"/>
      <c r="BL12" s="8"/>
      <c r="BM12" s="8"/>
      <c r="BN12" s="8"/>
      <c r="BO12" s="8"/>
    </row>
    <row r="13" spans="1:67" s="26" customFormat="1" ht="13.8" x14ac:dyDescent="0.25">
      <c r="A13" s="15">
        <v>1.2</v>
      </c>
      <c r="B13" s="16" t="s">
        <v>105</v>
      </c>
      <c r="C13" s="23" t="s">
        <v>51</v>
      </c>
      <c r="D13" s="767">
        <v>30.378097</v>
      </c>
      <c r="E13" s="24">
        <f>SUM(H13:I13,K13:N13,P13:R13)</f>
        <v>2.5</v>
      </c>
      <c r="F13" s="24"/>
      <c r="G13" s="20">
        <f>SUM(H13:I13)</f>
        <v>0</v>
      </c>
      <c r="H13" s="4"/>
      <c r="I13" s="4"/>
      <c r="J13" s="25">
        <f>D13-BH13</f>
        <v>16.348096999999999</v>
      </c>
      <c r="K13" s="4"/>
      <c r="L13" s="4"/>
      <c r="M13" s="4"/>
      <c r="N13" s="4"/>
      <c r="O13" s="4"/>
      <c r="P13" s="4"/>
      <c r="Q13" s="4"/>
      <c r="R13" s="4">
        <v>2.5</v>
      </c>
      <c r="S13" s="720">
        <f t="shared" si="5"/>
        <v>16.22</v>
      </c>
      <c r="T13" s="20"/>
      <c r="U13" s="4"/>
      <c r="V13" s="4"/>
      <c r="W13" s="4"/>
      <c r="X13" s="4"/>
      <c r="Y13" s="4"/>
      <c r="Z13" s="4">
        <v>0.08</v>
      </c>
      <c r="AA13" s="4"/>
      <c r="AB13" s="4"/>
      <c r="AC13" s="737">
        <f t="shared" si="6"/>
        <v>4.6899999999999995</v>
      </c>
      <c r="AD13" s="720"/>
      <c r="AE13" s="4">
        <v>2.86</v>
      </c>
      <c r="AF13" s="4"/>
      <c r="AG13" s="4"/>
      <c r="AH13" s="4"/>
      <c r="AI13" s="4"/>
      <c r="AJ13" s="4"/>
      <c r="AK13" s="4"/>
      <c r="AL13" s="4">
        <v>0.03</v>
      </c>
      <c r="AM13" s="4"/>
      <c r="AN13" s="4"/>
      <c r="AO13" s="4"/>
      <c r="AP13" s="4"/>
      <c r="AQ13" s="4">
        <v>1.8</v>
      </c>
      <c r="AR13" s="4"/>
      <c r="AS13" s="4"/>
      <c r="AT13" s="4"/>
      <c r="AU13" s="4"/>
      <c r="AV13" s="4">
        <v>0.4</v>
      </c>
      <c r="AW13" s="4"/>
      <c r="AX13" s="4"/>
      <c r="AY13" s="4">
        <v>6.36</v>
      </c>
      <c r="AZ13" s="4"/>
      <c r="BA13" s="4"/>
      <c r="BB13" s="4"/>
      <c r="BC13" s="4"/>
      <c r="BD13" s="4"/>
      <c r="BE13" s="4"/>
      <c r="BF13" s="4"/>
      <c r="BG13" s="4"/>
      <c r="BH13" s="20">
        <f>SUM(H13:I13,K13:N13,P13:R13,U13:AB13,AE13:BG13)</f>
        <v>14.030000000000001</v>
      </c>
      <c r="BI13" s="23">
        <f>J64</f>
        <v>16.348096999999999</v>
      </c>
      <c r="BJ13" s="14"/>
    </row>
    <row r="14" spans="1:67" s="26" customFormat="1" ht="13.8" x14ac:dyDescent="0.25">
      <c r="A14" s="15" t="s">
        <v>3</v>
      </c>
      <c r="B14" s="16" t="s">
        <v>34</v>
      </c>
      <c r="C14" s="23" t="s">
        <v>39</v>
      </c>
      <c r="D14" s="767">
        <v>317.93492500000002</v>
      </c>
      <c r="E14" s="24">
        <f>SUM(H14:J14,L14:N14,P14:R14)</f>
        <v>0</v>
      </c>
      <c r="F14" s="24"/>
      <c r="G14" s="20">
        <f t="shared" ref="G14:G62" si="7">SUM(H14:I14)</f>
        <v>0</v>
      </c>
      <c r="H14" s="4"/>
      <c r="I14" s="4"/>
      <c r="J14" s="4"/>
      <c r="K14" s="25">
        <f>D14-BH14</f>
        <v>309.97492500000004</v>
      </c>
      <c r="L14" s="4"/>
      <c r="M14" s="4"/>
      <c r="N14" s="4"/>
      <c r="O14" s="4"/>
      <c r="P14" s="4"/>
      <c r="Q14" s="4"/>
      <c r="R14" s="4"/>
      <c r="S14" s="720">
        <f t="shared" si="5"/>
        <v>10.620000000000001</v>
      </c>
      <c r="T14" s="20"/>
      <c r="U14" s="4"/>
      <c r="V14" s="4"/>
      <c r="W14" s="4"/>
      <c r="X14" s="4"/>
      <c r="Y14" s="4"/>
      <c r="Z14" s="4"/>
      <c r="AA14" s="4"/>
      <c r="AB14" s="4"/>
      <c r="AC14" s="737">
        <f t="shared" si="6"/>
        <v>2.66</v>
      </c>
      <c r="AD14" s="720"/>
      <c r="AE14" s="4">
        <v>2.66</v>
      </c>
      <c r="AF14" s="4"/>
      <c r="AG14" s="4"/>
      <c r="AH14" s="4"/>
      <c r="AI14" s="4"/>
      <c r="AJ14" s="4"/>
      <c r="AK14" s="4"/>
      <c r="AL14" s="4"/>
      <c r="AM14" s="4"/>
      <c r="AN14" s="4"/>
      <c r="AO14" s="4"/>
      <c r="AP14" s="4"/>
      <c r="AQ14" s="4"/>
      <c r="AR14" s="4"/>
      <c r="AS14" s="4"/>
      <c r="AT14" s="4"/>
      <c r="AU14" s="4"/>
      <c r="AV14" s="4"/>
      <c r="AW14" s="4"/>
      <c r="AX14" s="4"/>
      <c r="AY14" s="4">
        <v>5.3</v>
      </c>
      <c r="AZ14" s="4"/>
      <c r="BA14" s="4"/>
      <c r="BB14" s="4"/>
      <c r="BC14" s="4"/>
      <c r="BD14" s="4"/>
      <c r="BE14" s="4"/>
      <c r="BF14" s="4"/>
      <c r="BG14" s="4"/>
      <c r="BH14" s="20">
        <f>SUM(H14:J14,L14:N14,P14:R14,U14:AB14,AE14:BG14)</f>
        <v>7.96</v>
      </c>
      <c r="BI14" s="23">
        <f>K64</f>
        <v>309.97492500000004</v>
      </c>
      <c r="BJ14" s="14"/>
    </row>
    <row r="15" spans="1:67" s="26" customFormat="1" ht="13.8" x14ac:dyDescent="0.25">
      <c r="A15" s="15" t="s">
        <v>4</v>
      </c>
      <c r="B15" s="16" t="s">
        <v>11</v>
      </c>
      <c r="C15" s="23" t="s">
        <v>22</v>
      </c>
      <c r="D15" s="767"/>
      <c r="E15" s="24">
        <f>SUM(H15:K15,M15:N15,P15:R15)</f>
        <v>0</v>
      </c>
      <c r="F15" s="24"/>
      <c r="G15" s="20">
        <f t="shared" si="7"/>
        <v>0</v>
      </c>
      <c r="H15" s="4"/>
      <c r="I15" s="4"/>
      <c r="J15" s="4"/>
      <c r="K15" s="4"/>
      <c r="L15" s="25">
        <f>D15-BH15</f>
        <v>0</v>
      </c>
      <c r="M15" s="4"/>
      <c r="N15" s="4"/>
      <c r="O15" s="4"/>
      <c r="P15" s="4"/>
      <c r="Q15" s="4"/>
      <c r="R15" s="4"/>
      <c r="S15" s="720">
        <f t="shared" si="5"/>
        <v>0</v>
      </c>
      <c r="T15" s="20"/>
      <c r="U15" s="4"/>
      <c r="V15" s="4"/>
      <c r="W15" s="4"/>
      <c r="X15" s="4"/>
      <c r="Y15" s="4"/>
      <c r="Z15" s="4"/>
      <c r="AA15" s="4"/>
      <c r="AB15" s="4"/>
      <c r="AC15" s="737">
        <f t="shared" si="6"/>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0</v>
      </c>
      <c r="BJ15" s="14"/>
    </row>
    <row r="16" spans="1:67" s="26" customFormat="1" ht="13.8" x14ac:dyDescent="0.25">
      <c r="A16" s="15" t="s">
        <v>5</v>
      </c>
      <c r="B16" s="16" t="s">
        <v>12</v>
      </c>
      <c r="C16" s="23" t="s">
        <v>23</v>
      </c>
      <c r="D16" s="767"/>
      <c r="E16" s="24">
        <f>SUM(H16:L16,N16,P16:R16)</f>
        <v>0</v>
      </c>
      <c r="F16" s="24"/>
      <c r="G16" s="20">
        <f t="shared" si="7"/>
        <v>0</v>
      </c>
      <c r="H16" s="4"/>
      <c r="I16" s="4"/>
      <c r="J16" s="4"/>
      <c r="K16" s="4"/>
      <c r="L16" s="4"/>
      <c r="M16" s="25">
        <f>D16-BH16</f>
        <v>0</v>
      </c>
      <c r="N16" s="4"/>
      <c r="O16" s="4"/>
      <c r="P16" s="4"/>
      <c r="Q16" s="4"/>
      <c r="R16" s="4"/>
      <c r="S16" s="720">
        <f t="shared" si="5"/>
        <v>0</v>
      </c>
      <c r="T16" s="20"/>
      <c r="U16" s="4"/>
      <c r="V16" s="4"/>
      <c r="W16" s="4"/>
      <c r="X16" s="4"/>
      <c r="Y16" s="4"/>
      <c r="Z16" s="4"/>
      <c r="AA16" s="4"/>
      <c r="AB16" s="4"/>
      <c r="AC16" s="737">
        <f t="shared" si="6"/>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767"/>
      <c r="E17" s="24">
        <f>SUM(H17:M17,P17:R17)</f>
        <v>0</v>
      </c>
      <c r="F17" s="24"/>
      <c r="G17" s="720">
        <f t="shared" si="7"/>
        <v>0</v>
      </c>
      <c r="H17" s="4"/>
      <c r="I17" s="4"/>
      <c r="J17" s="4"/>
      <c r="K17" s="4"/>
      <c r="L17" s="4"/>
      <c r="M17" s="4"/>
      <c r="N17" s="25">
        <f>D17-BH17</f>
        <v>0</v>
      </c>
      <c r="O17" s="4"/>
      <c r="P17" s="4"/>
      <c r="Q17" s="4"/>
      <c r="R17" s="4"/>
      <c r="S17" s="720">
        <f t="shared" si="5"/>
        <v>0</v>
      </c>
      <c r="T17" s="20"/>
      <c r="U17" s="4"/>
      <c r="V17" s="4"/>
      <c r="W17" s="4"/>
      <c r="X17" s="4"/>
      <c r="Y17" s="4"/>
      <c r="Z17" s="4"/>
      <c r="AA17" s="4"/>
      <c r="AB17" s="4"/>
      <c r="AC17" s="737">
        <f t="shared" si="6"/>
        <v>0</v>
      </c>
      <c r="AD17" s="720"/>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20">
        <f>SUM(H17:M17,P17:R17,U17:AB17,AE17:BG17)</f>
        <v>0</v>
      </c>
      <c r="BI17" s="23">
        <f>N64</f>
        <v>0</v>
      </c>
      <c r="BJ17" s="14"/>
    </row>
    <row r="18" spans="1:64" s="26" customFormat="1" ht="19.2" x14ac:dyDescent="0.25">
      <c r="A18" s="15"/>
      <c r="B18" s="92" t="s">
        <v>231</v>
      </c>
      <c r="C18" s="23" t="s">
        <v>232</v>
      </c>
      <c r="D18" s="770"/>
      <c r="E18" s="24">
        <f>SUM(H18:M18,P18:R18)</f>
        <v>0</v>
      </c>
      <c r="F18" s="17"/>
      <c r="G18" s="720">
        <f t="shared" si="7"/>
        <v>0</v>
      </c>
      <c r="H18" s="4"/>
      <c r="I18" s="4"/>
      <c r="J18" s="4"/>
      <c r="K18" s="4"/>
      <c r="L18" s="4"/>
      <c r="M18" s="4"/>
      <c r="N18" s="4"/>
      <c r="O18" s="93">
        <f>D18-BH18</f>
        <v>0</v>
      </c>
      <c r="P18" s="4"/>
      <c r="Q18" s="4"/>
      <c r="R18" s="4"/>
      <c r="S18" s="720">
        <f t="shared" si="5"/>
        <v>0</v>
      </c>
      <c r="T18" s="4"/>
      <c r="U18" s="4"/>
      <c r="V18" s="4"/>
      <c r="W18" s="4"/>
      <c r="X18" s="4"/>
      <c r="Y18" s="4"/>
      <c r="Z18" s="4"/>
      <c r="AA18" s="4"/>
      <c r="AB18" s="4"/>
      <c r="AC18" s="737">
        <f t="shared" si="6"/>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767">
        <v>19.197641999999998</v>
      </c>
      <c r="E19" s="24">
        <f>SUM(H19:N19,Q19:R19)</f>
        <v>0</v>
      </c>
      <c r="F19" s="24"/>
      <c r="G19" s="20">
        <f t="shared" si="7"/>
        <v>0</v>
      </c>
      <c r="H19" s="4"/>
      <c r="I19" s="4"/>
      <c r="J19" s="4"/>
      <c r="K19" s="4"/>
      <c r="L19" s="4"/>
      <c r="M19" s="4"/>
      <c r="N19" s="4"/>
      <c r="O19" s="4"/>
      <c r="P19" s="25">
        <f>D19-BH19</f>
        <v>19.197641999999998</v>
      </c>
      <c r="Q19" s="4"/>
      <c r="R19" s="4"/>
      <c r="S19" s="720">
        <f t="shared" si="5"/>
        <v>0</v>
      </c>
      <c r="T19" s="20"/>
      <c r="U19" s="4"/>
      <c r="V19" s="4"/>
      <c r="W19" s="4"/>
      <c r="X19" s="4"/>
      <c r="Y19" s="4"/>
      <c r="Z19" s="4"/>
      <c r="AA19" s="4"/>
      <c r="AB19" s="4"/>
      <c r="AC19" s="737">
        <f t="shared" si="6"/>
        <v>0</v>
      </c>
      <c r="AD19" s="720"/>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20">
        <f>SUM(H19:N19,Q19:R19,U19:AB19,AE19:BG19)</f>
        <v>0</v>
      </c>
      <c r="BI19" s="23">
        <f>P64</f>
        <v>26.297641999999996</v>
      </c>
      <c r="BJ19" s="14"/>
    </row>
    <row r="20" spans="1:64" s="26" customFormat="1" ht="13.8" x14ac:dyDescent="0.25">
      <c r="A20" s="15" t="s">
        <v>47</v>
      </c>
      <c r="B20" s="16" t="s">
        <v>45</v>
      </c>
      <c r="C20" s="23" t="s">
        <v>46</v>
      </c>
      <c r="D20" s="767"/>
      <c r="E20" s="24">
        <f>SUM(H20:N20,P20,R20)</f>
        <v>0</v>
      </c>
      <c r="F20" s="24"/>
      <c r="G20" s="20">
        <f t="shared" si="7"/>
        <v>0</v>
      </c>
      <c r="H20" s="4"/>
      <c r="I20" s="4"/>
      <c r="J20" s="4"/>
      <c r="K20" s="4"/>
      <c r="L20" s="4"/>
      <c r="M20" s="4"/>
      <c r="N20" s="4"/>
      <c r="O20" s="4"/>
      <c r="P20" s="4"/>
      <c r="Q20" s="25">
        <f>D20-BH20</f>
        <v>0</v>
      </c>
      <c r="R20" s="4"/>
      <c r="S20" s="720">
        <f t="shared" si="5"/>
        <v>0</v>
      </c>
      <c r="T20" s="20"/>
      <c r="U20" s="4"/>
      <c r="V20" s="4"/>
      <c r="W20" s="4"/>
      <c r="X20" s="4"/>
      <c r="Y20" s="4"/>
      <c r="Z20" s="4"/>
      <c r="AA20" s="4"/>
      <c r="AB20" s="4"/>
      <c r="AC20" s="737">
        <f t="shared" si="6"/>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767">
        <v>7.5296390000000004</v>
      </c>
      <c r="E21" s="24">
        <f>SUM(H21:N21,P21:Q21)</f>
        <v>0</v>
      </c>
      <c r="F21" s="24"/>
      <c r="G21" s="20">
        <f t="shared" si="7"/>
        <v>0</v>
      </c>
      <c r="H21" s="4"/>
      <c r="I21" s="4"/>
      <c r="J21" s="4"/>
      <c r="K21" s="4"/>
      <c r="L21" s="4"/>
      <c r="M21" s="4"/>
      <c r="N21" s="4"/>
      <c r="O21" s="4"/>
      <c r="P21" s="4"/>
      <c r="Q21" s="4"/>
      <c r="R21" s="25">
        <f>D21-BH21</f>
        <v>7.5296390000000004</v>
      </c>
      <c r="S21" s="720">
        <f t="shared" si="5"/>
        <v>0</v>
      </c>
      <c r="T21" s="20"/>
      <c r="U21" s="4"/>
      <c r="V21" s="4"/>
      <c r="W21" s="4"/>
      <c r="X21" s="4"/>
      <c r="Y21" s="4"/>
      <c r="Z21" s="4"/>
      <c r="AA21" s="4"/>
      <c r="AB21" s="4"/>
      <c r="AC21" s="737">
        <f t="shared" si="6"/>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14.329639</v>
      </c>
      <c r="BJ21" s="14"/>
    </row>
    <row r="22" spans="1:64" s="752" customFormat="1" ht="13.8" x14ac:dyDescent="0.25">
      <c r="A22" s="742">
        <v>2</v>
      </c>
      <c r="B22" s="742" t="s">
        <v>32</v>
      </c>
      <c r="C22" s="29" t="s">
        <v>24</v>
      </c>
      <c r="D22" s="765">
        <v>446.483835</v>
      </c>
      <c r="E22" s="24">
        <f>SUM(H22:N22,P22:R22)</f>
        <v>0</v>
      </c>
      <c r="F22" s="24"/>
      <c r="G22" s="24">
        <f t="shared" si="7"/>
        <v>0</v>
      </c>
      <c r="H22" s="24">
        <f>SUM(H24:H31,H34:H61)</f>
        <v>0</v>
      </c>
      <c r="I22" s="24">
        <f>SUM(I24:I31,I34:I61)</f>
        <v>0</v>
      </c>
      <c r="J22" s="24">
        <f t="shared" ref="J22:R22" si="8">SUM(J24:J31,J34:J61)</f>
        <v>0</v>
      </c>
      <c r="K22" s="24">
        <f t="shared" si="8"/>
        <v>0</v>
      </c>
      <c r="L22" s="24">
        <f>SUM(L24:L31,L34:L61)</f>
        <v>0</v>
      </c>
      <c r="M22" s="24">
        <f t="shared" si="8"/>
        <v>0</v>
      </c>
      <c r="N22" s="24">
        <f t="shared" si="8"/>
        <v>0</v>
      </c>
      <c r="O22" s="24">
        <f t="shared" si="8"/>
        <v>0</v>
      </c>
      <c r="P22" s="24">
        <f t="shared" si="8"/>
        <v>0</v>
      </c>
      <c r="Q22" s="24">
        <f t="shared" si="8"/>
        <v>0</v>
      </c>
      <c r="R22" s="24">
        <f t="shared" si="8"/>
        <v>0</v>
      </c>
      <c r="S22" s="750">
        <f>D22-BH22</f>
        <v>442.80383499999999</v>
      </c>
      <c r="T22" s="750"/>
      <c r="U22" s="24">
        <f>SUM(U25:U31,U34:U49,U50:U61)</f>
        <v>0</v>
      </c>
      <c r="V22" s="24">
        <f>SUM(V24,V26:V31,V34:V49,V50:V61)</f>
        <v>0</v>
      </c>
      <c r="W22" s="24">
        <f>SUM(W24:W25,W27:W31,W34:W49,W50:W61)</f>
        <v>0</v>
      </c>
      <c r="X22" s="24">
        <f>SUM(X24:X26,X28:X31,X34:X49,X50:X61)</f>
        <v>0</v>
      </c>
      <c r="Y22" s="24">
        <f>SUM(Y24:Y27,Y29:Y31,Y34:Y49,Y50:Y61)</f>
        <v>1.18</v>
      </c>
      <c r="Z22" s="24">
        <f>SUM(Z24:Z28,Z30:Z31,Z34:Z49,Z50:Z61)</f>
        <v>0</v>
      </c>
      <c r="AA22" s="24">
        <f>SUM(AA24:AA29,AA31,AA34:AA49,AA50:AA61)</f>
        <v>0</v>
      </c>
      <c r="AB22" s="24">
        <f>SUM(AB24:AB30,AB34:AB49,,AB50:AB61)</f>
        <v>0</v>
      </c>
      <c r="AC22" s="751">
        <f>SUM(AC24:AC31,AC50:AC61)</f>
        <v>1.2200000000000002</v>
      </c>
      <c r="AD22" s="727"/>
      <c r="AE22" s="24">
        <f>SUM(AE24:AE31,AE35:AE49,AE50:AE61)</f>
        <v>1.2000000000000002</v>
      </c>
      <c r="AF22" s="24">
        <f>SUM(AF24:AF31,AF34,AF36:AF49,AF50:AF61)</f>
        <v>0</v>
      </c>
      <c r="AG22" s="24">
        <f>SUM(AG24:AG31,AG34:AG35,AG37:AG49,AG50:AG61)</f>
        <v>0</v>
      </c>
      <c r="AH22" s="24">
        <f>SUM(AH24:AH31,AH34:AH36,AH38:AH49,AH50:AH61)</f>
        <v>0</v>
      </c>
      <c r="AI22" s="24">
        <f>SUM(AI24:AI31,AI34:AI37,AI39:AI49,AI50:AI61)</f>
        <v>0</v>
      </c>
      <c r="AJ22" s="24">
        <f>SUM(AJ24:AJ31,AJ34:AJ38,AJ40:AJ49,AJ50:AJ61)</f>
        <v>0</v>
      </c>
      <c r="AK22" s="24">
        <f>SUM(AK24:AK31,AK34:AK39,AK41:AK49,AK50:AK61)</f>
        <v>0.02</v>
      </c>
      <c r="AL22" s="24">
        <f>SUM(AL24:AL31,AL34:AL40,AL42:AL49,AL50:AL61)</f>
        <v>0.04</v>
      </c>
      <c r="AM22" s="24">
        <f>SUM(AM24:AM31,AM34:AM41,AM43:AM49,AM50:AM61)</f>
        <v>0</v>
      </c>
      <c r="AN22" s="24">
        <f>SUM(AN24:AN31,AN34:AN42,AN44:AN49,AN50:AN61)</f>
        <v>0</v>
      </c>
      <c r="AO22" s="24">
        <f>SUM(AO24:AO31,AO34:AO43,AO45:AO49,AO50:AO61)</f>
        <v>0</v>
      </c>
      <c r="AP22" s="24">
        <f>SUM(AP24:AP31,AP34:AP44,AP46:AP49,AP50:AP61)</f>
        <v>0</v>
      </c>
      <c r="AQ22" s="24">
        <f>SUM(AQ24:AQ31,AQ34:AQ45,AQ47:AQ49,AQ50:AQ61)</f>
        <v>0</v>
      </c>
      <c r="AR22" s="24">
        <f>SUM(AR24:AR31,AR34:AR46,AR48:AR49,AR50:AR61)</f>
        <v>0</v>
      </c>
      <c r="AS22" s="24">
        <f>SUM(AS24:AS31,AS34:AS47,AS49,AS50:AS61)</f>
        <v>0</v>
      </c>
      <c r="AT22" s="24">
        <f>SUM(AT24:AT31,AT34:AT48,AT50:AT61)</f>
        <v>0</v>
      </c>
      <c r="AU22" s="24">
        <f>SUM(AU24:AU31,AU34:AU49,AU51:AU61)</f>
        <v>0</v>
      </c>
      <c r="AV22" s="24">
        <f>SUM(AV24:AV31,AV34:AV49,AV50,AV52:AV61)</f>
        <v>0.4</v>
      </c>
      <c r="AW22" s="24">
        <f>SUM(AW24:AW31,AW34:AW49,AW50,AW51,AW53:AW61)</f>
        <v>0.13</v>
      </c>
      <c r="AX22" s="24">
        <f>SUM(AX24:AX31,AX34:AX49,AX50,AX51,AX52,AX54:AX61)</f>
        <v>0</v>
      </c>
      <c r="AY22" s="24">
        <f>SUM(AY24:AY31,AY34:AY49,AY50,AY51,AY52,AY55:AY61)</f>
        <v>0.71000000000000008</v>
      </c>
      <c r="AZ22" s="24">
        <f>SUM(AZ24:AZ31,AZ34:AZ49,AZ50:AZ54,AZ56:AZ61)</f>
        <v>0</v>
      </c>
      <c r="BA22" s="24">
        <f>SUM(BA24:BA31,BA34:BA49,BA50:BA55,BA57:BA61)</f>
        <v>0</v>
      </c>
      <c r="BB22" s="24">
        <f>SUM(BB24:BB31,BB34:BB49,BB50:BB56,BB58:BB61)</f>
        <v>0</v>
      </c>
      <c r="BC22" s="24">
        <f>SUM(BC24:BC31,BC34:BC49,BC50:BC57,BC59:BC61)</f>
        <v>0</v>
      </c>
      <c r="BD22" s="24">
        <f>SUM(BD24:BD31,BD34:BD49,BD50:BD58,BD60:BD61)</f>
        <v>0</v>
      </c>
      <c r="BE22" s="24">
        <f>SUM(BE24:BE31,BE34:BE49,BE50:BE59,BE61)</f>
        <v>0</v>
      </c>
      <c r="BF22" s="24">
        <f>SUM(BF24:BF31,BF34:BF49,BF50:BF60)</f>
        <v>0</v>
      </c>
      <c r="BG22" s="24">
        <f>SUM(BG24:BG31,BG34:BG49,BG50:BG61)</f>
        <v>0</v>
      </c>
      <c r="BH22" s="24">
        <f>SUM(H22:N22,P22:R22,U22:AB22,AE22:BG22)</f>
        <v>3.6799999999999997</v>
      </c>
      <c r="BI22" s="29">
        <f>S64</f>
        <v>632.89383500000008</v>
      </c>
      <c r="BJ22" s="100"/>
      <c r="BK22" s="752">
        <f>BI24+BI25+BI26+BI27+BI28+BI29+BI30+BI31+BI34+BI35+BI36+BI37+BI38+BI39+BI40+BI41+BI42+BI43+BI44+BI45+BI46+BI47+BI48+BI49+BI50+BI51+BI52+BI53+BI54+BI55+BI56+BI57+BI58+BI59+BI60+BI61</f>
        <v>632.89383499999997</v>
      </c>
      <c r="BL22" s="752">
        <f>BK22-BI22</f>
        <v>0</v>
      </c>
    </row>
    <row r="23" spans="1:64" s="26" customFormat="1" ht="13.8" x14ac:dyDescent="0.25">
      <c r="A23" s="15"/>
      <c r="B23" s="15" t="s">
        <v>38</v>
      </c>
      <c r="C23" s="23"/>
      <c r="D23" s="770"/>
      <c r="E23" s="727"/>
      <c r="F23" s="727"/>
      <c r="G23" s="720">
        <f t="shared" si="7"/>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767">
        <v>8.9903580000000005</v>
      </c>
      <c r="E24" s="24">
        <f>SUM(H24:N24,P24:R24)</f>
        <v>0</v>
      </c>
      <c r="F24" s="24"/>
      <c r="G24" s="20">
        <f t="shared" si="7"/>
        <v>0</v>
      </c>
      <c r="H24" s="4"/>
      <c r="I24" s="4"/>
      <c r="J24" s="4"/>
      <c r="K24" s="4"/>
      <c r="L24" s="4"/>
      <c r="M24" s="4"/>
      <c r="N24" s="4"/>
      <c r="O24" s="4"/>
      <c r="P24" s="4"/>
      <c r="Q24" s="4"/>
      <c r="R24" s="4"/>
      <c r="S24" s="20">
        <f>SUM(V24:BF24)</f>
        <v>0</v>
      </c>
      <c r="T24" s="20"/>
      <c r="U24" s="25">
        <f>D24-BH24</f>
        <v>8.9903580000000005</v>
      </c>
      <c r="V24" s="4"/>
      <c r="W24" s="4"/>
      <c r="X24" s="4"/>
      <c r="Y24" s="4"/>
      <c r="Z24" s="4"/>
      <c r="AA24" s="4"/>
      <c r="AB24" s="4"/>
      <c r="AC24" s="737">
        <f t="shared" ref="AC24:AC31" si="9">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8.9903580000000005</v>
      </c>
      <c r="BJ24" s="14"/>
    </row>
    <row r="25" spans="1:64" s="26" customFormat="1" ht="13.8" x14ac:dyDescent="0.25">
      <c r="A25" s="15" t="s">
        <v>6</v>
      </c>
      <c r="B25" s="16" t="s">
        <v>14</v>
      </c>
      <c r="C25" s="23" t="s">
        <v>26</v>
      </c>
      <c r="D25" s="767">
        <v>1.4319949999999999</v>
      </c>
      <c r="E25" s="24">
        <f t="shared" ref="E25:E30" si="10">SUM(H25:N25,P25:R25)</f>
        <v>0</v>
      </c>
      <c r="F25" s="24"/>
      <c r="G25" s="20">
        <f t="shared" si="7"/>
        <v>0</v>
      </c>
      <c r="H25" s="4"/>
      <c r="I25" s="4"/>
      <c r="J25" s="4"/>
      <c r="K25" s="4"/>
      <c r="L25" s="4"/>
      <c r="M25" s="4"/>
      <c r="N25" s="4"/>
      <c r="O25" s="4"/>
      <c r="P25" s="4"/>
      <c r="Q25" s="4"/>
      <c r="R25" s="4"/>
      <c r="S25" s="20">
        <f>SUM(U25,W25:BF25)</f>
        <v>0</v>
      </c>
      <c r="T25" s="20"/>
      <c r="U25" s="4"/>
      <c r="V25" s="25">
        <f>D25-BH25</f>
        <v>1.4319949999999999</v>
      </c>
      <c r="W25" s="4"/>
      <c r="X25" s="4"/>
      <c r="Y25" s="4"/>
      <c r="Z25" s="4"/>
      <c r="AA25" s="4"/>
      <c r="AB25" s="4"/>
      <c r="AC25" s="737">
        <f t="shared" si="9"/>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1.6319949999999999</v>
      </c>
      <c r="BJ25" s="14"/>
    </row>
    <row r="26" spans="1:64" s="26" customFormat="1" ht="13.8" x14ac:dyDescent="0.25">
      <c r="A26" s="15" t="s">
        <v>7</v>
      </c>
      <c r="B26" s="16" t="s">
        <v>15</v>
      </c>
      <c r="C26" s="23" t="s">
        <v>122</v>
      </c>
      <c r="D26" s="767"/>
      <c r="E26" s="24">
        <f t="shared" si="10"/>
        <v>0</v>
      </c>
      <c r="F26" s="24"/>
      <c r="G26" s="20">
        <f t="shared" si="7"/>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9"/>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767"/>
      <c r="E27" s="24">
        <f t="shared" si="10"/>
        <v>0</v>
      </c>
      <c r="F27" s="24"/>
      <c r="G27" s="20">
        <f t="shared" si="7"/>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9"/>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767">
        <v>2.5038670000000001</v>
      </c>
      <c r="E28" s="24">
        <f t="shared" si="10"/>
        <v>0</v>
      </c>
      <c r="F28" s="24"/>
      <c r="G28" s="20">
        <f t="shared" si="7"/>
        <v>0</v>
      </c>
      <c r="H28" s="4"/>
      <c r="I28" s="4"/>
      <c r="J28" s="4"/>
      <c r="K28" s="4"/>
      <c r="L28" s="4"/>
      <c r="M28" s="4"/>
      <c r="N28" s="4"/>
      <c r="O28" s="4"/>
      <c r="P28" s="4"/>
      <c r="Q28" s="4"/>
      <c r="R28" s="4"/>
      <c r="S28" s="20">
        <f>SUM(U28:X28,Z28:BF28)</f>
        <v>0</v>
      </c>
      <c r="T28" s="20"/>
      <c r="U28" s="4"/>
      <c r="V28" s="4"/>
      <c r="W28" s="4"/>
      <c r="X28" s="4"/>
      <c r="Y28" s="25">
        <f>D28-BH28</f>
        <v>2.5038670000000001</v>
      </c>
      <c r="Z28" s="4"/>
      <c r="AA28" s="4"/>
      <c r="AB28" s="4"/>
      <c r="AC28" s="737">
        <f t="shared" si="9"/>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4.6838670000000002</v>
      </c>
      <c r="BJ28" s="14"/>
    </row>
    <row r="29" spans="1:64" s="26" customFormat="1" ht="13.8" x14ac:dyDescent="0.25">
      <c r="A29" s="15">
        <v>2.6</v>
      </c>
      <c r="B29" s="16" t="s">
        <v>88</v>
      </c>
      <c r="C29" s="23" t="s">
        <v>48</v>
      </c>
      <c r="D29" s="767">
        <v>9.0960110000000007</v>
      </c>
      <c r="E29" s="24">
        <f t="shared" si="10"/>
        <v>0</v>
      </c>
      <c r="F29" s="24"/>
      <c r="G29" s="20">
        <f t="shared" si="7"/>
        <v>0</v>
      </c>
      <c r="H29" s="4"/>
      <c r="I29" s="4"/>
      <c r="J29" s="4"/>
      <c r="K29" s="4"/>
      <c r="L29" s="4"/>
      <c r="M29" s="4"/>
      <c r="N29" s="4"/>
      <c r="O29" s="4"/>
      <c r="P29" s="4"/>
      <c r="Q29" s="4"/>
      <c r="R29" s="4"/>
      <c r="S29" s="20">
        <f>SUM(U29:Y29,AA29:BF29)</f>
        <v>0</v>
      </c>
      <c r="T29" s="20"/>
      <c r="U29" s="4"/>
      <c r="V29" s="4"/>
      <c r="W29" s="4"/>
      <c r="X29" s="4"/>
      <c r="Y29" s="4"/>
      <c r="Z29" s="25">
        <f>D29-BH29</f>
        <v>9.0960110000000007</v>
      </c>
      <c r="AA29" s="4"/>
      <c r="AB29" s="4"/>
      <c r="AC29" s="737">
        <f t="shared" si="9"/>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9.2660110000000007</v>
      </c>
      <c r="BJ29" s="14"/>
    </row>
    <row r="30" spans="1:64" s="26" customFormat="1" ht="20.25" customHeight="1" x14ac:dyDescent="0.25">
      <c r="A30" s="15">
        <v>2.7</v>
      </c>
      <c r="B30" s="16" t="s">
        <v>89</v>
      </c>
      <c r="C30" s="23" t="s">
        <v>41</v>
      </c>
      <c r="D30" s="767"/>
      <c r="E30" s="24">
        <f t="shared" si="10"/>
        <v>0</v>
      </c>
      <c r="F30" s="24"/>
      <c r="G30" s="20">
        <f t="shared" si="7"/>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9"/>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767">
        <v>1.04541</v>
      </c>
      <c r="E31" s="24">
        <f>SUM(H31:N31,P31:R31)</f>
        <v>0</v>
      </c>
      <c r="F31" s="24"/>
      <c r="G31" s="20">
        <f t="shared" si="7"/>
        <v>0</v>
      </c>
      <c r="H31" s="4"/>
      <c r="I31" s="4"/>
      <c r="J31" s="4"/>
      <c r="K31" s="4"/>
      <c r="L31" s="4"/>
      <c r="M31" s="4"/>
      <c r="N31" s="4"/>
      <c r="O31" s="4"/>
      <c r="P31" s="4"/>
      <c r="Q31" s="4"/>
      <c r="R31" s="4"/>
      <c r="S31" s="20">
        <f>SUM(U31:AA31,AC31:BF31)</f>
        <v>0</v>
      </c>
      <c r="T31" s="20"/>
      <c r="U31" s="4"/>
      <c r="V31" s="4"/>
      <c r="W31" s="4"/>
      <c r="X31" s="4"/>
      <c r="Y31" s="4"/>
      <c r="Z31" s="4"/>
      <c r="AA31" s="4"/>
      <c r="AB31" s="25">
        <f>D31-BH31</f>
        <v>1.04541</v>
      </c>
      <c r="AC31" s="737">
        <f t="shared" si="9"/>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1.04541</v>
      </c>
      <c r="BJ31" s="14"/>
    </row>
    <row r="32" spans="1:64" s="26" customFormat="1" ht="20.25" customHeight="1" x14ac:dyDescent="0.25">
      <c r="A32" s="15" t="s">
        <v>42</v>
      </c>
      <c r="B32" s="16" t="s">
        <v>129</v>
      </c>
      <c r="C32" s="23" t="s">
        <v>27</v>
      </c>
      <c r="D32" s="810">
        <f>SUM(D34:D49)</f>
        <v>261.267473</v>
      </c>
      <c r="E32" s="24">
        <f t="shared" ref="E32:E61" si="11">SUM(H32:N32,P32:R32)</f>
        <v>0</v>
      </c>
      <c r="F32" s="24"/>
      <c r="G32" s="719">
        <f t="shared" si="7"/>
        <v>0</v>
      </c>
      <c r="H32" s="719">
        <f>SUM(H34:H49)</f>
        <v>0</v>
      </c>
      <c r="I32" s="719">
        <f t="shared" ref="I32:R32" si="12">SUM(I34:I49)</f>
        <v>0</v>
      </c>
      <c r="J32" s="719">
        <f t="shared" si="12"/>
        <v>0</v>
      </c>
      <c r="K32" s="719">
        <f t="shared" si="12"/>
        <v>0</v>
      </c>
      <c r="L32" s="719">
        <f t="shared" si="12"/>
        <v>0</v>
      </c>
      <c r="M32" s="719">
        <f t="shared" si="12"/>
        <v>0</v>
      </c>
      <c r="N32" s="719">
        <f t="shared" si="12"/>
        <v>0</v>
      </c>
      <c r="O32" s="719">
        <f t="shared" si="12"/>
        <v>0</v>
      </c>
      <c r="P32" s="719">
        <f t="shared" si="12"/>
        <v>0</v>
      </c>
      <c r="Q32" s="719">
        <f t="shared" si="12"/>
        <v>0</v>
      </c>
      <c r="R32" s="719">
        <f t="shared" si="12"/>
        <v>0</v>
      </c>
      <c r="S32" s="719">
        <f>SUM(U32:AB32,AE32:BF32)</f>
        <v>1.5699999999999998</v>
      </c>
      <c r="T32" s="719"/>
      <c r="U32" s="719">
        <f>SUM(U34:U49)</f>
        <v>0</v>
      </c>
      <c r="V32" s="719">
        <f t="shared" ref="V32:AB32" si="13">SUM(V34:V49)</f>
        <v>0</v>
      </c>
      <c r="W32" s="719">
        <f t="shared" si="13"/>
        <v>0</v>
      </c>
      <c r="X32" s="719">
        <f t="shared" si="13"/>
        <v>0</v>
      </c>
      <c r="Y32" s="719">
        <f>SUM(Y34:Y49)</f>
        <v>0.85</v>
      </c>
      <c r="Z32" s="719">
        <f t="shared" si="13"/>
        <v>0</v>
      </c>
      <c r="AA32" s="719">
        <f t="shared" si="13"/>
        <v>0</v>
      </c>
      <c r="AB32" s="719">
        <f t="shared" si="13"/>
        <v>0</v>
      </c>
      <c r="AC32" s="739">
        <f>D32-BH32</f>
        <v>259.697473</v>
      </c>
      <c r="AD32" s="720"/>
      <c r="AE32" s="719">
        <f>SUM(AE35:AE49)</f>
        <v>0</v>
      </c>
      <c r="AF32" s="719">
        <f>SUM(AF34,AF36:AF49)</f>
        <v>0</v>
      </c>
      <c r="AG32" s="719">
        <f>SUM(AG34:AG35,AG37:AG49)</f>
        <v>0</v>
      </c>
      <c r="AH32" s="719">
        <f>SUM(AH34:AH36,AH38:AH49)</f>
        <v>0</v>
      </c>
      <c r="AI32" s="719">
        <f>SUM(AI34:AI37,AI39:AI49)</f>
        <v>0</v>
      </c>
      <c r="AJ32" s="719">
        <f>SUM(AJ34:AJ38,AJ40:AJ49)</f>
        <v>0</v>
      </c>
      <c r="AK32" s="719">
        <f>SUM(AK34:AK39,AK41:AK49)</f>
        <v>0</v>
      </c>
      <c r="AL32" s="719">
        <f>SUM(AL34:AL40,AL42:AL49)</f>
        <v>0.04</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0.4</v>
      </c>
      <c r="AW32" s="719">
        <f>SUM(AW34:AW49,)</f>
        <v>0.13</v>
      </c>
      <c r="AX32" s="719">
        <f>SUM(AX34:AX49,)</f>
        <v>0</v>
      </c>
      <c r="AY32" s="719">
        <f t="shared" ref="AY32:BG32" si="14">SUM(AY34:AY49,)</f>
        <v>0.15</v>
      </c>
      <c r="AZ32" s="719">
        <f t="shared" si="14"/>
        <v>0</v>
      </c>
      <c r="BA32" s="719">
        <f t="shared" si="14"/>
        <v>0</v>
      </c>
      <c r="BB32" s="719">
        <f t="shared" si="14"/>
        <v>0</v>
      </c>
      <c r="BC32" s="719">
        <f t="shared" si="14"/>
        <v>0</v>
      </c>
      <c r="BD32" s="719">
        <f t="shared" si="14"/>
        <v>0</v>
      </c>
      <c r="BE32" s="719">
        <f t="shared" si="14"/>
        <v>0</v>
      </c>
      <c r="BF32" s="719">
        <f t="shared" si="14"/>
        <v>0</v>
      </c>
      <c r="BG32" s="719">
        <f t="shared" si="14"/>
        <v>0</v>
      </c>
      <c r="BH32" s="20">
        <f>SUM(H32:N32,P32:R32,U32:AB32,AE32:BG32)</f>
        <v>1.5699999999999998</v>
      </c>
      <c r="BI32" s="23">
        <f>BI34+BI35+BI36+BI37+BI38+BI39+BI40+BI41+BI42+BI43+BI44+BI45+BI46+BI47+BI48+BI49</f>
        <v>286.11747300000002</v>
      </c>
      <c r="BJ32" s="14"/>
    </row>
    <row r="33" spans="1:62" s="26" customFormat="1" ht="10.5" customHeight="1" x14ac:dyDescent="0.25">
      <c r="A33" s="94"/>
      <c r="B33" s="92" t="s">
        <v>38</v>
      </c>
      <c r="C33" s="23"/>
      <c r="D33" s="770"/>
      <c r="E33" s="24">
        <f t="shared" si="11"/>
        <v>0</v>
      </c>
      <c r="F33" s="24"/>
      <c r="G33" s="20">
        <f t="shared" si="7"/>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787">
        <v>91.479859000000005</v>
      </c>
      <c r="E34" s="24">
        <f t="shared" si="11"/>
        <v>0</v>
      </c>
      <c r="F34" s="24"/>
      <c r="G34" s="20">
        <f t="shared" si="7"/>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91.479859000000005</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104.479859</v>
      </c>
      <c r="BJ34" s="14"/>
    </row>
    <row r="35" spans="1:62" s="26" customFormat="1" ht="20.25" customHeight="1" x14ac:dyDescent="0.25">
      <c r="A35" s="721" t="s">
        <v>260</v>
      </c>
      <c r="B35" s="16" t="s">
        <v>235</v>
      </c>
      <c r="C35" s="23" t="s">
        <v>236</v>
      </c>
      <c r="D35" s="787">
        <v>107.68804</v>
      </c>
      <c r="E35" s="24">
        <f t="shared" si="11"/>
        <v>0</v>
      </c>
      <c r="F35" s="24"/>
      <c r="G35" s="20">
        <f t="shared" si="7"/>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107.68804</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111.82804</v>
      </c>
      <c r="BJ35" s="14"/>
    </row>
    <row r="36" spans="1:62" s="26" customFormat="1" ht="20.25" customHeight="1" x14ac:dyDescent="0.25">
      <c r="A36" s="721" t="s">
        <v>260</v>
      </c>
      <c r="B36" s="16" t="s">
        <v>237</v>
      </c>
      <c r="C36" s="23" t="s">
        <v>238</v>
      </c>
      <c r="D36" s="787">
        <v>2.8984719999999999</v>
      </c>
      <c r="E36" s="24">
        <f t="shared" si="11"/>
        <v>0</v>
      </c>
      <c r="F36" s="24"/>
      <c r="G36" s="20">
        <f t="shared" si="7"/>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2.8984719999999999</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2.8984719999999999</v>
      </c>
      <c r="BJ36" s="14"/>
    </row>
    <row r="37" spans="1:62" s="26" customFormat="1" ht="20.25" customHeight="1" x14ac:dyDescent="0.25">
      <c r="A37" s="721" t="s">
        <v>260</v>
      </c>
      <c r="B37" s="16" t="s">
        <v>239</v>
      </c>
      <c r="C37" s="23" t="s">
        <v>240</v>
      </c>
      <c r="D37" s="787">
        <v>1.260051</v>
      </c>
      <c r="E37" s="24">
        <f t="shared" si="11"/>
        <v>0</v>
      </c>
      <c r="F37" s="24"/>
      <c r="G37" s="20">
        <f t="shared" si="7"/>
        <v>0</v>
      </c>
      <c r="H37" s="4"/>
      <c r="I37" s="4"/>
      <c r="J37" s="4"/>
      <c r="K37" s="4"/>
      <c r="L37" s="4"/>
      <c r="M37" s="4"/>
      <c r="N37" s="4"/>
      <c r="O37" s="4"/>
      <c r="P37" s="4"/>
      <c r="Q37" s="4"/>
      <c r="R37" s="4"/>
      <c r="S37" s="20">
        <f>SUM(U37:AB37,AE37:AG37,AI37:BF37)</f>
        <v>0.13</v>
      </c>
      <c r="T37" s="20"/>
      <c r="U37" s="4"/>
      <c r="V37" s="4"/>
      <c r="W37" s="4"/>
      <c r="X37" s="4"/>
      <c r="Y37" s="4"/>
      <c r="Z37" s="4"/>
      <c r="AA37" s="4"/>
      <c r="AB37" s="4"/>
      <c r="AC37" s="737">
        <f>SUM(AE37:AG37,AI37:AT37)</f>
        <v>0</v>
      </c>
      <c r="AD37" s="720"/>
      <c r="AE37" s="4"/>
      <c r="AF37" s="4"/>
      <c r="AG37" s="4"/>
      <c r="AH37" s="25">
        <f>D37-BH37</f>
        <v>1.1300509999999999</v>
      </c>
      <c r="AI37" s="4"/>
      <c r="AJ37" s="4"/>
      <c r="AK37" s="4"/>
      <c r="AL37" s="4"/>
      <c r="AM37" s="4"/>
      <c r="AN37" s="4"/>
      <c r="AO37" s="4"/>
      <c r="AP37" s="4"/>
      <c r="AQ37" s="4"/>
      <c r="AR37" s="4"/>
      <c r="AS37" s="4"/>
      <c r="AT37" s="4"/>
      <c r="AU37" s="4"/>
      <c r="AV37" s="4"/>
      <c r="AW37" s="4">
        <v>0.13</v>
      </c>
      <c r="AX37" s="4"/>
      <c r="AY37" s="4"/>
      <c r="AZ37" s="4"/>
      <c r="BA37" s="4"/>
      <c r="BB37" s="4"/>
      <c r="BC37" s="4"/>
      <c r="BD37" s="4"/>
      <c r="BE37" s="4"/>
      <c r="BF37" s="4"/>
      <c r="BG37" s="4"/>
      <c r="BH37" s="20">
        <f>SUM(H37:N37,P37:R37,U37:AB37,AE37:AG37,AI37:BG37)</f>
        <v>0.13</v>
      </c>
      <c r="BI37" s="23">
        <f>AH64</f>
        <v>1.1300509999999999</v>
      </c>
      <c r="BJ37" s="14"/>
    </row>
    <row r="38" spans="1:62" s="26" customFormat="1" ht="20.25" customHeight="1" x14ac:dyDescent="0.25">
      <c r="A38" s="721" t="s">
        <v>260</v>
      </c>
      <c r="B38" s="16" t="s">
        <v>241</v>
      </c>
      <c r="C38" s="23" t="s">
        <v>242</v>
      </c>
      <c r="D38" s="787">
        <v>8.9256220000000006</v>
      </c>
      <c r="E38" s="24">
        <f t="shared" si="11"/>
        <v>0</v>
      </c>
      <c r="F38" s="24"/>
      <c r="G38" s="20">
        <f t="shared" si="7"/>
        <v>0</v>
      </c>
      <c r="H38" s="4"/>
      <c r="I38" s="4"/>
      <c r="J38" s="4"/>
      <c r="K38" s="4"/>
      <c r="L38" s="4"/>
      <c r="M38" s="4"/>
      <c r="N38" s="4"/>
      <c r="O38" s="4"/>
      <c r="P38" s="4"/>
      <c r="Q38" s="4"/>
      <c r="R38" s="4"/>
      <c r="S38" s="20">
        <f>SUM(U38:AB38,AE38:AH38,AJ38:BF38)</f>
        <v>1</v>
      </c>
      <c r="T38" s="20"/>
      <c r="U38" s="4"/>
      <c r="V38" s="4"/>
      <c r="W38" s="4"/>
      <c r="X38" s="4"/>
      <c r="Y38" s="4">
        <v>0.85</v>
      </c>
      <c r="Z38" s="4"/>
      <c r="AA38" s="4"/>
      <c r="AB38" s="4"/>
      <c r="AC38" s="737">
        <f>SUM(AE38:AH38,AJ38:AT38)</f>
        <v>0</v>
      </c>
      <c r="AD38" s="720"/>
      <c r="AE38" s="4"/>
      <c r="AF38" s="4"/>
      <c r="AG38" s="4"/>
      <c r="AH38" s="4"/>
      <c r="AI38" s="25">
        <f>D38-BH38</f>
        <v>7.9256220000000006</v>
      </c>
      <c r="AJ38" s="4"/>
      <c r="AK38" s="4"/>
      <c r="AL38" s="4"/>
      <c r="AM38" s="4"/>
      <c r="AN38" s="4"/>
      <c r="AO38" s="4"/>
      <c r="AP38" s="4"/>
      <c r="AQ38" s="4"/>
      <c r="AR38" s="4"/>
      <c r="AS38" s="4"/>
      <c r="AT38" s="4"/>
      <c r="AU38" s="4"/>
      <c r="AV38" s="4"/>
      <c r="AW38" s="4"/>
      <c r="AX38" s="4"/>
      <c r="AY38" s="4">
        <v>0.15</v>
      </c>
      <c r="AZ38" s="4"/>
      <c r="BA38" s="4"/>
      <c r="BB38" s="4"/>
      <c r="BC38" s="4"/>
      <c r="BD38" s="4"/>
      <c r="BE38" s="4"/>
      <c r="BF38" s="4"/>
      <c r="BG38" s="4"/>
      <c r="BH38" s="20">
        <f>SUM(H38:N38,P38:R38,U38:AB38,AE38:AH38,AJ38:BG38)</f>
        <v>1</v>
      </c>
      <c r="BI38" s="23">
        <f>AI64</f>
        <v>9.9256220000000006</v>
      </c>
      <c r="BJ38" s="14"/>
    </row>
    <row r="39" spans="1:62" s="26" customFormat="1" ht="20.25" customHeight="1" x14ac:dyDescent="0.25">
      <c r="A39" s="721" t="s">
        <v>260</v>
      </c>
      <c r="B39" s="16" t="s">
        <v>243</v>
      </c>
      <c r="C39" s="23" t="s">
        <v>244</v>
      </c>
      <c r="D39" s="787">
        <v>6.0394949999999996</v>
      </c>
      <c r="E39" s="24">
        <f t="shared" si="11"/>
        <v>0</v>
      </c>
      <c r="F39" s="24"/>
      <c r="G39" s="20">
        <f t="shared" si="7"/>
        <v>0</v>
      </c>
      <c r="H39" s="4"/>
      <c r="I39" s="4"/>
      <c r="J39" s="4"/>
      <c r="K39" s="4"/>
      <c r="L39" s="4"/>
      <c r="M39" s="4"/>
      <c r="N39" s="4"/>
      <c r="O39" s="4"/>
      <c r="P39" s="4"/>
      <c r="Q39" s="4"/>
      <c r="R39" s="4"/>
      <c r="S39" s="20">
        <f>SUM(U39:AB39,AE39:AI39,AK39:BF39)</f>
        <v>0.44</v>
      </c>
      <c r="T39" s="20"/>
      <c r="U39" s="4"/>
      <c r="V39" s="4"/>
      <c r="W39" s="4"/>
      <c r="X39" s="4"/>
      <c r="Y39" s="4"/>
      <c r="Z39" s="4"/>
      <c r="AA39" s="4"/>
      <c r="AB39" s="4"/>
      <c r="AC39" s="737">
        <f>SUM(AE39:AI39,AK39:AT39)</f>
        <v>0.04</v>
      </c>
      <c r="AD39" s="720"/>
      <c r="AE39" s="4"/>
      <c r="AF39" s="4"/>
      <c r="AG39" s="4"/>
      <c r="AH39" s="4"/>
      <c r="AI39" s="4"/>
      <c r="AJ39" s="25">
        <f>D39-BH39</f>
        <v>5.5994949999999992</v>
      </c>
      <c r="AK39" s="4"/>
      <c r="AL39" s="4">
        <v>0.04</v>
      </c>
      <c r="AM39" s="4"/>
      <c r="AN39" s="4"/>
      <c r="AO39" s="4"/>
      <c r="AP39" s="4"/>
      <c r="AQ39" s="4"/>
      <c r="AR39" s="4"/>
      <c r="AS39" s="4"/>
      <c r="AT39" s="4"/>
      <c r="AU39" s="4"/>
      <c r="AV39" s="4">
        <v>0.4</v>
      </c>
      <c r="AW39" s="4"/>
      <c r="AX39" s="4"/>
      <c r="AY39" s="4"/>
      <c r="AZ39" s="4"/>
      <c r="BA39" s="4"/>
      <c r="BB39" s="4"/>
      <c r="BC39" s="4"/>
      <c r="BD39" s="4"/>
      <c r="BE39" s="4"/>
      <c r="BF39" s="4"/>
      <c r="BG39" s="4"/>
      <c r="BH39" s="20">
        <f>SUM(H39:N39,P39:R39,U39:AB39,AE39:AI39,AK39:BG39)</f>
        <v>0.44</v>
      </c>
      <c r="BI39" s="23">
        <f>AJ64</f>
        <v>5.5994949999999992</v>
      </c>
      <c r="BJ39" s="14"/>
    </row>
    <row r="40" spans="1:62" s="26" customFormat="1" ht="20.25" customHeight="1" x14ac:dyDescent="0.25">
      <c r="A40" s="721" t="s">
        <v>260</v>
      </c>
      <c r="B40" s="16" t="s">
        <v>245</v>
      </c>
      <c r="C40" s="23" t="s">
        <v>246</v>
      </c>
      <c r="D40" s="787">
        <v>2.3564999999999999E-2</v>
      </c>
      <c r="E40" s="24">
        <f t="shared" si="11"/>
        <v>0</v>
      </c>
      <c r="F40" s="24"/>
      <c r="G40" s="20">
        <f t="shared" si="7"/>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2.3564999999999999E-2</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0.16356499999999999</v>
      </c>
      <c r="BJ40" s="14"/>
    </row>
    <row r="41" spans="1:62" s="26" customFormat="1" ht="20.25" customHeight="1" x14ac:dyDescent="0.25">
      <c r="A41" s="721" t="s">
        <v>260</v>
      </c>
      <c r="B41" s="16" t="s">
        <v>247</v>
      </c>
      <c r="C41" s="23" t="s">
        <v>248</v>
      </c>
      <c r="D41" s="787">
        <v>0.247363</v>
      </c>
      <c r="E41" s="24">
        <f t="shared" si="11"/>
        <v>0</v>
      </c>
      <c r="F41" s="24"/>
      <c r="G41" s="20">
        <f t="shared" si="7"/>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0.247363</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0.497363</v>
      </c>
      <c r="BJ41" s="14"/>
    </row>
    <row r="42" spans="1:62" s="26" customFormat="1" ht="20.25" customHeight="1" x14ac:dyDescent="0.25">
      <c r="A42" s="721" t="s">
        <v>260</v>
      </c>
      <c r="B42" s="16" t="s">
        <v>249</v>
      </c>
      <c r="C42" s="23" t="s">
        <v>250</v>
      </c>
      <c r="D42" s="770"/>
      <c r="E42" s="24">
        <f t="shared" si="11"/>
        <v>0</v>
      </c>
      <c r="F42" s="24"/>
      <c r="G42" s="20">
        <f t="shared" si="7"/>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770"/>
      <c r="E43" s="24">
        <f t="shared" si="11"/>
        <v>0</v>
      </c>
      <c r="F43" s="24"/>
      <c r="G43" s="20">
        <f t="shared" si="7"/>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v>
      </c>
      <c r="BJ43" s="14"/>
    </row>
    <row r="44" spans="1:62" s="26" customFormat="1" ht="20.25" customHeight="1" x14ac:dyDescent="0.25">
      <c r="A44" s="721" t="s">
        <v>260</v>
      </c>
      <c r="B44" s="16" t="s">
        <v>83</v>
      </c>
      <c r="C44" s="23" t="s">
        <v>73</v>
      </c>
      <c r="D44" s="770"/>
      <c r="E44" s="24">
        <f t="shared" si="11"/>
        <v>0</v>
      </c>
      <c r="F44" s="24"/>
      <c r="G44" s="20">
        <f t="shared" si="7"/>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767">
        <v>0.282779</v>
      </c>
      <c r="E45" s="24">
        <f t="shared" si="11"/>
        <v>0</v>
      </c>
      <c r="F45" s="24"/>
      <c r="G45" s="20">
        <f t="shared" si="7"/>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0.282779</v>
      </c>
      <c r="AQ45" s="4"/>
      <c r="AR45" s="4"/>
      <c r="AS45" s="4"/>
      <c r="AT45" s="4"/>
      <c r="AU45" s="4"/>
      <c r="AV45" s="4"/>
      <c r="AW45" s="4"/>
      <c r="AX45" s="4"/>
      <c r="AY45" s="4"/>
      <c r="AZ45" s="4"/>
      <c r="BA45" s="4"/>
      <c r="BB45" s="4"/>
      <c r="BC45" s="4"/>
      <c r="BD45" s="4"/>
      <c r="BE45" s="4"/>
      <c r="BF45" s="4"/>
      <c r="BG45" s="4"/>
      <c r="BH45" s="20">
        <f>SUM(H45:N45,P45:R45,U45:AB45,AE45:AO45,AQ45:BG45)</f>
        <v>0</v>
      </c>
      <c r="BI45" s="23">
        <f>AP64</f>
        <v>0.282779</v>
      </c>
      <c r="BJ45" s="14"/>
    </row>
    <row r="46" spans="1:62" s="26" customFormat="1" ht="20.25" customHeight="1" x14ac:dyDescent="0.25">
      <c r="A46" s="721" t="s">
        <v>260</v>
      </c>
      <c r="B46" s="16" t="s">
        <v>251</v>
      </c>
      <c r="C46" s="23" t="s">
        <v>43</v>
      </c>
      <c r="D46" s="767">
        <v>37.530022000000002</v>
      </c>
      <c r="E46" s="24">
        <f t="shared" si="11"/>
        <v>0</v>
      </c>
      <c r="F46" s="24"/>
      <c r="G46" s="20">
        <f t="shared" si="7"/>
        <v>0</v>
      </c>
      <c r="H46" s="4"/>
      <c r="I46" s="4"/>
      <c r="J46" s="4"/>
      <c r="K46" s="4"/>
      <c r="L46" s="4"/>
      <c r="M46" s="4"/>
      <c r="N46" s="4"/>
      <c r="O46" s="4"/>
      <c r="P46" s="4"/>
      <c r="Q46" s="4"/>
      <c r="R46" s="4"/>
      <c r="S46" s="20">
        <f>SUM(U46:AB46,AE46:AP46,AR46:BF46)</f>
        <v>0</v>
      </c>
      <c r="T46" s="20"/>
      <c r="U46" s="4"/>
      <c r="V46" s="4"/>
      <c r="W46" s="4"/>
      <c r="X46" s="4"/>
      <c r="Y46" s="4"/>
      <c r="Z46" s="4"/>
      <c r="AA46" s="4"/>
      <c r="AB46" s="4"/>
      <c r="AC46" s="737">
        <f>SUM(AE46:AP46,AR46:AT46)</f>
        <v>0</v>
      </c>
      <c r="AD46" s="720"/>
      <c r="AE46" s="4"/>
      <c r="AF46" s="4"/>
      <c r="AG46" s="4"/>
      <c r="AH46" s="4"/>
      <c r="AI46" s="4"/>
      <c r="AJ46" s="4"/>
      <c r="AK46" s="4"/>
      <c r="AL46" s="4"/>
      <c r="AM46" s="4"/>
      <c r="AN46" s="4"/>
      <c r="AO46" s="4"/>
      <c r="AP46" s="4"/>
      <c r="AQ46" s="25">
        <f>D46-BH46</f>
        <v>37.530022000000002</v>
      </c>
      <c r="AR46" s="4"/>
      <c r="AS46" s="4"/>
      <c r="AT46" s="4"/>
      <c r="AU46" s="4"/>
      <c r="AV46" s="4"/>
      <c r="AW46" s="4"/>
      <c r="AX46" s="4"/>
      <c r="AY46" s="4"/>
      <c r="AZ46" s="4"/>
      <c r="BA46" s="4"/>
      <c r="BB46" s="4"/>
      <c r="BC46" s="4"/>
      <c r="BD46" s="4"/>
      <c r="BE46" s="4"/>
      <c r="BF46" s="4"/>
      <c r="BG46" s="4"/>
      <c r="BH46" s="20">
        <f>SUM(H46:N46,P46:R46,U46:AB46,AE46:AP46,AR46:BG46)</f>
        <v>0</v>
      </c>
      <c r="BI46" s="23">
        <f>AQ64</f>
        <v>44.090022000000005</v>
      </c>
      <c r="BJ46" s="14"/>
    </row>
    <row r="47" spans="1:62" s="26" customFormat="1" ht="20.25" customHeight="1" x14ac:dyDescent="0.25">
      <c r="A47" s="721" t="s">
        <v>260</v>
      </c>
      <c r="B47" s="16" t="s">
        <v>252</v>
      </c>
      <c r="C47" s="23" t="s">
        <v>253</v>
      </c>
      <c r="D47" s="770"/>
      <c r="E47" s="24">
        <f t="shared" si="11"/>
        <v>0</v>
      </c>
      <c r="F47" s="24"/>
      <c r="G47" s="20">
        <f t="shared" si="7"/>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770"/>
      <c r="E48" s="24">
        <f t="shared" si="11"/>
        <v>0</v>
      </c>
      <c r="F48" s="24"/>
      <c r="G48" s="20">
        <f t="shared" si="7"/>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787">
        <v>4.8922049999999997</v>
      </c>
      <c r="E49" s="24">
        <f t="shared" si="11"/>
        <v>0</v>
      </c>
      <c r="F49" s="24"/>
      <c r="G49" s="20">
        <f t="shared" si="7"/>
        <v>0</v>
      </c>
      <c r="H49" s="4"/>
      <c r="I49" s="4"/>
      <c r="J49" s="4"/>
      <c r="K49" s="4"/>
      <c r="L49" s="4"/>
      <c r="M49" s="4"/>
      <c r="N49" s="4"/>
      <c r="O49" s="4"/>
      <c r="P49" s="4"/>
      <c r="Q49" s="4"/>
      <c r="R49" s="4"/>
      <c r="S49" s="20">
        <f>SUM(U49:AB49,AE49:AS49,AU49:BF49)</f>
        <v>0</v>
      </c>
      <c r="T49" s="20"/>
      <c r="U49" s="4"/>
      <c r="V49" s="4"/>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4.8922049999999997</v>
      </c>
      <c r="AU49" s="4"/>
      <c r="AV49" s="4"/>
      <c r="AW49" s="4"/>
      <c r="AX49" s="4"/>
      <c r="AY49" s="4"/>
      <c r="AZ49" s="4"/>
      <c r="BA49" s="4"/>
      <c r="BB49" s="4"/>
      <c r="BC49" s="4"/>
      <c r="BD49" s="4"/>
      <c r="BE49" s="4"/>
      <c r="BF49" s="4"/>
      <c r="BG49" s="4"/>
      <c r="BH49" s="20">
        <f>SUM(H49:N49,P49:R49,U49:AB49,AE49:AS49,AU49:BG49)</f>
        <v>0</v>
      </c>
      <c r="BI49" s="23">
        <f>AT64</f>
        <v>5.2222049999999998</v>
      </c>
      <c r="BJ49" s="14"/>
    </row>
    <row r="50" spans="1:62" s="26" customFormat="1" ht="13.8" x14ac:dyDescent="0.25">
      <c r="A50" s="15">
        <v>2.1</v>
      </c>
      <c r="B50" s="16" t="s">
        <v>119</v>
      </c>
      <c r="C50" s="23" t="s">
        <v>123</v>
      </c>
      <c r="D50" s="770"/>
      <c r="E50" s="24">
        <f t="shared" si="11"/>
        <v>0</v>
      </c>
      <c r="F50" s="24"/>
      <c r="G50" s="20">
        <f t="shared" si="7"/>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767">
        <v>2.971425</v>
      </c>
      <c r="E51" s="24">
        <f t="shared" si="11"/>
        <v>0</v>
      </c>
      <c r="F51" s="24"/>
      <c r="G51" s="20">
        <f t="shared" si="7"/>
        <v>0</v>
      </c>
      <c r="H51" s="4"/>
      <c r="I51" s="4"/>
      <c r="J51" s="4"/>
      <c r="K51" s="4"/>
      <c r="L51" s="4"/>
      <c r="M51" s="4"/>
      <c r="N51" s="4"/>
      <c r="O51" s="4"/>
      <c r="P51" s="4"/>
      <c r="Q51" s="4"/>
      <c r="R51" s="4"/>
      <c r="S51" s="20">
        <f>SUM(U51:AB51,AE51:AU51,AW51:BF51)</f>
        <v>0.56000000000000005</v>
      </c>
      <c r="T51" s="20"/>
      <c r="U51" s="4"/>
      <c r="V51" s="4"/>
      <c r="W51" s="4"/>
      <c r="X51" s="4"/>
      <c r="Y51" s="4"/>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2.4114249999999999</v>
      </c>
      <c r="AW51" s="4"/>
      <c r="AX51" s="4"/>
      <c r="AY51" s="4">
        <v>0.56000000000000005</v>
      </c>
      <c r="AZ51" s="4"/>
      <c r="BA51" s="4"/>
      <c r="BB51" s="4"/>
      <c r="BC51" s="4"/>
      <c r="BD51" s="4"/>
      <c r="BE51" s="4"/>
      <c r="BF51" s="4"/>
      <c r="BG51" s="4"/>
      <c r="BH51" s="20">
        <f>SUM(H51:N51,P51:R51,U51:AB51,AE51:AU51,AW51:BG51)</f>
        <v>0.56000000000000005</v>
      </c>
      <c r="BI51" s="23">
        <f>AV64</f>
        <v>3.701425</v>
      </c>
      <c r="BJ51" s="14"/>
    </row>
    <row r="52" spans="1:62" s="26" customFormat="1" ht="13.8" x14ac:dyDescent="0.25">
      <c r="A52" s="15">
        <v>2.12</v>
      </c>
      <c r="B52" s="16" t="s">
        <v>149</v>
      </c>
      <c r="C52" s="23" t="s">
        <v>147</v>
      </c>
      <c r="D52" s="767">
        <v>2.275795</v>
      </c>
      <c r="E52" s="24">
        <f t="shared" si="11"/>
        <v>0</v>
      </c>
      <c r="F52" s="24"/>
      <c r="G52" s="20">
        <f t="shared" si="7"/>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2.275795</v>
      </c>
      <c r="AX52" s="4"/>
      <c r="AY52" s="4"/>
      <c r="AZ52" s="4"/>
      <c r="BA52" s="4"/>
      <c r="BB52" s="4"/>
      <c r="BC52" s="4"/>
      <c r="BD52" s="4"/>
      <c r="BE52" s="4"/>
      <c r="BF52" s="4"/>
      <c r="BG52" s="4"/>
      <c r="BH52" s="20">
        <f>SUM(H52:N52,P52:R52,U52:AB52,AE52:AV52,AX52:BG52)</f>
        <v>0</v>
      </c>
      <c r="BI52" s="23">
        <f>AW64</f>
        <v>8.8057949999999998</v>
      </c>
      <c r="BJ52" s="14"/>
    </row>
    <row r="53" spans="1:62" s="26" customFormat="1" ht="13.8" x14ac:dyDescent="0.25">
      <c r="A53" s="15" t="s">
        <v>168</v>
      </c>
      <c r="B53" s="16" t="s">
        <v>90</v>
      </c>
      <c r="C53" s="23" t="s">
        <v>94</v>
      </c>
      <c r="D53" s="770"/>
      <c r="E53" s="24">
        <f t="shared" si="11"/>
        <v>0</v>
      </c>
      <c r="F53" s="24"/>
      <c r="G53" s="20">
        <f t="shared" si="7"/>
        <v>0</v>
      </c>
      <c r="H53" s="4"/>
      <c r="I53" s="4"/>
      <c r="J53" s="4"/>
      <c r="K53" s="4"/>
      <c r="L53" s="4"/>
      <c r="M53" s="4"/>
      <c r="N53" s="4"/>
      <c r="O53" s="4"/>
      <c r="P53" s="4"/>
      <c r="Q53" s="4"/>
      <c r="R53" s="4"/>
      <c r="S53" s="20">
        <f>SUM(U53:AB53,AE53:AW53,AY53:BF53)</f>
        <v>0</v>
      </c>
      <c r="T53" s="20"/>
      <c r="U53" s="4"/>
      <c r="V53" s="4"/>
      <c r="W53" s="4"/>
      <c r="X53" s="4"/>
      <c r="Y53" s="4"/>
      <c r="Z53" s="4"/>
      <c r="AA53" s="4"/>
      <c r="AB53" s="4"/>
      <c r="AC53" s="737">
        <f t="shared" ref="AC53:AC60" si="15">SUM(AE53:AT53,)</f>
        <v>0</v>
      </c>
      <c r="AD53" s="720"/>
      <c r="AE53" s="4"/>
      <c r="AF53" s="4"/>
      <c r="AG53" s="4"/>
      <c r="AH53" s="4"/>
      <c r="AI53" s="4"/>
      <c r="AJ53" s="4"/>
      <c r="AK53" s="4"/>
      <c r="AL53" s="4"/>
      <c r="AM53" s="4"/>
      <c r="AN53" s="4"/>
      <c r="AO53" s="4"/>
      <c r="AP53" s="4"/>
      <c r="AQ53" s="4"/>
      <c r="AR53" s="4"/>
      <c r="AS53" s="4"/>
      <c r="AT53" s="4"/>
      <c r="AU53" s="4"/>
      <c r="AV53" s="4"/>
      <c r="AW53" s="4"/>
      <c r="AX53" s="25">
        <f>D53-BH53</f>
        <v>0</v>
      </c>
      <c r="AY53" s="4"/>
      <c r="AZ53" s="4"/>
      <c r="BA53" s="4"/>
      <c r="BB53" s="4"/>
      <c r="BC53" s="4"/>
      <c r="BD53" s="4"/>
      <c r="BE53" s="4"/>
      <c r="BF53" s="4"/>
      <c r="BG53" s="4"/>
      <c r="BH53" s="20">
        <f>SUM(H53:N53,P53:R53,U53:AB53,AE53:AW53,AY53:BG53)</f>
        <v>0</v>
      </c>
      <c r="BI53" s="23">
        <f>AX64</f>
        <v>0</v>
      </c>
      <c r="BJ53" s="14"/>
    </row>
    <row r="54" spans="1:62" s="26" customFormat="1" ht="13.8" x14ac:dyDescent="0.25">
      <c r="A54" s="15" t="s">
        <v>169</v>
      </c>
      <c r="B54" s="16" t="s">
        <v>91</v>
      </c>
      <c r="C54" s="23" t="s">
        <v>95</v>
      </c>
      <c r="D54" s="767">
        <v>106.65789100000001</v>
      </c>
      <c r="E54" s="24">
        <f t="shared" si="11"/>
        <v>0</v>
      </c>
      <c r="F54" s="24"/>
      <c r="G54" s="20">
        <f t="shared" si="7"/>
        <v>0</v>
      </c>
      <c r="H54" s="4"/>
      <c r="I54" s="4"/>
      <c r="J54" s="4"/>
      <c r="K54" s="4"/>
      <c r="L54" s="4"/>
      <c r="M54" s="4"/>
      <c r="N54" s="4"/>
      <c r="O54" s="4"/>
      <c r="P54" s="4"/>
      <c r="Q54" s="4"/>
      <c r="R54" s="4"/>
      <c r="S54" s="20">
        <f>SUM(U54:AB54,AE54:AX54,AZ54:BF54)</f>
        <v>1.1000000000000001</v>
      </c>
      <c r="T54" s="20"/>
      <c r="U54" s="4"/>
      <c r="V54" s="4"/>
      <c r="W54" s="4"/>
      <c r="X54" s="4"/>
      <c r="Y54" s="4"/>
      <c r="Z54" s="4"/>
      <c r="AA54" s="4"/>
      <c r="AB54" s="4"/>
      <c r="AC54" s="737">
        <f>SUM(AE54:AT54,)</f>
        <v>1.1000000000000001</v>
      </c>
      <c r="AD54" s="720"/>
      <c r="AE54" s="4">
        <v>1.08</v>
      </c>
      <c r="AF54" s="4"/>
      <c r="AG54" s="4"/>
      <c r="AH54" s="4"/>
      <c r="AI54" s="4"/>
      <c r="AJ54" s="4"/>
      <c r="AK54" s="4">
        <v>0.02</v>
      </c>
      <c r="AL54" s="4"/>
      <c r="AM54" s="4"/>
      <c r="AN54" s="4"/>
      <c r="AO54" s="4"/>
      <c r="AP54" s="4"/>
      <c r="AQ54" s="4"/>
      <c r="AR54" s="4"/>
      <c r="AS54" s="4"/>
      <c r="AT54" s="4"/>
      <c r="AU54" s="4"/>
      <c r="AV54" s="4"/>
      <c r="AW54" s="4"/>
      <c r="AX54" s="4"/>
      <c r="AY54" s="25">
        <f>D54-BH54</f>
        <v>105.55789100000001</v>
      </c>
      <c r="AZ54" s="4"/>
      <c r="BA54" s="4"/>
      <c r="BB54" s="4"/>
      <c r="BC54" s="4"/>
      <c r="BD54" s="4"/>
      <c r="BE54" s="4"/>
      <c r="BF54" s="4"/>
      <c r="BG54" s="4"/>
      <c r="BH54" s="20">
        <f>SUM(H54:N54,P54:R54,U54:AB54,AE54:AX54,AZ54:BG54)</f>
        <v>1.1000000000000001</v>
      </c>
      <c r="BI54" s="23">
        <f>AY64</f>
        <v>250.81789100000006</v>
      </c>
      <c r="BJ54" s="14"/>
    </row>
    <row r="55" spans="1:62" s="26" customFormat="1" ht="13.8" x14ac:dyDescent="0.25">
      <c r="A55" s="15" t="s">
        <v>170</v>
      </c>
      <c r="B55" s="16" t="s">
        <v>92</v>
      </c>
      <c r="C55" s="23" t="s">
        <v>99</v>
      </c>
      <c r="D55" s="767">
        <v>8.0651329999999994</v>
      </c>
      <c r="E55" s="24">
        <f t="shared" si="11"/>
        <v>0</v>
      </c>
      <c r="F55" s="24"/>
      <c r="G55" s="20">
        <f t="shared" si="7"/>
        <v>0</v>
      </c>
      <c r="H55" s="4"/>
      <c r="I55" s="4"/>
      <c r="J55" s="4"/>
      <c r="K55" s="4"/>
      <c r="L55" s="4"/>
      <c r="M55" s="4"/>
      <c r="N55" s="4"/>
      <c r="O55" s="4"/>
      <c r="P55" s="4"/>
      <c r="Q55" s="4"/>
      <c r="R55" s="4"/>
      <c r="S55" s="20">
        <f>SUM(U55:AB55,AE55:AY55,BA55:BF55)</f>
        <v>0.33</v>
      </c>
      <c r="T55" s="20"/>
      <c r="U55" s="4"/>
      <c r="V55" s="4"/>
      <c r="W55" s="4"/>
      <c r="X55" s="4"/>
      <c r="Y55" s="4">
        <v>0.33</v>
      </c>
      <c r="Z55" s="4"/>
      <c r="AA55" s="4"/>
      <c r="AB55" s="4"/>
      <c r="AC55" s="737">
        <f t="shared" si="15"/>
        <v>0</v>
      </c>
      <c r="AD55" s="720"/>
      <c r="AE55" s="4"/>
      <c r="AF55" s="4"/>
      <c r="AG55" s="4"/>
      <c r="AH55" s="4"/>
      <c r="AI55" s="4"/>
      <c r="AJ55" s="4"/>
      <c r="AK55" s="4"/>
      <c r="AL55" s="4"/>
      <c r="AM55" s="4"/>
      <c r="AN55" s="4"/>
      <c r="AO55" s="4"/>
      <c r="AP55" s="4"/>
      <c r="AQ55" s="4"/>
      <c r="AR55" s="4"/>
      <c r="AS55" s="4"/>
      <c r="AT55" s="4"/>
      <c r="AU55" s="4"/>
      <c r="AV55" s="4"/>
      <c r="AW55" s="4"/>
      <c r="AX55" s="4"/>
      <c r="AY55" s="4"/>
      <c r="AZ55" s="25">
        <f>D55-BH55</f>
        <v>7.7351329999999994</v>
      </c>
      <c r="BA55" s="4"/>
      <c r="BB55" s="4"/>
      <c r="BC55" s="4"/>
      <c r="BD55" s="4"/>
      <c r="BE55" s="4"/>
      <c r="BF55" s="4"/>
      <c r="BG55" s="4"/>
      <c r="BH55" s="20">
        <f>SUM(H55:N55,P55:R55,U55:AB55,AE55:AY55,BA55:BG55)</f>
        <v>0.33</v>
      </c>
      <c r="BI55" s="23">
        <f>AZ64</f>
        <v>15.775132999999999</v>
      </c>
      <c r="BJ55" s="14"/>
    </row>
    <row r="56" spans="1:62" s="26" customFormat="1" ht="13.8" x14ac:dyDescent="0.25">
      <c r="A56" s="15" t="s">
        <v>171</v>
      </c>
      <c r="B56" s="16" t="s">
        <v>116</v>
      </c>
      <c r="C56" s="23" t="s">
        <v>96</v>
      </c>
      <c r="D56" s="767">
        <v>7.3552999999999993E-2</v>
      </c>
      <c r="E56" s="24">
        <f t="shared" si="11"/>
        <v>0</v>
      </c>
      <c r="F56" s="24"/>
      <c r="G56" s="20">
        <f t="shared" si="7"/>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5"/>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7.3552999999999993E-2</v>
      </c>
      <c r="BB56" s="4"/>
      <c r="BC56" s="4"/>
      <c r="BD56" s="4"/>
      <c r="BE56" s="4"/>
      <c r="BF56" s="4"/>
      <c r="BG56" s="4"/>
      <c r="BH56" s="20">
        <f>SUM(H56:N56,P56:R56,U56:AB56,AE56:AZ56,BB56:BG56)</f>
        <v>0</v>
      </c>
      <c r="BI56" s="23">
        <f>BA64</f>
        <v>7.3552999999999993E-2</v>
      </c>
      <c r="BJ56" s="14"/>
    </row>
    <row r="57" spans="1:62" s="26" customFormat="1" ht="13.8" x14ac:dyDescent="0.25">
      <c r="A57" s="15" t="s">
        <v>172</v>
      </c>
      <c r="B57" s="16" t="s">
        <v>120</v>
      </c>
      <c r="C57" s="23" t="s">
        <v>117</v>
      </c>
      <c r="D57" s="770"/>
      <c r="E57" s="24">
        <f t="shared" si="11"/>
        <v>0</v>
      </c>
      <c r="F57" s="24"/>
      <c r="G57" s="20">
        <f t="shared" si="7"/>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5"/>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767">
        <v>3.5376620000000001</v>
      </c>
      <c r="E58" s="24">
        <f t="shared" si="11"/>
        <v>0</v>
      </c>
      <c r="F58" s="24"/>
      <c r="G58" s="20">
        <f t="shared" si="7"/>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5"/>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3.5376620000000001</v>
      </c>
      <c r="BD58" s="4"/>
      <c r="BE58" s="4"/>
      <c r="BF58" s="4"/>
      <c r="BG58" s="4"/>
      <c r="BH58" s="20">
        <f>SUM(H58:N58,P58:R58,U58:AB58,AE58:BB58,BD58:BG58)</f>
        <v>0</v>
      </c>
      <c r="BI58" s="23">
        <f>BC64</f>
        <v>3.5376620000000001</v>
      </c>
      <c r="BJ58" s="14"/>
    </row>
    <row r="59" spans="1:62" s="26" customFormat="1" ht="13.8" x14ac:dyDescent="0.25">
      <c r="A59" s="15">
        <v>2.19</v>
      </c>
      <c r="B59" s="16" t="s">
        <v>151</v>
      </c>
      <c r="C59" s="23" t="s">
        <v>152</v>
      </c>
      <c r="D59" s="767">
        <v>36.073731000000002</v>
      </c>
      <c r="E59" s="24">
        <f t="shared" si="11"/>
        <v>0</v>
      </c>
      <c r="F59" s="24"/>
      <c r="G59" s="20">
        <f t="shared" si="7"/>
        <v>0</v>
      </c>
      <c r="H59" s="4"/>
      <c r="I59" s="4"/>
      <c r="J59" s="4"/>
      <c r="K59" s="4"/>
      <c r="L59" s="4"/>
      <c r="M59" s="4"/>
      <c r="N59" s="4"/>
      <c r="O59" s="4"/>
      <c r="P59" s="4"/>
      <c r="Q59" s="4"/>
      <c r="R59" s="4"/>
      <c r="S59" s="20">
        <f>SUM(U59:AB59,AE59:BC59,BE59:BF59)</f>
        <v>0</v>
      </c>
      <c r="T59" s="20"/>
      <c r="U59" s="4"/>
      <c r="V59" s="4"/>
      <c r="W59" s="4"/>
      <c r="X59" s="4"/>
      <c r="Y59" s="4"/>
      <c r="Z59" s="4"/>
      <c r="AA59" s="4"/>
      <c r="AB59" s="4"/>
      <c r="AC59" s="737">
        <f t="shared" si="15"/>
        <v>0</v>
      </c>
      <c r="AD59" s="720"/>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36.073731000000002</v>
      </c>
      <c r="BE59" s="4"/>
      <c r="BF59" s="4"/>
      <c r="BG59" s="4"/>
      <c r="BH59" s="20">
        <f>SUM(H59:N59,P59:R59,U59:AB59,AE59:BC59,BE59:BG59)</f>
        <v>0</v>
      </c>
      <c r="BI59" s="23">
        <f>BD64</f>
        <v>36.073731000000002</v>
      </c>
      <c r="BJ59" s="14"/>
    </row>
    <row r="60" spans="1:62" s="26" customFormat="1" ht="13.8" x14ac:dyDescent="0.25">
      <c r="A60" s="15">
        <v>2.2000000000000002</v>
      </c>
      <c r="B60" s="16" t="s">
        <v>150</v>
      </c>
      <c r="C60" s="23" t="s">
        <v>153</v>
      </c>
      <c r="D60" s="767">
        <v>2.4172280000000002</v>
      </c>
      <c r="E60" s="24">
        <f t="shared" si="11"/>
        <v>0</v>
      </c>
      <c r="F60" s="24"/>
      <c r="G60" s="20">
        <f t="shared" si="7"/>
        <v>0</v>
      </c>
      <c r="H60" s="4"/>
      <c r="I60" s="4"/>
      <c r="J60" s="4"/>
      <c r="K60" s="4"/>
      <c r="L60" s="4"/>
      <c r="M60" s="4"/>
      <c r="N60" s="4"/>
      <c r="O60" s="4"/>
      <c r="P60" s="4"/>
      <c r="Q60" s="4"/>
      <c r="R60" s="4"/>
      <c r="S60" s="20">
        <f>SUM(U60:AB60,AE60:BD60,BF60)</f>
        <v>0.12</v>
      </c>
      <c r="T60" s="20"/>
      <c r="U60" s="4"/>
      <c r="V60" s="4"/>
      <c r="W60" s="4"/>
      <c r="X60" s="4"/>
      <c r="Y60" s="4"/>
      <c r="Z60" s="4"/>
      <c r="AA60" s="4"/>
      <c r="AB60" s="4"/>
      <c r="AC60" s="737">
        <f t="shared" si="15"/>
        <v>0.12</v>
      </c>
      <c r="AD60" s="720"/>
      <c r="AE60" s="4">
        <v>0.12</v>
      </c>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25">
        <f>D60-BH60</f>
        <v>2.297228</v>
      </c>
      <c r="BF60" s="4"/>
      <c r="BG60" s="4"/>
      <c r="BH60" s="20">
        <f>SUM(H60:N60,P60:R60,U60:AB60,AE60:BD60,BF60:BG60)</f>
        <v>0.12</v>
      </c>
      <c r="BI60" s="23">
        <f>BE64</f>
        <v>2.297228</v>
      </c>
      <c r="BJ60" s="14"/>
    </row>
    <row r="61" spans="1:62" s="26" customFormat="1" ht="13.8" x14ac:dyDescent="0.25">
      <c r="A61" s="15">
        <v>2.21</v>
      </c>
      <c r="B61" s="16" t="s">
        <v>77</v>
      </c>
      <c r="C61" s="23" t="s">
        <v>78</v>
      </c>
      <c r="D61" s="767">
        <v>7.6302999999999996E-2</v>
      </c>
      <c r="E61" s="24">
        <f t="shared" si="11"/>
        <v>0</v>
      </c>
      <c r="F61" s="24"/>
      <c r="G61" s="20">
        <f t="shared" si="7"/>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7.6302999999999996E-2</v>
      </c>
      <c r="BG61" s="4"/>
      <c r="BH61" s="20">
        <f>SUM(H61:N61,P61:R61,U61:AB61,AE61:BE61,BG61)</f>
        <v>0</v>
      </c>
      <c r="BI61" s="23">
        <f>BF64</f>
        <v>7.6302999999999996E-2</v>
      </c>
      <c r="BJ61" s="14"/>
    </row>
    <row r="62" spans="1:62" s="752" customFormat="1" ht="13.8" x14ac:dyDescent="0.25">
      <c r="A62" s="27">
        <v>3</v>
      </c>
      <c r="B62" s="28" t="s">
        <v>72</v>
      </c>
      <c r="C62" s="29" t="s">
        <v>84</v>
      </c>
      <c r="D62" s="765">
        <v>43.362206999999998</v>
      </c>
      <c r="E62" s="24">
        <f>SUM(H62:N62,P62:R62)</f>
        <v>8.2999999999999989</v>
      </c>
      <c r="F62" s="24"/>
      <c r="G62" s="24">
        <f t="shared" si="7"/>
        <v>0</v>
      </c>
      <c r="H62" s="17"/>
      <c r="I62" s="17"/>
      <c r="J62" s="17"/>
      <c r="K62" s="17"/>
      <c r="L62" s="17"/>
      <c r="M62" s="17"/>
      <c r="N62" s="17"/>
      <c r="O62" s="17"/>
      <c r="P62" s="17">
        <v>7.1</v>
      </c>
      <c r="Q62" s="17"/>
      <c r="R62" s="17">
        <v>1.2</v>
      </c>
      <c r="S62" s="24">
        <f>SUM(U62:AB62,AE62:BF62,)</f>
        <v>11.709999999999999</v>
      </c>
      <c r="T62" s="24"/>
      <c r="U62" s="17"/>
      <c r="V62" s="17"/>
      <c r="W62" s="17"/>
      <c r="X62" s="17"/>
      <c r="Y62" s="17"/>
      <c r="Z62" s="17"/>
      <c r="AA62" s="17"/>
      <c r="AB62" s="17"/>
      <c r="AC62" s="751">
        <f>SUM(AE62:AT62,)</f>
        <v>6.4</v>
      </c>
      <c r="AD62" s="727"/>
      <c r="AE62" s="17">
        <v>4.3600000000000003</v>
      </c>
      <c r="AF62" s="17">
        <v>2</v>
      </c>
      <c r="AG62" s="17"/>
      <c r="AH62" s="17"/>
      <c r="AI62" s="17"/>
      <c r="AJ62" s="17"/>
      <c r="AK62" s="17"/>
      <c r="AL62" s="17">
        <v>0.04</v>
      </c>
      <c r="AM62" s="17"/>
      <c r="AN62" s="17"/>
      <c r="AO62" s="17"/>
      <c r="AP62" s="17"/>
      <c r="AQ62" s="17"/>
      <c r="AR62" s="17"/>
      <c r="AS62" s="17"/>
      <c r="AT62" s="17"/>
      <c r="AU62" s="17"/>
      <c r="AV62" s="17"/>
      <c r="AW62" s="17"/>
      <c r="AX62" s="17"/>
      <c r="AY62" s="17">
        <v>5.27</v>
      </c>
      <c r="AZ62" s="17">
        <v>0.04</v>
      </c>
      <c r="BA62" s="17"/>
      <c r="BB62" s="17"/>
      <c r="BC62" s="17"/>
      <c r="BD62" s="17"/>
      <c r="BE62" s="17"/>
      <c r="BF62" s="17"/>
      <c r="BG62" s="750">
        <f>D62-BH62</f>
        <v>23.352207</v>
      </c>
      <c r="BH62" s="24">
        <f>SUM(H62:N62,P62:R62,U62:AB62,AE62:BF62,)</f>
        <v>20.009999999999998</v>
      </c>
      <c r="BI62" s="29">
        <f>BG64</f>
        <v>23.352207</v>
      </c>
      <c r="BJ62" s="100"/>
    </row>
    <row r="63" spans="1:62" x14ac:dyDescent="0.25">
      <c r="A63" s="723"/>
      <c r="B63" s="30" t="s">
        <v>113</v>
      </c>
      <c r="C63" s="724"/>
      <c r="D63" s="769"/>
      <c r="E63" s="726">
        <f>SUM(H63:N63,P63:R63)</f>
        <v>13.899999999999999</v>
      </c>
      <c r="F63" s="726"/>
      <c r="G63" s="726">
        <f>SUM(H63+I63)</f>
        <v>0</v>
      </c>
      <c r="H63" s="726">
        <f>SUM(H12:H17,H19:H21,H24:H31,H34:H62)</f>
        <v>0</v>
      </c>
      <c r="I63" s="726">
        <f>SUM(I11,I13:I17,I19:I21,I24:I31,I34:I62)</f>
        <v>0</v>
      </c>
      <c r="J63" s="726">
        <f>SUM(J11:J12,J14:J17,J19:J21,J24:J31,J34:J62)</f>
        <v>0</v>
      </c>
      <c r="K63" s="726">
        <f>SUM(K11:K13,K15:K17,K19:K21,K24:K31,K34:K62)</f>
        <v>0</v>
      </c>
      <c r="L63" s="726">
        <f>SUM(L11:L14,L16:L17,L19:L21,L24:L31,L34:L62)</f>
        <v>0</v>
      </c>
      <c r="M63" s="726">
        <f>SUM(M11:M15,M17,M19:M21,M24:M31,M34:M62)</f>
        <v>0</v>
      </c>
      <c r="N63" s="726">
        <f>SUM(N11:N16,N19:N21,N24:N31,N34:N62)</f>
        <v>0</v>
      </c>
      <c r="O63" s="726">
        <f>SUM(O11:O16,O19:O21,O24:O31,O34:O62)</f>
        <v>0</v>
      </c>
      <c r="P63" s="726">
        <f>SUM(P11:P17,P20:P21,P24:P31,P34:P62)</f>
        <v>7.1</v>
      </c>
      <c r="Q63" s="726">
        <f>SUM(Q11:Q17,Q19,Q21,Q24:Q31,Q34:Q62)</f>
        <v>0</v>
      </c>
      <c r="R63" s="726">
        <f>SUM(R11:R17,R19:R20,R24:R31,R34:R62)</f>
        <v>6.8</v>
      </c>
      <c r="S63" s="726">
        <f>SUM(U63:AB63,AE63:BF63)</f>
        <v>190.09000000000003</v>
      </c>
      <c r="T63" s="726"/>
      <c r="U63" s="726">
        <f>SUM(U11:U17,U19:U21,U25:U31,U34:U62)</f>
        <v>0</v>
      </c>
      <c r="V63" s="726">
        <f>SUM(V11:V17,V19:V21,V24,V26:V31,V34:V62)</f>
        <v>0.2</v>
      </c>
      <c r="W63" s="726">
        <f>SUM(W11:W17,W19:W21,W24:W25,W27:W31,W34:W62)</f>
        <v>0</v>
      </c>
      <c r="X63" s="726">
        <f>SUM(X11:X17,X19:X21,X24:X26,X28:X31,X34:X62)</f>
        <v>0</v>
      </c>
      <c r="Y63" s="726">
        <f>SUM(Y11:Y17,Y19:Y21,Y24:Y27,Y29:Y31,Y34:Y62)</f>
        <v>2.1800000000000002</v>
      </c>
      <c r="Z63" s="726">
        <f>SUM(Z11:Z17,Z19:Z21,Z24:Z28,Z30:Z31,Z34:Z62)</f>
        <v>0.16999999999999998</v>
      </c>
      <c r="AA63" s="726">
        <f>SUM(AA11:AA17,AA19:AA21,AA24:AA29,AA31,AA34:AA62)</f>
        <v>0</v>
      </c>
      <c r="AB63" s="726">
        <f>SUM(AB11:AB17,AB19:AB21,AB24:AB30,AB34:AB62)</f>
        <v>0</v>
      </c>
      <c r="AC63" s="738">
        <f>SUM(AC11:AC17,AC19:AC21,AC24:AC31,AC34:AC49,AC50:AC62)</f>
        <v>26.42</v>
      </c>
      <c r="AD63" s="726"/>
      <c r="AE63" s="726">
        <f>SUM(AE11:AE17,AE19:AE21,AE24:AE31,AE35:AE62)</f>
        <v>13</v>
      </c>
      <c r="AF63" s="726">
        <f>SUM(AF11:AF17,AF19:AF21,AF24:AF31,AF34,AF36:AF62)</f>
        <v>4.1400000000000006</v>
      </c>
      <c r="AG63" s="726">
        <f>SUM(AG11:AG17,AG19:AG21,AG24:AG31,AG34:AG35,AG37:AG62)</f>
        <v>0</v>
      </c>
      <c r="AH63" s="726">
        <f>SUM(AH11:AH17,AH19:AH21,AH24:AH31,AH34:AH36,AH38:AH62)</f>
        <v>0</v>
      </c>
      <c r="AI63" s="726">
        <f>SUM(AI11:AI17,AI19:AI21,AI24:AI31,AI34:AI37,AI39:AI62)</f>
        <v>2</v>
      </c>
      <c r="AJ63" s="726">
        <f>SUM(AJ11:AJ17,AJ19:AJ21,AJ24:AJ31,AJ34:AJ38,AJ40:AJ62)</f>
        <v>0</v>
      </c>
      <c r="AK63" s="726">
        <f>SUM(AK11:AK17,AK19:AK21,AK24:AK31,AK34:AK39,AK41:AK62)</f>
        <v>0.13999999999999999</v>
      </c>
      <c r="AL63" s="726">
        <f>SUM(AL11:AL17,AL19:AL21,AL24:AL31,AL34:AL40,AL42:AL62)</f>
        <v>0.25</v>
      </c>
      <c r="AM63" s="726">
        <f>SUM(AM11:AM17,AM19:AM21,AM24:AM31,AM34:AM41,AM43:AM62)</f>
        <v>0</v>
      </c>
      <c r="AN63" s="726">
        <f>SUM(AN11:AN17,AN19:AN21,AN24:AN31,AN34:AN42,AN44:AN62)</f>
        <v>0</v>
      </c>
      <c r="AO63" s="726">
        <f>SUM(AO11:AO17,AO19:AO21,AO24:AO31,AO34:AO43,AO45:AO62)</f>
        <v>0</v>
      </c>
      <c r="AP63" s="726">
        <f>SUM(AP11:AP17,AP19:AP21,AP24:AP31,AP34:AP44,AP46:AP62)</f>
        <v>0</v>
      </c>
      <c r="AQ63" s="726">
        <f>SUM(AQ11:AQ17,AQ19:AQ21,AQ24:AQ31,AQ34:AQ45,AQ47:AQ62)</f>
        <v>6.56</v>
      </c>
      <c r="AR63" s="726">
        <f>SUM(AR11:AR17,AR19:AR21,AR24:AR31,AR34:AR46,AR48:AR62)</f>
        <v>0</v>
      </c>
      <c r="AS63" s="726">
        <f>SUM(AS11:AS17,AS19:AS21,AS24:AS31,AS34:AS47,AS49:AS62)</f>
        <v>0</v>
      </c>
      <c r="AT63" s="726">
        <f>SUM(AT11:AT17,AT19:AT21,AT24:AT31,AT34:AT48,AT50:AT62)</f>
        <v>0.33</v>
      </c>
      <c r="AU63" s="726">
        <f>SUM(AU11:AU17,AU19:AU21,AU24:AU31,AU34:AU49,AU51:AU62)</f>
        <v>0</v>
      </c>
      <c r="AV63" s="726">
        <f>SUM(AV11:AV17,AV19:AV21,AV24:AV31,AV34:AV50,AV52:AV62)</f>
        <v>1.29</v>
      </c>
      <c r="AW63" s="726">
        <f>SUM(AW11:AW17,AW19:AW21,AW24:AW31,AW34:AW51,AW53:AW62)</f>
        <v>6.53</v>
      </c>
      <c r="AX63" s="726">
        <f>SUM(AX11:AX17,AX19:AX21,AX24:AX31,AX34:AX52,AX54:AX62)</f>
        <v>0</v>
      </c>
      <c r="AY63" s="726">
        <f>SUM(AY11:AY17,AY19:AY21,AY24:AY31,AY34:AY53,AY55:AY62)</f>
        <v>145.26000000000005</v>
      </c>
      <c r="AZ63" s="726">
        <f>SUM(AZ11:AZ17,AZ19:AZ21,AZ24:AZ31,AZ34:AZ54,AZ56:AZ62)</f>
        <v>8.0399999999999991</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896.764186</v>
      </c>
      <c r="F64" s="34"/>
      <c r="G64" s="34">
        <f>G10+G63</f>
        <v>529.81388300000003</v>
      </c>
      <c r="H64" s="34">
        <f>H63+H11</f>
        <v>529.81388300000003</v>
      </c>
      <c r="I64" s="34">
        <f>I12+I63</f>
        <v>0</v>
      </c>
      <c r="J64" s="34">
        <f>J13+J63</f>
        <v>16.348096999999999</v>
      </c>
      <c r="K64" s="34">
        <f>K14+K63</f>
        <v>309.97492500000004</v>
      </c>
      <c r="L64" s="34">
        <f>L15+L63</f>
        <v>0</v>
      </c>
      <c r="M64" s="34">
        <f>M16+M63</f>
        <v>0</v>
      </c>
      <c r="N64" s="34">
        <f>N17+N63</f>
        <v>0</v>
      </c>
      <c r="O64" s="34">
        <f>O18+O63</f>
        <v>0</v>
      </c>
      <c r="P64" s="34">
        <f>P63+P19</f>
        <v>26.297641999999996</v>
      </c>
      <c r="Q64" s="34">
        <f>Q63+Q20</f>
        <v>0</v>
      </c>
      <c r="R64" s="34">
        <f>R63+R21</f>
        <v>14.329639</v>
      </c>
      <c r="S64" s="34">
        <f>SUM(S63,S22)</f>
        <v>632.89383500000008</v>
      </c>
      <c r="T64" s="34"/>
      <c r="U64" s="34">
        <f>U63+U24</f>
        <v>8.9903580000000005</v>
      </c>
      <c r="V64" s="34">
        <f>V63+V25</f>
        <v>1.6319949999999999</v>
      </c>
      <c r="W64" s="34">
        <f>W63+W26</f>
        <v>0</v>
      </c>
      <c r="X64" s="34">
        <f>+X63+X27</f>
        <v>0</v>
      </c>
      <c r="Y64" s="34">
        <f>+Y63+Y28</f>
        <v>4.6838670000000002</v>
      </c>
      <c r="Z64" s="34">
        <f>Z63+Z29</f>
        <v>9.2660110000000007</v>
      </c>
      <c r="AA64" s="34">
        <f>AA63+AA30</f>
        <v>0</v>
      </c>
      <c r="AB64" s="34">
        <f>AB63+AB31</f>
        <v>1.04541</v>
      </c>
      <c r="AC64" s="734">
        <f>AC63+AC32</f>
        <v>286.11747300000002</v>
      </c>
      <c r="AD64" s="34"/>
      <c r="AE64" s="34">
        <f>AE63+AE34</f>
        <v>104.479859</v>
      </c>
      <c r="AF64" s="34">
        <f>AF63+AF35</f>
        <v>111.82804</v>
      </c>
      <c r="AG64" s="34">
        <f>AG63+AG36</f>
        <v>2.8984719999999999</v>
      </c>
      <c r="AH64" s="34">
        <f>AH63+AH37</f>
        <v>1.1300509999999999</v>
      </c>
      <c r="AI64" s="34">
        <f>AI63+AI38</f>
        <v>9.9256220000000006</v>
      </c>
      <c r="AJ64" s="34">
        <f>AJ63+AJ39</f>
        <v>5.5994949999999992</v>
      </c>
      <c r="AK64" s="34">
        <f>AK63+AK40</f>
        <v>0.16356499999999999</v>
      </c>
      <c r="AL64" s="34">
        <f>AL63+AL41</f>
        <v>0.497363</v>
      </c>
      <c r="AM64" s="34">
        <f>AM63+AM42</f>
        <v>0</v>
      </c>
      <c r="AN64" s="34">
        <f>AN63+AN43</f>
        <v>0</v>
      </c>
      <c r="AO64" s="34">
        <f>AO63+AO44</f>
        <v>0</v>
      </c>
      <c r="AP64" s="34">
        <f>AP63+AP45</f>
        <v>0.282779</v>
      </c>
      <c r="AQ64" s="34">
        <f>AQ63+AQ46</f>
        <v>44.090022000000005</v>
      </c>
      <c r="AR64" s="34">
        <f>AR63+AR47</f>
        <v>0</v>
      </c>
      <c r="AS64" s="34">
        <f>AS63+AS48</f>
        <v>0</v>
      </c>
      <c r="AT64" s="34">
        <f>AT63+AT49</f>
        <v>5.2222049999999998</v>
      </c>
      <c r="AU64" s="34">
        <f>AU63+AU50</f>
        <v>0</v>
      </c>
      <c r="AV64" s="34">
        <f>AV63+AV51</f>
        <v>3.701425</v>
      </c>
      <c r="AW64" s="34">
        <f>AW63+AW52</f>
        <v>8.8057949999999998</v>
      </c>
      <c r="AX64" s="34">
        <f>AX63+AX53</f>
        <v>0</v>
      </c>
      <c r="AY64" s="34">
        <f>AY63+AY54</f>
        <v>250.81789100000006</v>
      </c>
      <c r="AZ64" s="34">
        <f>AZ63+AZ55</f>
        <v>15.775132999999999</v>
      </c>
      <c r="BA64" s="34">
        <f>BA63+BA56</f>
        <v>7.3552999999999993E-2</v>
      </c>
      <c r="BB64" s="34">
        <f>BB63+BB57</f>
        <v>0</v>
      </c>
      <c r="BC64" s="34">
        <f>BC63+BC58</f>
        <v>3.5376620000000001</v>
      </c>
      <c r="BD64" s="34">
        <f>BD63+BD59</f>
        <v>36.073731000000002</v>
      </c>
      <c r="BE64" s="34">
        <f>BE63+BE60</f>
        <v>2.297228</v>
      </c>
      <c r="BF64" s="34">
        <f>BF63+BF61</f>
        <v>7.6302999999999996E-2</v>
      </c>
      <c r="BG64" s="34">
        <f>BG63+BG62</f>
        <v>23.352207</v>
      </c>
      <c r="BH64" s="34"/>
      <c r="BI64" s="34"/>
      <c r="BJ64" s="9">
        <f>BI62</f>
        <v>23.352207</v>
      </c>
    </row>
    <row r="66" spans="2:54" x14ac:dyDescent="0.25">
      <c r="S66" s="9">
        <f>S63+R63</f>
        <v>196.89000000000004</v>
      </c>
    </row>
    <row r="67" spans="2:54" ht="15.6" x14ac:dyDescent="0.3">
      <c r="B67" s="36" t="s">
        <v>158</v>
      </c>
      <c r="C67" s="37" t="s">
        <v>155</v>
      </c>
      <c r="D67" s="38"/>
      <c r="AZ67" s="8"/>
      <c r="BA67" s="8"/>
      <c r="BB67" s="8"/>
    </row>
    <row r="68" spans="2:54" ht="15.6" x14ac:dyDescent="0.3">
      <c r="B68" s="36" t="s">
        <v>159</v>
      </c>
      <c r="C68" s="37" t="s">
        <v>118</v>
      </c>
      <c r="D68" s="3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115" zoomScaleNormal="115" workbookViewId="0">
      <pane xSplit="4" ySplit="6" topLeftCell="H55" activePane="bottomRight" state="frozen"/>
      <selection activeCell="A22" sqref="A22:IV22"/>
      <selection pane="topRight" activeCell="A22" sqref="A22:IV22"/>
      <selection pane="bottomLeft" activeCell="A22" sqref="A22:IV22"/>
      <selection pane="bottomRight" activeCell="A22" sqref="A22:IV22"/>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825"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6.5546875" style="735" customWidth="1"/>
    <col min="30" max="30" width="4.4414062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D1" s="821"/>
      <c r="E1" s="6"/>
      <c r="F1" s="6"/>
      <c r="G1" s="6"/>
      <c r="H1" s="6"/>
      <c r="I1" s="6"/>
      <c r="J1" s="6"/>
      <c r="K1" s="6"/>
      <c r="L1" s="6"/>
      <c r="M1" s="90"/>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955</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822"/>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8" t="s">
        <v>942</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8"/>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833">
        <f>SUM(D8,D22,D62)</f>
        <v>1426.5762500000001</v>
      </c>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1426.5762499999998</v>
      </c>
      <c r="BK7" s="100">
        <f>D7-BJ7</f>
        <v>0</v>
      </c>
    </row>
    <row r="8" spans="1:67" s="100" customFormat="1" ht="17.25" customHeight="1" x14ac:dyDescent="0.3">
      <c r="A8" s="742">
        <v>1</v>
      </c>
      <c r="B8" s="28" t="s">
        <v>31</v>
      </c>
      <c r="C8" s="97" t="s">
        <v>21</v>
      </c>
      <c r="D8" s="834">
        <v>712.68890999999996</v>
      </c>
      <c r="E8" s="743">
        <f>D8-BH8</f>
        <v>519.69890999999996</v>
      </c>
      <c r="F8" s="743"/>
      <c r="G8" s="744">
        <f>SUM(G13:G17,G19:G21)</f>
        <v>0</v>
      </c>
      <c r="H8" s="744">
        <f>SUM(H12:H17,H19:H21)</f>
        <v>0</v>
      </c>
      <c r="I8" s="745">
        <f>SUM(I11,I13:I17,I19:I21)</f>
        <v>0</v>
      </c>
      <c r="J8" s="744">
        <f>SUM(J11:J12,J14:J17,J19:J21)</f>
        <v>0</v>
      </c>
      <c r="K8" s="744">
        <f>SUM(K11:K13,K15:K17,K19:K21)</f>
        <v>0</v>
      </c>
      <c r="L8" s="744">
        <f>SUM(L11:L14,L16:L17,L19:L21)</f>
        <v>0</v>
      </c>
      <c r="M8" s="744">
        <f>SUM(M11:M15,M17,M19:M21)</f>
        <v>0</v>
      </c>
      <c r="N8" s="744">
        <f>SUM(N11:N16,N19:N21)</f>
        <v>0</v>
      </c>
      <c r="O8" s="744">
        <f>SUM(O11:O16,O19:O21)</f>
        <v>0</v>
      </c>
      <c r="P8" s="744">
        <f>SUM(P11:P18,P20:P21)</f>
        <v>5.0599999999999996</v>
      </c>
      <c r="Q8" s="744">
        <f>SUM(Q11:Q17,Q19,Q21)</f>
        <v>0</v>
      </c>
      <c r="R8" s="744">
        <f>SUM(R11:R17,R19:R20)</f>
        <v>0</v>
      </c>
      <c r="S8" s="24">
        <f>SUM(S11:S17,S19:S21)</f>
        <v>237.76999999999998</v>
      </c>
      <c r="T8" s="746"/>
      <c r="U8" s="744">
        <f>SUM(U11:U17,U19:U21)</f>
        <v>0</v>
      </c>
      <c r="V8" s="744">
        <f t="shared" ref="V8:BG8" si="0">SUM(V11:V17,V19:V21)</f>
        <v>0.2</v>
      </c>
      <c r="W8" s="744">
        <f t="shared" si="0"/>
        <v>0</v>
      </c>
      <c r="X8" s="744">
        <f t="shared" si="0"/>
        <v>0</v>
      </c>
      <c r="Y8" s="744">
        <f t="shared" si="0"/>
        <v>3.8</v>
      </c>
      <c r="Z8" s="744">
        <f t="shared" si="0"/>
        <v>0.08</v>
      </c>
      <c r="AA8" s="744">
        <f t="shared" si="0"/>
        <v>0</v>
      </c>
      <c r="AB8" s="744">
        <f t="shared" si="0"/>
        <v>0</v>
      </c>
      <c r="AC8" s="747">
        <f t="shared" si="0"/>
        <v>49.839999999999996</v>
      </c>
      <c r="AD8" s="748">
        <f t="shared" si="0"/>
        <v>0</v>
      </c>
      <c r="AE8" s="744">
        <f t="shared" si="0"/>
        <v>24.430000000000003</v>
      </c>
      <c r="AF8" s="744">
        <f t="shared" si="0"/>
        <v>0.53</v>
      </c>
      <c r="AG8" s="744">
        <f t="shared" si="0"/>
        <v>0</v>
      </c>
      <c r="AH8" s="744">
        <f t="shared" si="0"/>
        <v>4.5999999999999996</v>
      </c>
      <c r="AI8" s="744">
        <f t="shared" si="0"/>
        <v>1</v>
      </c>
      <c r="AJ8" s="744">
        <f t="shared" si="0"/>
        <v>9</v>
      </c>
      <c r="AK8" s="744">
        <f t="shared" si="0"/>
        <v>0.04</v>
      </c>
      <c r="AL8" s="744">
        <f t="shared" si="0"/>
        <v>0.16</v>
      </c>
      <c r="AM8" s="744">
        <f t="shared" si="0"/>
        <v>0</v>
      </c>
      <c r="AN8" s="744">
        <f t="shared" si="0"/>
        <v>0</v>
      </c>
      <c r="AO8" s="744">
        <f t="shared" si="0"/>
        <v>0</v>
      </c>
      <c r="AP8" s="744">
        <f t="shared" si="0"/>
        <v>0.2</v>
      </c>
      <c r="AQ8" s="744">
        <f t="shared" si="0"/>
        <v>9.879999999999999</v>
      </c>
      <c r="AR8" s="744">
        <f t="shared" si="0"/>
        <v>0</v>
      </c>
      <c r="AS8" s="744">
        <f t="shared" si="0"/>
        <v>0</v>
      </c>
      <c r="AT8" s="744">
        <f t="shared" si="0"/>
        <v>0</v>
      </c>
      <c r="AU8" s="744">
        <f t="shared" si="0"/>
        <v>0</v>
      </c>
      <c r="AV8" s="744">
        <f t="shared" si="0"/>
        <v>0.5</v>
      </c>
      <c r="AW8" s="744">
        <f t="shared" si="0"/>
        <v>6.8</v>
      </c>
      <c r="AX8" s="744">
        <f t="shared" si="0"/>
        <v>0</v>
      </c>
      <c r="AY8" s="744">
        <f t="shared" si="0"/>
        <v>121.71</v>
      </c>
      <c r="AZ8" s="744">
        <f t="shared" si="0"/>
        <v>5</v>
      </c>
      <c r="BA8" s="744">
        <f t="shared" si="0"/>
        <v>0</v>
      </c>
      <c r="BB8" s="744">
        <f t="shared" si="0"/>
        <v>0</v>
      </c>
      <c r="BC8" s="744">
        <f t="shared" si="0"/>
        <v>0</v>
      </c>
      <c r="BD8" s="744">
        <f t="shared" si="0"/>
        <v>0</v>
      </c>
      <c r="BE8" s="744">
        <f t="shared" si="0"/>
        <v>0</v>
      </c>
      <c r="BF8" s="744">
        <f t="shared" si="0"/>
        <v>0</v>
      </c>
      <c r="BG8" s="744">
        <f t="shared" si="0"/>
        <v>0</v>
      </c>
      <c r="BH8" s="749">
        <f>SUM(BH11:BH17,BH19:BH21)</f>
        <v>192.98999999999998</v>
      </c>
      <c r="BI8" s="98">
        <f>E64</f>
        <v>572.29890999999998</v>
      </c>
      <c r="BJ8" s="100">
        <f>BI10+BI13+BI14+BI15+BI16+BI17+BI19+BI20+BI21</f>
        <v>572.29891000000009</v>
      </c>
      <c r="BK8" s="42"/>
      <c r="BL8" s="8"/>
      <c r="BM8" s="8"/>
      <c r="BN8" s="8"/>
      <c r="BO8" s="8"/>
    </row>
    <row r="9" spans="1:67" s="14" customFormat="1" ht="12" customHeight="1" x14ac:dyDescent="0.3">
      <c r="A9" s="15"/>
      <c r="B9" s="16" t="s">
        <v>38</v>
      </c>
      <c r="C9" s="91"/>
      <c r="D9" s="835"/>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42"/>
      <c r="BL9" s="8"/>
      <c r="BM9" s="8"/>
      <c r="BN9" s="8"/>
      <c r="BO9" s="8"/>
    </row>
    <row r="10" spans="1:67" s="26" customFormat="1" ht="15.6" x14ac:dyDescent="0.3">
      <c r="A10" s="15">
        <v>1.1000000000000001</v>
      </c>
      <c r="B10" s="16" t="s">
        <v>81</v>
      </c>
      <c r="C10" s="23" t="s">
        <v>82</v>
      </c>
      <c r="D10" s="836">
        <v>321.71512999999999</v>
      </c>
      <c r="E10" s="24">
        <f>SUM(J10:N10,P10:R10)</f>
        <v>0</v>
      </c>
      <c r="F10" s="24"/>
      <c r="G10" s="25">
        <f>D10-BH10</f>
        <v>237.80512999999999</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0</v>
      </c>
      <c r="Q10" s="20">
        <f t="shared" si="1"/>
        <v>0</v>
      </c>
      <c r="R10" s="20">
        <f t="shared" si="1"/>
        <v>0</v>
      </c>
      <c r="S10" s="720">
        <f t="shared" si="1"/>
        <v>114.69</v>
      </c>
      <c r="T10" s="20"/>
      <c r="U10" s="20">
        <f>SUM(U11:U12)</f>
        <v>0</v>
      </c>
      <c r="V10" s="20">
        <f t="shared" ref="V10:BF10" si="2">SUM(V11:V12)</f>
        <v>0</v>
      </c>
      <c r="W10" s="20">
        <f t="shared" si="2"/>
        <v>0</v>
      </c>
      <c r="X10" s="20">
        <f t="shared" si="2"/>
        <v>0</v>
      </c>
      <c r="Y10" s="20">
        <f t="shared" si="2"/>
        <v>3.8</v>
      </c>
      <c r="Z10" s="20">
        <f t="shared" si="2"/>
        <v>0</v>
      </c>
      <c r="AA10" s="20">
        <f t="shared" si="2"/>
        <v>0</v>
      </c>
      <c r="AB10" s="20">
        <f t="shared" si="2"/>
        <v>0</v>
      </c>
      <c r="AC10" s="737">
        <f t="shared" si="2"/>
        <v>30.78</v>
      </c>
      <c r="AD10" s="720"/>
      <c r="AE10" s="20">
        <f t="shared" si="2"/>
        <v>9.8800000000000008</v>
      </c>
      <c r="AF10" s="20">
        <f t="shared" si="2"/>
        <v>0.4</v>
      </c>
      <c r="AG10" s="20">
        <f t="shared" si="2"/>
        <v>0</v>
      </c>
      <c r="AH10" s="20">
        <f t="shared" si="2"/>
        <v>4.5999999999999996</v>
      </c>
      <c r="AI10" s="20">
        <f t="shared" si="2"/>
        <v>0</v>
      </c>
      <c r="AJ10" s="20">
        <f t="shared" si="2"/>
        <v>9</v>
      </c>
      <c r="AK10" s="20">
        <f t="shared" si="2"/>
        <v>0.04</v>
      </c>
      <c r="AL10" s="20">
        <f t="shared" si="2"/>
        <v>0.06</v>
      </c>
      <c r="AM10" s="20">
        <f t="shared" si="2"/>
        <v>0</v>
      </c>
      <c r="AN10" s="20">
        <f t="shared" si="2"/>
        <v>0</v>
      </c>
      <c r="AO10" s="20">
        <f t="shared" si="2"/>
        <v>0</v>
      </c>
      <c r="AP10" s="20">
        <f t="shared" si="2"/>
        <v>0.2</v>
      </c>
      <c r="AQ10" s="20">
        <f t="shared" si="2"/>
        <v>6.6</v>
      </c>
      <c r="AR10" s="20">
        <f t="shared" si="2"/>
        <v>0</v>
      </c>
      <c r="AS10" s="20">
        <f t="shared" si="2"/>
        <v>0</v>
      </c>
      <c r="AT10" s="20">
        <f t="shared" si="2"/>
        <v>0</v>
      </c>
      <c r="AU10" s="20">
        <f t="shared" si="2"/>
        <v>0</v>
      </c>
      <c r="AV10" s="20">
        <f t="shared" si="2"/>
        <v>0.5</v>
      </c>
      <c r="AW10" s="20">
        <f t="shared" si="2"/>
        <v>6.6</v>
      </c>
      <c r="AX10" s="20">
        <f t="shared" si="2"/>
        <v>0</v>
      </c>
      <c r="AY10" s="20">
        <f t="shared" si="2"/>
        <v>42.23</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83.91</v>
      </c>
      <c r="BI10" s="23">
        <f>G64</f>
        <v>237.80512999999999</v>
      </c>
      <c r="BJ10" s="14"/>
      <c r="BK10" s="42"/>
      <c r="BL10" s="8"/>
      <c r="BM10" s="8"/>
      <c r="BN10" s="8"/>
      <c r="BO10" s="8"/>
    </row>
    <row r="11" spans="1:67" s="26" customFormat="1" ht="15.6" x14ac:dyDescent="0.3">
      <c r="A11" s="15"/>
      <c r="B11" s="16" t="s">
        <v>79</v>
      </c>
      <c r="C11" s="23" t="s">
        <v>80</v>
      </c>
      <c r="D11" s="836">
        <v>305.61998</v>
      </c>
      <c r="E11" s="727">
        <f>SUM(I11:N11,P11:R11)</f>
        <v>0</v>
      </c>
      <c r="F11" s="727"/>
      <c r="G11" s="720">
        <f>SUM(I11)</f>
        <v>0</v>
      </c>
      <c r="H11" s="93">
        <f>D11-BH11</f>
        <v>221.70998</v>
      </c>
      <c r="I11" s="4"/>
      <c r="J11" s="4"/>
      <c r="K11" s="4"/>
      <c r="L11" s="4"/>
      <c r="M11" s="103"/>
      <c r="N11" s="4"/>
      <c r="O11" s="4"/>
      <c r="P11" s="4"/>
      <c r="Q11" s="4"/>
      <c r="R11" s="4"/>
      <c r="S11" s="720">
        <f t="shared" ref="S11:S18" si="3">SUM(U11:BF11)</f>
        <v>114.69</v>
      </c>
      <c r="T11" s="4"/>
      <c r="U11" s="4"/>
      <c r="V11" s="4"/>
      <c r="W11" s="4"/>
      <c r="X11" s="4"/>
      <c r="Y11" s="4">
        <v>3.8</v>
      </c>
      <c r="Z11" s="4"/>
      <c r="AA11" s="4"/>
      <c r="AB11" s="4"/>
      <c r="AC11" s="737">
        <f>SUM(AE11:AT11)</f>
        <v>30.78</v>
      </c>
      <c r="AD11" s="720"/>
      <c r="AE11" s="4">
        <v>9.8800000000000008</v>
      </c>
      <c r="AF11" s="4">
        <v>0.4</v>
      </c>
      <c r="AG11" s="4"/>
      <c r="AH11" s="4">
        <v>4.5999999999999996</v>
      </c>
      <c r="AI11" s="4"/>
      <c r="AJ11" s="4">
        <v>9</v>
      </c>
      <c r="AK11" s="4">
        <v>0.04</v>
      </c>
      <c r="AL11" s="4">
        <v>0.06</v>
      </c>
      <c r="AM11" s="4"/>
      <c r="AN11" s="4"/>
      <c r="AO11" s="4"/>
      <c r="AP11" s="4">
        <v>0.2</v>
      </c>
      <c r="AQ11" s="4">
        <v>6.6</v>
      </c>
      <c r="AR11" s="4"/>
      <c r="AS11" s="4"/>
      <c r="AT11" s="4"/>
      <c r="AU11" s="4"/>
      <c r="AV11" s="4">
        <v>0.5</v>
      </c>
      <c r="AW11" s="4">
        <v>6.6</v>
      </c>
      <c r="AX11" s="4"/>
      <c r="AY11" s="4">
        <v>42.23</v>
      </c>
      <c r="AZ11" s="4"/>
      <c r="BA11" s="4"/>
      <c r="BB11" s="4"/>
      <c r="BC11" s="4"/>
      <c r="BD11" s="4"/>
      <c r="BE11" s="4"/>
      <c r="BF11" s="4"/>
      <c r="BG11" s="4"/>
      <c r="BH11" s="4">
        <f>SUM(I11:N11,P11:R11,U11:AB11,AE11:BG11)</f>
        <v>83.91</v>
      </c>
      <c r="BI11" s="23">
        <f>H64</f>
        <v>221.70998</v>
      </c>
      <c r="BJ11" s="14"/>
      <c r="BK11" s="42"/>
      <c r="BL11" s="8"/>
      <c r="BM11" s="8"/>
      <c r="BN11" s="8"/>
      <c r="BO11" s="8"/>
    </row>
    <row r="12" spans="1:67" s="26" customFormat="1" ht="15.6" x14ac:dyDescent="0.3">
      <c r="A12" s="15"/>
      <c r="B12" s="16" t="s">
        <v>184</v>
      </c>
      <c r="C12" s="23" t="s">
        <v>183</v>
      </c>
      <c r="D12" s="836">
        <v>16.09515</v>
      </c>
      <c r="E12" s="105">
        <f>SUM(H12,J12:N12,P12:R12)</f>
        <v>0</v>
      </c>
      <c r="F12" s="105"/>
      <c r="G12" s="104">
        <f>SUM(H12)</f>
        <v>0</v>
      </c>
      <c r="H12" s="4"/>
      <c r="I12" s="93">
        <f>D12-BH12</f>
        <v>16.09515</v>
      </c>
      <c r="J12" s="4"/>
      <c r="K12" s="4"/>
      <c r="L12" s="4"/>
      <c r="M12" s="103"/>
      <c r="N12" s="4"/>
      <c r="O12" s="4"/>
      <c r="P12" s="4"/>
      <c r="Q12" s="4"/>
      <c r="R12" s="4"/>
      <c r="S12" s="720">
        <f t="shared" si="3"/>
        <v>0</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v>
      </c>
      <c r="BI12" s="23">
        <f>I64</f>
        <v>16.09515</v>
      </c>
      <c r="BJ12" s="14"/>
      <c r="BK12" s="42"/>
      <c r="BL12" s="8"/>
      <c r="BM12" s="8"/>
      <c r="BN12" s="8"/>
      <c r="BO12" s="8"/>
    </row>
    <row r="13" spans="1:67" s="26" customFormat="1" ht="13.8" x14ac:dyDescent="0.25">
      <c r="A13" s="15">
        <v>1.2</v>
      </c>
      <c r="B13" s="16" t="s">
        <v>105</v>
      </c>
      <c r="C13" s="23" t="s">
        <v>51</v>
      </c>
      <c r="D13" s="836">
        <v>46.142180000000003</v>
      </c>
      <c r="E13" s="24">
        <f>SUM(H13:I13,K13:N13,P13:R13)</f>
        <v>0</v>
      </c>
      <c r="F13" s="24"/>
      <c r="G13" s="20">
        <f>SUM(H13:I13)</f>
        <v>0</v>
      </c>
      <c r="H13" s="4"/>
      <c r="I13" s="4"/>
      <c r="J13" s="25">
        <f>D13-BH13</f>
        <v>15.702180000000006</v>
      </c>
      <c r="K13" s="4"/>
      <c r="L13" s="4"/>
      <c r="M13" s="4"/>
      <c r="N13" s="4"/>
      <c r="O13" s="4"/>
      <c r="P13" s="4"/>
      <c r="Q13" s="4"/>
      <c r="R13" s="4"/>
      <c r="S13" s="720">
        <f t="shared" si="3"/>
        <v>37.6</v>
      </c>
      <c r="T13" s="20"/>
      <c r="U13" s="4"/>
      <c r="V13" s="4">
        <v>0.2</v>
      </c>
      <c r="W13" s="4"/>
      <c r="X13" s="4"/>
      <c r="Y13" s="4"/>
      <c r="Z13" s="4">
        <v>0.08</v>
      </c>
      <c r="AA13" s="4"/>
      <c r="AB13" s="4"/>
      <c r="AC13" s="737">
        <f t="shared" si="4"/>
        <v>7.1599999999999993</v>
      </c>
      <c r="AD13" s="720"/>
      <c r="AE13" s="4">
        <v>6</v>
      </c>
      <c r="AF13" s="4">
        <v>0.06</v>
      </c>
      <c r="AG13" s="4"/>
      <c r="AH13" s="4"/>
      <c r="AI13" s="4">
        <v>1</v>
      </c>
      <c r="AJ13" s="4"/>
      <c r="AK13" s="4"/>
      <c r="AL13" s="4">
        <v>0.1</v>
      </c>
      <c r="AM13" s="4"/>
      <c r="AN13" s="4"/>
      <c r="AO13" s="4"/>
      <c r="AP13" s="4"/>
      <c r="AQ13" s="4"/>
      <c r="AR13" s="4"/>
      <c r="AS13" s="4"/>
      <c r="AT13" s="4"/>
      <c r="AU13" s="4"/>
      <c r="AV13" s="4"/>
      <c r="AW13" s="4"/>
      <c r="AX13" s="4"/>
      <c r="AY13" s="4">
        <v>18</v>
      </c>
      <c r="AZ13" s="4">
        <v>5</v>
      </c>
      <c r="BA13" s="4"/>
      <c r="BB13" s="4"/>
      <c r="BC13" s="4"/>
      <c r="BD13" s="4"/>
      <c r="BE13" s="4"/>
      <c r="BF13" s="4"/>
      <c r="BG13" s="4"/>
      <c r="BH13" s="20">
        <f>SUM(H13:I13,K13:N13,P13:R13,U13:AB13,AE13:BG13)</f>
        <v>30.439999999999998</v>
      </c>
      <c r="BI13" s="23">
        <f>J64</f>
        <v>15.702180000000006</v>
      </c>
      <c r="BJ13" s="14"/>
    </row>
    <row r="14" spans="1:67" s="26" customFormat="1" ht="13.8" x14ac:dyDescent="0.25">
      <c r="A14" s="15" t="s">
        <v>3</v>
      </c>
      <c r="B14" s="16" t="s">
        <v>34</v>
      </c>
      <c r="C14" s="23" t="s">
        <v>39</v>
      </c>
      <c r="D14" s="836">
        <v>188.68931000000001</v>
      </c>
      <c r="E14" s="24">
        <f>SUM(H14:J14,L14:N14,P14:R14)</f>
        <v>0</v>
      </c>
      <c r="F14" s="24"/>
      <c r="G14" s="20">
        <f t="shared" ref="G14:G62" si="5">SUM(H14:I14)</f>
        <v>0</v>
      </c>
      <c r="H14" s="4"/>
      <c r="I14" s="4"/>
      <c r="J14" s="4"/>
      <c r="K14" s="25">
        <f>D14-BH14</f>
        <v>144.09931</v>
      </c>
      <c r="L14" s="4"/>
      <c r="M14" s="4"/>
      <c r="N14" s="4"/>
      <c r="O14" s="4"/>
      <c r="P14" s="4"/>
      <c r="Q14" s="4"/>
      <c r="R14" s="4"/>
      <c r="S14" s="720">
        <f t="shared" si="3"/>
        <v>52.5</v>
      </c>
      <c r="T14" s="20"/>
      <c r="U14" s="4"/>
      <c r="V14" s="4"/>
      <c r="W14" s="4"/>
      <c r="X14" s="4"/>
      <c r="Y14" s="4"/>
      <c r="Z14" s="4"/>
      <c r="AA14" s="4"/>
      <c r="AB14" s="4"/>
      <c r="AC14" s="737">
        <f t="shared" si="4"/>
        <v>7.9099999999999993</v>
      </c>
      <c r="AD14" s="720"/>
      <c r="AE14" s="4">
        <v>7.35</v>
      </c>
      <c r="AF14" s="4">
        <v>0.06</v>
      </c>
      <c r="AG14" s="4"/>
      <c r="AH14" s="4"/>
      <c r="AI14" s="4"/>
      <c r="AJ14" s="4"/>
      <c r="AK14" s="4"/>
      <c r="AL14" s="4"/>
      <c r="AM14" s="4"/>
      <c r="AN14" s="4"/>
      <c r="AO14" s="4"/>
      <c r="AP14" s="4"/>
      <c r="AQ14" s="4">
        <v>0.5</v>
      </c>
      <c r="AR14" s="4"/>
      <c r="AS14" s="4"/>
      <c r="AT14" s="4"/>
      <c r="AU14" s="4"/>
      <c r="AV14" s="4"/>
      <c r="AW14" s="4">
        <v>0.2</v>
      </c>
      <c r="AX14" s="4"/>
      <c r="AY14" s="4">
        <v>36.479999999999997</v>
      </c>
      <c r="AZ14" s="4"/>
      <c r="BA14" s="4"/>
      <c r="BB14" s="4"/>
      <c r="BC14" s="4"/>
      <c r="BD14" s="4"/>
      <c r="BE14" s="4"/>
      <c r="BF14" s="4"/>
      <c r="BG14" s="4"/>
      <c r="BH14" s="20">
        <f>SUM(H14:J14,L14:N14,P14:R14,U14:AB14,AE14:BG14)</f>
        <v>44.589999999999996</v>
      </c>
      <c r="BI14" s="23">
        <f>K64</f>
        <v>144.09931</v>
      </c>
      <c r="BJ14" s="14"/>
    </row>
    <row r="15" spans="1:67" s="26" customFormat="1" ht="13.8" x14ac:dyDescent="0.25">
      <c r="A15" s="15" t="s">
        <v>4</v>
      </c>
      <c r="B15" s="16" t="s">
        <v>11</v>
      </c>
      <c r="C15" s="23" t="s">
        <v>22</v>
      </c>
      <c r="D15" s="836">
        <v>43.477490000000003</v>
      </c>
      <c r="E15" s="24">
        <f>SUM(H15:K15,M15:N15,P15:R15)</f>
        <v>0</v>
      </c>
      <c r="F15" s="24"/>
      <c r="G15" s="20">
        <f t="shared" si="5"/>
        <v>0</v>
      </c>
      <c r="H15" s="4"/>
      <c r="I15" s="4"/>
      <c r="J15" s="4"/>
      <c r="K15" s="4"/>
      <c r="L15" s="25">
        <f>D15-BH15</f>
        <v>43.477490000000003</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43.477490000000003</v>
      </c>
      <c r="BJ15" s="14"/>
    </row>
    <row r="16" spans="1:67" s="26" customFormat="1" ht="13.8" x14ac:dyDescent="0.25">
      <c r="A16" s="15" t="s">
        <v>5</v>
      </c>
      <c r="B16" s="16" t="s">
        <v>12</v>
      </c>
      <c r="C16" s="23" t="s">
        <v>23</v>
      </c>
      <c r="D16" s="836"/>
      <c r="E16" s="24">
        <f>SUM(H16:L16,N16,P16:R16)</f>
        <v>0</v>
      </c>
      <c r="F16" s="24"/>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836">
        <v>46.930280000000003</v>
      </c>
      <c r="E17" s="24">
        <f>SUM(H17:M17,P17:R17)</f>
        <v>0</v>
      </c>
      <c r="F17" s="24"/>
      <c r="G17" s="720">
        <f t="shared" si="5"/>
        <v>0</v>
      </c>
      <c r="H17" s="4"/>
      <c r="I17" s="4"/>
      <c r="J17" s="4"/>
      <c r="K17" s="4"/>
      <c r="L17" s="4"/>
      <c r="M17" s="4"/>
      <c r="N17" s="25">
        <f>D17-BH17</f>
        <v>18.040280000000003</v>
      </c>
      <c r="O17" s="4"/>
      <c r="P17" s="4"/>
      <c r="Q17" s="4"/>
      <c r="R17" s="4"/>
      <c r="S17" s="720">
        <f t="shared" si="3"/>
        <v>32.78</v>
      </c>
      <c r="T17" s="20"/>
      <c r="U17" s="4"/>
      <c r="V17" s="4"/>
      <c r="W17" s="4"/>
      <c r="X17" s="4"/>
      <c r="Y17" s="4"/>
      <c r="Z17" s="4"/>
      <c r="AA17" s="4"/>
      <c r="AB17" s="4"/>
      <c r="AC17" s="737">
        <f t="shared" si="4"/>
        <v>3.8899999999999997</v>
      </c>
      <c r="AD17" s="720"/>
      <c r="AE17" s="4">
        <v>1.1000000000000001</v>
      </c>
      <c r="AF17" s="4">
        <v>0.01</v>
      </c>
      <c r="AG17" s="4"/>
      <c r="AH17" s="4"/>
      <c r="AI17" s="4"/>
      <c r="AJ17" s="4"/>
      <c r="AK17" s="4"/>
      <c r="AL17" s="4"/>
      <c r="AM17" s="4"/>
      <c r="AN17" s="4"/>
      <c r="AO17" s="4"/>
      <c r="AP17" s="4"/>
      <c r="AQ17" s="4">
        <v>2.78</v>
      </c>
      <c r="AR17" s="4"/>
      <c r="AS17" s="4"/>
      <c r="AT17" s="4"/>
      <c r="AU17" s="4"/>
      <c r="AV17" s="4"/>
      <c r="AW17" s="4"/>
      <c r="AX17" s="4"/>
      <c r="AY17" s="4">
        <v>25</v>
      </c>
      <c r="AZ17" s="4"/>
      <c r="BA17" s="4"/>
      <c r="BB17" s="4"/>
      <c r="BC17" s="4"/>
      <c r="BD17" s="4"/>
      <c r="BE17" s="4"/>
      <c r="BF17" s="4"/>
      <c r="BG17" s="4"/>
      <c r="BH17" s="20">
        <f>SUM(H17:M17,P17:R17,U17:AB17,AE17:BG17)</f>
        <v>28.89</v>
      </c>
      <c r="BI17" s="23">
        <f>N64</f>
        <v>18.040280000000003</v>
      </c>
      <c r="BJ17" s="14"/>
    </row>
    <row r="18" spans="1:64" s="26" customFormat="1" ht="19.2" x14ac:dyDescent="0.25">
      <c r="A18" s="15"/>
      <c r="B18" s="92" t="s">
        <v>231</v>
      </c>
      <c r="C18" s="23" t="s">
        <v>232</v>
      </c>
      <c r="D18" s="835"/>
      <c r="E18" s="24">
        <f>SUM(H18:M18,P18:R18)</f>
        <v>0</v>
      </c>
      <c r="F18" s="17"/>
      <c r="G18" s="720">
        <f t="shared" si="5"/>
        <v>0</v>
      </c>
      <c r="H18" s="4"/>
      <c r="I18" s="4"/>
      <c r="J18" s="4"/>
      <c r="K18" s="4"/>
      <c r="L18" s="4"/>
      <c r="M18" s="4"/>
      <c r="N18" s="4"/>
      <c r="O18" s="93">
        <f>D18-BH18</f>
        <v>0</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836">
        <v>60.67512</v>
      </c>
      <c r="E19" s="24">
        <f>SUM(H19:N19,Q19:R19)</f>
        <v>0</v>
      </c>
      <c r="F19" s="24"/>
      <c r="G19" s="20">
        <f t="shared" si="5"/>
        <v>0</v>
      </c>
      <c r="H19" s="4"/>
      <c r="I19" s="4"/>
      <c r="J19" s="4"/>
      <c r="K19" s="4"/>
      <c r="L19" s="4"/>
      <c r="M19" s="4"/>
      <c r="N19" s="4"/>
      <c r="O19" s="4"/>
      <c r="P19" s="25">
        <f>D19-BH19</f>
        <v>60.575119999999998</v>
      </c>
      <c r="Q19" s="4"/>
      <c r="R19" s="4"/>
      <c r="S19" s="720">
        <f>SUM(U19:BF19)</f>
        <v>0.2</v>
      </c>
      <c r="T19" s="20"/>
      <c r="U19" s="4"/>
      <c r="V19" s="4"/>
      <c r="W19" s="4"/>
      <c r="X19" s="4"/>
      <c r="Y19" s="4"/>
      <c r="Z19" s="4"/>
      <c r="AA19" s="4"/>
      <c r="AB19" s="4"/>
      <c r="AC19" s="737">
        <f t="shared" si="4"/>
        <v>0.1</v>
      </c>
      <c r="AD19" s="720"/>
      <c r="AE19" s="4">
        <v>0.1</v>
      </c>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20">
        <f>SUM(H19:N19,Q19:R19,U19:AB19,AE19:BG19)</f>
        <v>0.1</v>
      </c>
      <c r="BI19" s="23">
        <f>P64</f>
        <v>113.17511999999999</v>
      </c>
      <c r="BJ19" s="14"/>
    </row>
    <row r="20" spans="1:64" s="26" customFormat="1" ht="13.8" x14ac:dyDescent="0.25">
      <c r="A20" s="15" t="s">
        <v>47</v>
      </c>
      <c r="B20" s="16" t="s">
        <v>45</v>
      </c>
      <c r="C20" s="23" t="s">
        <v>46</v>
      </c>
      <c r="D20" s="836">
        <v>5.0594000000000001</v>
      </c>
      <c r="E20" s="24">
        <f>SUM(H20:N20,P20,R20)</f>
        <v>5.0599999999999996</v>
      </c>
      <c r="F20" s="24"/>
      <c r="G20" s="20">
        <f t="shared" si="5"/>
        <v>0</v>
      </c>
      <c r="H20" s="4"/>
      <c r="I20" s="4"/>
      <c r="J20" s="4"/>
      <c r="K20" s="4"/>
      <c r="L20" s="4"/>
      <c r="M20" s="4"/>
      <c r="N20" s="4"/>
      <c r="O20" s="4"/>
      <c r="P20" s="4">
        <v>5.0599999999999996</v>
      </c>
      <c r="Q20" s="25">
        <f>D20-BH20</f>
        <v>-5.9999999999948983E-4</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5.0599999999999996</v>
      </c>
      <c r="BI20" s="23">
        <f>Q64</f>
        <v>-5.9999999999948983E-4</v>
      </c>
      <c r="BJ20" s="14"/>
    </row>
    <row r="21" spans="1:64" s="26" customFormat="1" ht="13.8" x14ac:dyDescent="0.25">
      <c r="A21" s="15" t="s">
        <v>175</v>
      </c>
      <c r="B21" s="16" t="s">
        <v>52</v>
      </c>
      <c r="C21" s="23" t="s">
        <v>53</v>
      </c>
      <c r="D21" s="836"/>
      <c r="E21" s="24">
        <f>SUM(H21:N21,P21:Q21)</f>
        <v>0</v>
      </c>
      <c r="F21" s="24"/>
      <c r="G21" s="20">
        <f t="shared" si="5"/>
        <v>0</v>
      </c>
      <c r="H21" s="4"/>
      <c r="I21" s="4"/>
      <c r="J21" s="4"/>
      <c r="K21" s="4"/>
      <c r="L21" s="4"/>
      <c r="M21" s="4"/>
      <c r="N21" s="4"/>
      <c r="O21" s="4"/>
      <c r="P21" s="4"/>
      <c r="Q21" s="4"/>
      <c r="R21" s="25">
        <f>D21-BH21</f>
        <v>0</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0</v>
      </c>
      <c r="BJ21" s="14"/>
    </row>
    <row r="22" spans="1:64" s="752" customFormat="1" ht="13.8" x14ac:dyDescent="0.25">
      <c r="A22" s="742">
        <v>2</v>
      </c>
      <c r="B22" s="742" t="s">
        <v>32</v>
      </c>
      <c r="C22" s="29" t="s">
        <v>24</v>
      </c>
      <c r="D22" s="834">
        <v>418.38733999999999</v>
      </c>
      <c r="E22" s="24">
        <f>SUM(H22:N22,P22:R22)</f>
        <v>7.24</v>
      </c>
      <c r="F22" s="24"/>
      <c r="G22" s="24">
        <f t="shared" si="5"/>
        <v>0</v>
      </c>
      <c r="H22" s="24">
        <f>SUM(H24:H31,H34:H61)</f>
        <v>0</v>
      </c>
      <c r="I22" s="24">
        <f>SUM(I24:I31,I34:I61)</f>
        <v>0</v>
      </c>
      <c r="J22" s="24">
        <f t="shared" ref="J22:R22" si="6">SUM(J24:J31,J34:J61)</f>
        <v>0</v>
      </c>
      <c r="K22" s="24">
        <f t="shared" si="6"/>
        <v>0</v>
      </c>
      <c r="L22" s="24">
        <f>SUM(L24:L31,L34:L61)</f>
        <v>0</v>
      </c>
      <c r="M22" s="24">
        <f t="shared" si="6"/>
        <v>0</v>
      </c>
      <c r="N22" s="24">
        <f t="shared" si="6"/>
        <v>0</v>
      </c>
      <c r="O22" s="24">
        <f t="shared" si="6"/>
        <v>0</v>
      </c>
      <c r="P22" s="24">
        <f t="shared" si="6"/>
        <v>7.24</v>
      </c>
      <c r="Q22" s="24">
        <f t="shared" si="6"/>
        <v>0</v>
      </c>
      <c r="R22" s="24">
        <f t="shared" si="6"/>
        <v>0</v>
      </c>
      <c r="S22" s="750">
        <f>D22-BH22</f>
        <v>360.71733999999998</v>
      </c>
      <c r="T22" s="750"/>
      <c r="U22" s="24">
        <f>SUM(U25:U31,U34:U49,U50:U61)</f>
        <v>0</v>
      </c>
      <c r="V22" s="24">
        <f>SUM(V24,V26:V31,V34:V49,V50:V61)</f>
        <v>0</v>
      </c>
      <c r="W22" s="24">
        <f>SUM(W24:W25,W27:W31,W34:W49,W50:W61)</f>
        <v>0</v>
      </c>
      <c r="X22" s="24">
        <f>SUM(X24:X26,X28:X31,X34:X49,X50:X61)</f>
        <v>0</v>
      </c>
      <c r="Y22" s="24">
        <f>SUM(Y24:Y27,Y29:Y31,Y34:Y49,Y50:Y61)</f>
        <v>0</v>
      </c>
      <c r="Z22" s="24">
        <f>SUM(Z24:Z28,Z30:Z31,Z34:Z49,Z50:Z61)</f>
        <v>0</v>
      </c>
      <c r="AA22" s="24">
        <f>SUM(AA24:AA29,AA31,AA34:AA49,AA50:AA61)</f>
        <v>0</v>
      </c>
      <c r="AB22" s="24">
        <f>SUM(AB24:AB30,AB34:AB49,,AB50:AB61)</f>
        <v>0</v>
      </c>
      <c r="AC22" s="751">
        <f>SUM(AC24:AC31,AC50:AC61)</f>
        <v>34.61</v>
      </c>
      <c r="AD22" s="727"/>
      <c r="AE22" s="24">
        <f>SUM(AE24:AE31,AE35:AE49,AE50:AE61)</f>
        <v>20.650000000000002</v>
      </c>
      <c r="AF22" s="24">
        <f>SUM(AF24:AF31,AF34,AF36:AF49,AF50:AF61)</f>
        <v>0</v>
      </c>
      <c r="AG22" s="24">
        <f>SUM(AG24:AG31,AG34:AG35,AG37:AG49,AG50:AG61)</f>
        <v>0</v>
      </c>
      <c r="AH22" s="24">
        <f>SUM(AH24:AH31,AH34:AH36,AH38:AH49,AH50:AH61)</f>
        <v>0</v>
      </c>
      <c r="AI22" s="24">
        <f>SUM(AI24:AI31,AI34:AI37,AI39:AI49,AI50:AI61)</f>
        <v>0.8</v>
      </c>
      <c r="AJ22" s="24">
        <f>SUM(AJ24:AJ31,AJ34:AJ38,AJ40:AJ49,AJ50:AJ61)</f>
        <v>13.100000000000001</v>
      </c>
      <c r="AK22" s="24">
        <f>SUM(AK24:AK31,AK34:AK39,AK41:AK49,AK50:AK61)</f>
        <v>0</v>
      </c>
      <c r="AL22" s="24">
        <f>SUM(AL24:AL31,AL34:AL40,AL42:AL49,AL50:AL61)</f>
        <v>0</v>
      </c>
      <c r="AM22" s="24">
        <f>SUM(AM24:AM31,AM34:AM41,AM43:AM49,AM50:AM61)</f>
        <v>0</v>
      </c>
      <c r="AN22" s="24">
        <f>SUM(AN24:AN31,AN34:AN42,AN44:AN49,AN50:AN61)</f>
        <v>0.66</v>
      </c>
      <c r="AO22" s="24">
        <f>SUM(AO24:AO31,AO34:AO43,AO45:AO49,AO50:AO61)</f>
        <v>0</v>
      </c>
      <c r="AP22" s="24">
        <f>SUM(AP24:AP31,AP34:AP44,AP46:AP49,AP50:AP61)</f>
        <v>0.2</v>
      </c>
      <c r="AQ22" s="24">
        <f>SUM(AQ24:AQ31,AQ34:AQ45,AQ47:AQ49,AQ50:AQ61)</f>
        <v>0</v>
      </c>
      <c r="AR22" s="24">
        <f>SUM(AR24:AR31,AR34:AR46,AR48:AR49,AR50:AR61)</f>
        <v>0</v>
      </c>
      <c r="AS22" s="24">
        <f>SUM(AS24:AS31,AS34:AS47,AS49,AS50:AS61)</f>
        <v>0</v>
      </c>
      <c r="AT22" s="24">
        <f>SUM(AT24:AT31,AT34:AT48,AT50:AT61)</f>
        <v>0</v>
      </c>
      <c r="AU22" s="24">
        <f>SUM(AU24:AU31,AU34:AU49,AU51:AU61)</f>
        <v>0</v>
      </c>
      <c r="AV22" s="24">
        <f>SUM(AV24:AV31,AV34:AV49,AV50,AV52:AV61)</f>
        <v>0</v>
      </c>
      <c r="AW22" s="24">
        <f>SUM(AW24:AW31,AW34:AW49,AW50,AW51,AW53:AW61)</f>
        <v>0</v>
      </c>
      <c r="AX22" s="24">
        <f>SUM(AX24:AX31,AX34:AX49,AX50,AX51,AX52,AX54:AX61)</f>
        <v>0</v>
      </c>
      <c r="AY22" s="24">
        <f>SUM(AY24:AY31,AY34:AY49,AY50,AY51,AY52,AY55:AY61)</f>
        <v>15.02</v>
      </c>
      <c r="AZ22" s="24">
        <f>SUM(AZ24:AZ31,AZ34:AZ49,AZ50:AZ54,AZ56:AZ61)</f>
        <v>0</v>
      </c>
      <c r="BA22" s="24">
        <f>SUM(BA24:BA31,BA34:BA49,BA50:BA55,BA57:BA61)</f>
        <v>0</v>
      </c>
      <c r="BB22" s="24">
        <f>SUM(BB24:BB31,BB34:BB49,BB50:BB56,BB58:BB61)</f>
        <v>0</v>
      </c>
      <c r="BC22" s="24">
        <f>SUM(BC24:BC31,BC34:BC49,BC50:BC57,BC59:BC61)</f>
        <v>0</v>
      </c>
      <c r="BD22" s="24">
        <f>SUM(BD24:BD31,BD34:BD49,BD50:BD58,BD60:BD61)</f>
        <v>0</v>
      </c>
      <c r="BE22" s="24">
        <f>SUM(BE24:BE31,BE34:BE49,BE50:BE59,BE61)</f>
        <v>0</v>
      </c>
      <c r="BF22" s="24">
        <f>SUM(BF24:BF31,BF34:BF49,BF50:BF60)</f>
        <v>0</v>
      </c>
      <c r="BG22" s="24">
        <f>SUM(BG24:BG31,BG34:BG49,BG50:BG61)</f>
        <v>0</v>
      </c>
      <c r="BH22" s="24">
        <f>SUM(H22:N22,P22:R22,U22:AB22,AE22:BG22)</f>
        <v>57.67</v>
      </c>
      <c r="BI22" s="29">
        <f>S64</f>
        <v>829.17733999999996</v>
      </c>
      <c r="BJ22" s="100"/>
      <c r="BK22" s="752">
        <f>BI24+BI25+BI26+BI27+BI28+BI29+BI30+BI31+BI34+BI35+BI36+BI37+BI38+BI39+BI40+BI41+BI42+BI43+BI44+BI45+BI46+BI47+BI48+BI49+BI50+BI51+BI52+BI53+BI54+BI55+BI56+BI57+BI58+BI59+BI60+BI61</f>
        <v>829.17733999999984</v>
      </c>
      <c r="BL22" s="752">
        <f>BK22-BI22</f>
        <v>0</v>
      </c>
    </row>
    <row r="23" spans="1:64" s="26" customFormat="1" ht="13.8" x14ac:dyDescent="0.25">
      <c r="A23" s="15"/>
      <c r="B23" s="15" t="s">
        <v>38</v>
      </c>
      <c r="C23" s="23"/>
      <c r="D23" s="835"/>
      <c r="E23" s="727"/>
      <c r="F23" s="727"/>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836">
        <v>36.195399999999999</v>
      </c>
      <c r="E24" s="24">
        <f>SUM(H24:N24,P24:R24)</f>
        <v>0</v>
      </c>
      <c r="F24" s="24"/>
      <c r="G24" s="20">
        <f t="shared" si="5"/>
        <v>0</v>
      </c>
      <c r="H24" s="4"/>
      <c r="I24" s="4"/>
      <c r="J24" s="4"/>
      <c r="K24" s="4"/>
      <c r="L24" s="4"/>
      <c r="M24" s="4"/>
      <c r="N24" s="4"/>
      <c r="O24" s="4"/>
      <c r="P24" s="4"/>
      <c r="Q24" s="4"/>
      <c r="R24" s="4"/>
      <c r="S24" s="20">
        <f>SUM(V24:BF24)</f>
        <v>0</v>
      </c>
      <c r="T24" s="20"/>
      <c r="U24" s="25">
        <f>D24-BH24</f>
        <v>36.195399999999999</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36.195399999999999</v>
      </c>
      <c r="BJ24" s="14"/>
    </row>
    <row r="25" spans="1:64" s="26" customFormat="1" ht="13.8" x14ac:dyDescent="0.25">
      <c r="A25" s="15" t="s">
        <v>6</v>
      </c>
      <c r="B25" s="16" t="s">
        <v>14</v>
      </c>
      <c r="C25" s="23" t="s">
        <v>26</v>
      </c>
      <c r="D25" s="836">
        <v>2.09613</v>
      </c>
      <c r="E25" s="24">
        <f t="shared" ref="E25:E30" si="8">SUM(H25:N25,P25:R25)</f>
        <v>0</v>
      </c>
      <c r="F25" s="24"/>
      <c r="G25" s="20">
        <f t="shared" si="5"/>
        <v>0</v>
      </c>
      <c r="H25" s="4"/>
      <c r="I25" s="4"/>
      <c r="J25" s="4"/>
      <c r="K25" s="4"/>
      <c r="L25" s="4"/>
      <c r="M25" s="4"/>
      <c r="N25" s="4"/>
      <c r="O25" s="4"/>
      <c r="P25" s="4"/>
      <c r="Q25" s="4"/>
      <c r="R25" s="4"/>
      <c r="S25" s="20">
        <f>SUM(U25,W25:BF25)</f>
        <v>0</v>
      </c>
      <c r="T25" s="20"/>
      <c r="U25" s="4"/>
      <c r="V25" s="25">
        <f>D25-BH25</f>
        <v>2.09613</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2.2961300000000002</v>
      </c>
      <c r="BJ25" s="14"/>
    </row>
    <row r="26" spans="1:64" s="26" customFormat="1" ht="13.8" x14ac:dyDescent="0.25">
      <c r="A26" s="15" t="s">
        <v>7</v>
      </c>
      <c r="B26" s="16" t="s">
        <v>15</v>
      </c>
      <c r="C26" s="23" t="s">
        <v>122</v>
      </c>
      <c r="D26" s="835"/>
      <c r="E26" s="24">
        <f t="shared" si="8"/>
        <v>0</v>
      </c>
      <c r="F26" s="24"/>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835"/>
      <c r="E27" s="24">
        <f t="shared" si="8"/>
        <v>0</v>
      </c>
      <c r="F27" s="24"/>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836">
        <v>8.3557799999999993</v>
      </c>
      <c r="E28" s="24">
        <f t="shared" si="8"/>
        <v>0</v>
      </c>
      <c r="F28" s="24"/>
      <c r="G28" s="20">
        <f t="shared" si="5"/>
        <v>0</v>
      </c>
      <c r="H28" s="4"/>
      <c r="I28" s="4"/>
      <c r="J28" s="4"/>
      <c r="K28" s="4"/>
      <c r="L28" s="4"/>
      <c r="M28" s="4"/>
      <c r="N28" s="4"/>
      <c r="O28" s="4"/>
      <c r="P28" s="4"/>
      <c r="Q28" s="4"/>
      <c r="R28" s="4"/>
      <c r="S28" s="20">
        <f>SUM(U28:X28,Z28:BF28)</f>
        <v>0</v>
      </c>
      <c r="T28" s="20"/>
      <c r="U28" s="4"/>
      <c r="V28" s="4"/>
      <c r="W28" s="4"/>
      <c r="X28" s="4"/>
      <c r="Y28" s="25">
        <f>D28-BH28</f>
        <v>8.3557799999999993</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69.075779999999995</v>
      </c>
      <c r="BJ28" s="14"/>
    </row>
    <row r="29" spans="1:64" s="26" customFormat="1" ht="13.8" x14ac:dyDescent="0.25">
      <c r="A29" s="15">
        <v>2.6</v>
      </c>
      <c r="B29" s="16" t="s">
        <v>88</v>
      </c>
      <c r="C29" s="23" t="s">
        <v>48</v>
      </c>
      <c r="D29" s="836">
        <v>0.14000000000000001</v>
      </c>
      <c r="E29" s="24">
        <f t="shared" si="8"/>
        <v>0</v>
      </c>
      <c r="F29" s="24"/>
      <c r="G29" s="20">
        <f t="shared" si="5"/>
        <v>0</v>
      </c>
      <c r="H29" s="4"/>
      <c r="I29" s="4"/>
      <c r="J29" s="4"/>
      <c r="K29" s="4"/>
      <c r="L29" s="4"/>
      <c r="M29" s="4"/>
      <c r="N29" s="4"/>
      <c r="O29" s="4"/>
      <c r="P29" s="4"/>
      <c r="Q29" s="4"/>
      <c r="R29" s="4"/>
      <c r="S29" s="20">
        <f>SUM(U29:Y29,AA29:BF29)</f>
        <v>0</v>
      </c>
      <c r="T29" s="20"/>
      <c r="U29" s="4"/>
      <c r="V29" s="4"/>
      <c r="W29" s="4"/>
      <c r="X29" s="4"/>
      <c r="Y29" s="4"/>
      <c r="Z29" s="25">
        <f>D29-BH29</f>
        <v>0.14000000000000001</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0.22000000000000003</v>
      </c>
      <c r="BJ29" s="14"/>
    </row>
    <row r="30" spans="1:64" s="26" customFormat="1" ht="20.25" customHeight="1" x14ac:dyDescent="0.25">
      <c r="A30" s="15">
        <v>2.7</v>
      </c>
      <c r="B30" s="16" t="s">
        <v>89</v>
      </c>
      <c r="C30" s="23" t="s">
        <v>41</v>
      </c>
      <c r="D30" s="835"/>
      <c r="E30" s="24">
        <f t="shared" si="8"/>
        <v>0</v>
      </c>
      <c r="F30" s="24"/>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836">
        <v>7.4160199999999996</v>
      </c>
      <c r="E31" s="24">
        <f>SUM(H31:N31,P31:R31)</f>
        <v>0</v>
      </c>
      <c r="F31" s="24"/>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7.4160199999999996</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7.4160199999999996</v>
      </c>
      <c r="BJ31" s="14"/>
    </row>
    <row r="32" spans="1:64" s="26" customFormat="1" ht="20.25" customHeight="1" x14ac:dyDescent="0.25">
      <c r="A32" s="15" t="s">
        <v>42</v>
      </c>
      <c r="B32" s="16" t="s">
        <v>129</v>
      </c>
      <c r="C32" s="23" t="s">
        <v>27</v>
      </c>
      <c r="D32" s="837">
        <v>183.07</v>
      </c>
      <c r="E32" s="24">
        <f t="shared" ref="E32:E61" si="9">SUM(H32:N32,P32:R32)</f>
        <v>0</v>
      </c>
      <c r="F32" s="24"/>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5.8</v>
      </c>
      <c r="T32" s="719"/>
      <c r="U32" s="719">
        <f>SUM(U34:U49)</f>
        <v>0</v>
      </c>
      <c r="V32" s="719">
        <f t="shared" ref="V32:AB32" si="11">SUM(V34:V49)</f>
        <v>0</v>
      </c>
      <c r="W32" s="719">
        <f t="shared" si="11"/>
        <v>0</v>
      </c>
      <c r="X32" s="719">
        <f t="shared" si="11"/>
        <v>0</v>
      </c>
      <c r="Y32" s="719">
        <f>SUM(Y34:Y49)</f>
        <v>0</v>
      </c>
      <c r="Z32" s="719">
        <f t="shared" si="11"/>
        <v>0</v>
      </c>
      <c r="AA32" s="719">
        <f t="shared" si="11"/>
        <v>0</v>
      </c>
      <c r="AB32" s="719">
        <f t="shared" si="11"/>
        <v>0</v>
      </c>
      <c r="AC32" s="739">
        <f>D32-BH32</f>
        <v>177.26999999999998</v>
      </c>
      <c r="AD32" s="720"/>
      <c r="AE32" s="719">
        <f>SUM(AE35:AE49)</f>
        <v>0</v>
      </c>
      <c r="AF32" s="719">
        <f>SUM(AF34,AF36:AF49)</f>
        <v>0</v>
      </c>
      <c r="AG32" s="719">
        <f>SUM(AG34:AG35,AG37:AG49)</f>
        <v>0</v>
      </c>
      <c r="AH32" s="719">
        <f>SUM(AH34:AH36,AH38:AH49)</f>
        <v>0</v>
      </c>
      <c r="AI32" s="719">
        <f>SUM(AI34:AI37,AI39:AI49)</f>
        <v>0.8</v>
      </c>
      <c r="AJ32" s="719">
        <f>SUM(AJ34:AJ38,AJ40:AJ49)</f>
        <v>0</v>
      </c>
      <c r="AK32" s="719">
        <f>SUM(AK34:AK39,AK41:AK49)</f>
        <v>0</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v>
      </c>
      <c r="AW32" s="719">
        <f>SUM(AW34:AW49,)</f>
        <v>0</v>
      </c>
      <c r="AX32" s="719">
        <f>SUM(AX34:AX49,)</f>
        <v>0</v>
      </c>
      <c r="AY32" s="719">
        <f t="shared" ref="AY32:BG32" si="12">SUM(AY34:AY49,)</f>
        <v>5</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5.8</v>
      </c>
      <c r="BI32" s="23">
        <f>BI34+BI35+BI36+BI37+BI38+BI39+BI40+BI41+BI42+BI43+BI44+BI45+BI46+BI47+BI48+BI49</f>
        <v>403.74467999999996</v>
      </c>
      <c r="BJ32" s="14"/>
    </row>
    <row r="33" spans="1:62" s="26" customFormat="1" ht="10.5" customHeight="1" x14ac:dyDescent="0.25">
      <c r="A33" s="94"/>
      <c r="B33" s="92" t="s">
        <v>38</v>
      </c>
      <c r="C33" s="23"/>
      <c r="D33" s="835"/>
      <c r="E33" s="24">
        <f t="shared" si="9"/>
        <v>0</v>
      </c>
      <c r="F33" s="24"/>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788">
        <v>101.84310000000001</v>
      </c>
      <c r="E34" s="24">
        <f t="shared" si="9"/>
        <v>0</v>
      </c>
      <c r="F34" s="24"/>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101.84310000000001</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149.3631</v>
      </c>
      <c r="BJ34" s="14"/>
    </row>
    <row r="35" spans="1:62" s="26" customFormat="1" ht="20.25" customHeight="1" x14ac:dyDescent="0.25">
      <c r="A35" s="721" t="s">
        <v>260</v>
      </c>
      <c r="B35" s="16" t="s">
        <v>235</v>
      </c>
      <c r="C35" s="23" t="s">
        <v>236</v>
      </c>
      <c r="D35" s="788">
        <v>35.828429999999997</v>
      </c>
      <c r="E35" s="24">
        <f t="shared" si="9"/>
        <v>0</v>
      </c>
      <c r="F35" s="24"/>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35.828429999999997</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106.39843</v>
      </c>
      <c r="BJ35" s="14"/>
    </row>
    <row r="36" spans="1:62" s="26" customFormat="1" ht="20.25" customHeight="1" x14ac:dyDescent="0.25">
      <c r="A36" s="721" t="s">
        <v>260</v>
      </c>
      <c r="B36" s="16" t="s">
        <v>237</v>
      </c>
      <c r="C36" s="23" t="s">
        <v>238</v>
      </c>
      <c r="D36" s="788">
        <v>0.85289999999999999</v>
      </c>
      <c r="E36" s="24">
        <f t="shared" si="9"/>
        <v>0</v>
      </c>
      <c r="F36" s="24"/>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0.85289999999999999</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0.85289999999999999</v>
      </c>
      <c r="BJ36" s="14"/>
    </row>
    <row r="37" spans="1:62" s="26" customFormat="1" ht="20.25" customHeight="1" x14ac:dyDescent="0.25">
      <c r="A37" s="721" t="s">
        <v>260</v>
      </c>
      <c r="B37" s="16" t="s">
        <v>239</v>
      </c>
      <c r="C37" s="23" t="s">
        <v>240</v>
      </c>
      <c r="D37" s="788">
        <v>0.32906999999999997</v>
      </c>
      <c r="E37" s="24">
        <f t="shared" si="9"/>
        <v>0</v>
      </c>
      <c r="F37" s="24"/>
      <c r="G37" s="20">
        <f t="shared" si="5"/>
        <v>0</v>
      </c>
      <c r="H37" s="4"/>
      <c r="I37" s="4"/>
      <c r="J37" s="4"/>
      <c r="K37" s="4"/>
      <c r="L37" s="4"/>
      <c r="M37" s="4"/>
      <c r="N37" s="4"/>
      <c r="O37" s="4"/>
      <c r="P37" s="4"/>
      <c r="Q37" s="4"/>
      <c r="R37" s="4"/>
      <c r="S37" s="20">
        <f>SUM(U37:AB37,AE37:AG37,AI37:BF37)</f>
        <v>0</v>
      </c>
      <c r="T37" s="20"/>
      <c r="U37" s="4"/>
      <c r="V37" s="4"/>
      <c r="W37" s="4"/>
      <c r="X37" s="4"/>
      <c r="Y37" s="4"/>
      <c r="Z37" s="4"/>
      <c r="AA37" s="4"/>
      <c r="AB37" s="4"/>
      <c r="AC37" s="737">
        <f>SUM(AE37:AG37,AI37:AT37)</f>
        <v>0</v>
      </c>
      <c r="AD37" s="720"/>
      <c r="AE37" s="4"/>
      <c r="AF37" s="4"/>
      <c r="AG37" s="4"/>
      <c r="AH37" s="25">
        <f>D37-BH37</f>
        <v>0.32906999999999997</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v>
      </c>
      <c r="BI37" s="23">
        <f>AH64</f>
        <v>4.9290699999999994</v>
      </c>
      <c r="BJ37" s="14"/>
    </row>
    <row r="38" spans="1:62" s="26" customFormat="1" ht="20.25" customHeight="1" x14ac:dyDescent="0.25">
      <c r="A38" s="721" t="s">
        <v>260</v>
      </c>
      <c r="B38" s="16" t="s">
        <v>241</v>
      </c>
      <c r="C38" s="23" t="s">
        <v>242</v>
      </c>
      <c r="D38" s="788">
        <v>2.2037399999999998</v>
      </c>
      <c r="E38" s="24">
        <f t="shared" si="9"/>
        <v>0</v>
      </c>
      <c r="F38" s="24"/>
      <c r="G38" s="20">
        <f t="shared" si="5"/>
        <v>0</v>
      </c>
      <c r="H38" s="4"/>
      <c r="I38" s="4"/>
      <c r="J38" s="4"/>
      <c r="K38" s="4"/>
      <c r="L38" s="4"/>
      <c r="M38" s="4"/>
      <c r="N38" s="4"/>
      <c r="O38" s="4"/>
      <c r="P38" s="4"/>
      <c r="Q38" s="4"/>
      <c r="R38" s="4"/>
      <c r="S38" s="20">
        <f>SUM(U38:AB38,AE38:AH38,AJ38:BF38)</f>
        <v>0</v>
      </c>
      <c r="T38" s="20"/>
      <c r="U38" s="4"/>
      <c r="V38" s="4"/>
      <c r="W38" s="4"/>
      <c r="X38" s="4"/>
      <c r="Y38" s="4"/>
      <c r="Z38" s="4"/>
      <c r="AA38" s="4"/>
      <c r="AB38" s="4"/>
      <c r="AC38" s="737">
        <f>SUM(AE38:AH38,AJ38:AT38)</f>
        <v>0</v>
      </c>
      <c r="AD38" s="720"/>
      <c r="AE38" s="4"/>
      <c r="AF38" s="4"/>
      <c r="AG38" s="4"/>
      <c r="AH38" s="4"/>
      <c r="AI38" s="25">
        <f>D38-BH38</f>
        <v>2.2037399999999998</v>
      </c>
      <c r="AJ38" s="4"/>
      <c r="AK38" s="4"/>
      <c r="AL38" s="4"/>
      <c r="AM38" s="4"/>
      <c r="AN38" s="4"/>
      <c r="AO38" s="4"/>
      <c r="AP38" s="4"/>
      <c r="AQ38" s="4"/>
      <c r="AR38" s="4"/>
      <c r="AS38" s="4"/>
      <c r="AT38" s="4"/>
      <c r="AU38" s="4"/>
      <c r="AV38" s="4"/>
      <c r="AW38" s="4"/>
      <c r="AX38" s="4"/>
      <c r="AY38" s="4"/>
      <c r="AZ38" s="4"/>
      <c r="BA38" s="4"/>
      <c r="BB38" s="4"/>
      <c r="BC38" s="4"/>
      <c r="BD38" s="4"/>
      <c r="BE38" s="4"/>
      <c r="BF38" s="4"/>
      <c r="BG38" s="4"/>
      <c r="BH38" s="20">
        <f>SUM(H38:N38,P38:R38,U38:AB38,AE38:AH38,AJ38:BG38)</f>
        <v>0</v>
      </c>
      <c r="BI38" s="23">
        <f>AI64</f>
        <v>4.0037399999999996</v>
      </c>
      <c r="BJ38" s="14"/>
    </row>
    <row r="39" spans="1:62" s="26" customFormat="1" ht="20.25" customHeight="1" x14ac:dyDescent="0.25">
      <c r="A39" s="721" t="s">
        <v>260</v>
      </c>
      <c r="B39" s="16" t="s">
        <v>243</v>
      </c>
      <c r="C39" s="23" t="s">
        <v>244</v>
      </c>
      <c r="D39" s="788">
        <v>2.0189499999999998</v>
      </c>
      <c r="E39" s="24">
        <f t="shared" si="9"/>
        <v>0</v>
      </c>
      <c r="F39" s="24"/>
      <c r="G39" s="20">
        <f t="shared" si="5"/>
        <v>0</v>
      </c>
      <c r="H39" s="4"/>
      <c r="I39" s="4"/>
      <c r="J39" s="4"/>
      <c r="K39" s="4"/>
      <c r="L39" s="4"/>
      <c r="M39" s="4"/>
      <c r="N39" s="4"/>
      <c r="O39" s="4"/>
      <c r="P39" s="4"/>
      <c r="Q39" s="4"/>
      <c r="R39" s="4"/>
      <c r="S39" s="20">
        <f>SUM(U39:AB39,AE39:AI39,AK39:BF39)</f>
        <v>0</v>
      </c>
      <c r="T39" s="20"/>
      <c r="U39" s="4"/>
      <c r="V39" s="4"/>
      <c r="W39" s="4"/>
      <c r="X39" s="4"/>
      <c r="Y39" s="4"/>
      <c r="Z39" s="4"/>
      <c r="AA39" s="4"/>
      <c r="AB39" s="4"/>
      <c r="AC39" s="737">
        <f>SUM(AE39:AI39,AK39:AT39)</f>
        <v>0</v>
      </c>
      <c r="AD39" s="720"/>
      <c r="AE39" s="4"/>
      <c r="AF39" s="4"/>
      <c r="AG39" s="4"/>
      <c r="AH39" s="4"/>
      <c r="AI39" s="4"/>
      <c r="AJ39" s="25">
        <f>D39-BH39</f>
        <v>2.0189499999999998</v>
      </c>
      <c r="AK39" s="4"/>
      <c r="AL39" s="4"/>
      <c r="AM39" s="4"/>
      <c r="AN39" s="4"/>
      <c r="AO39" s="4"/>
      <c r="AP39" s="4"/>
      <c r="AQ39" s="4"/>
      <c r="AR39" s="4"/>
      <c r="AS39" s="4"/>
      <c r="AT39" s="4"/>
      <c r="AU39" s="4"/>
      <c r="AV39" s="4"/>
      <c r="AW39" s="4"/>
      <c r="AX39" s="4"/>
      <c r="AY39" s="4"/>
      <c r="AZ39" s="4"/>
      <c r="BA39" s="4"/>
      <c r="BB39" s="4"/>
      <c r="BC39" s="4"/>
      <c r="BD39" s="4"/>
      <c r="BE39" s="4"/>
      <c r="BF39" s="4"/>
      <c r="BG39" s="4"/>
      <c r="BH39" s="20">
        <f>SUM(H39:N39,P39:R39,U39:AB39,AE39:AI39,AK39:BG39)</f>
        <v>0</v>
      </c>
      <c r="BI39" s="23">
        <f>AJ64</f>
        <v>88.268950000000004</v>
      </c>
      <c r="BJ39" s="14"/>
    </row>
    <row r="40" spans="1:62" s="26" customFormat="1" ht="20.25" customHeight="1" x14ac:dyDescent="0.25">
      <c r="A40" s="721" t="s">
        <v>260</v>
      </c>
      <c r="B40" s="16" t="s">
        <v>245</v>
      </c>
      <c r="C40" s="23" t="s">
        <v>246</v>
      </c>
      <c r="D40" s="788">
        <v>3.6560000000000002E-2</v>
      </c>
      <c r="E40" s="24">
        <f t="shared" si="9"/>
        <v>0</v>
      </c>
      <c r="F40" s="24"/>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3.6560000000000002E-2</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7.6560000000000003E-2</v>
      </c>
      <c r="BJ40" s="14"/>
    </row>
    <row r="41" spans="1:62" s="26" customFormat="1" ht="20.25" customHeight="1" x14ac:dyDescent="0.25">
      <c r="A41" s="721" t="s">
        <v>260</v>
      </c>
      <c r="B41" s="16" t="s">
        <v>247</v>
      </c>
      <c r="C41" s="23" t="s">
        <v>248</v>
      </c>
      <c r="D41" s="788"/>
      <c r="E41" s="24">
        <f t="shared" si="9"/>
        <v>0</v>
      </c>
      <c r="F41" s="24"/>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0</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0.21000000000000002</v>
      </c>
      <c r="BJ41" s="14"/>
    </row>
    <row r="42" spans="1:62" s="26" customFormat="1" ht="20.25" customHeight="1" x14ac:dyDescent="0.25">
      <c r="A42" s="721" t="s">
        <v>260</v>
      </c>
      <c r="B42" s="16" t="s">
        <v>249</v>
      </c>
      <c r="C42" s="23" t="s">
        <v>250</v>
      </c>
      <c r="D42" s="835"/>
      <c r="E42" s="24">
        <f t="shared" si="9"/>
        <v>0</v>
      </c>
      <c r="F42" s="24"/>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835"/>
      <c r="E43" s="24">
        <f t="shared" si="9"/>
        <v>0</v>
      </c>
      <c r="F43" s="24"/>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0.66</v>
      </c>
      <c r="BJ43" s="14"/>
    </row>
    <row r="44" spans="1:62" s="26" customFormat="1" ht="20.25" customHeight="1" x14ac:dyDescent="0.25">
      <c r="A44" s="721" t="s">
        <v>260</v>
      </c>
      <c r="B44" s="16" t="s">
        <v>83</v>
      </c>
      <c r="C44" s="23" t="s">
        <v>73</v>
      </c>
      <c r="D44" s="836">
        <v>2.2982</v>
      </c>
      <c r="E44" s="24">
        <f t="shared" si="9"/>
        <v>0</v>
      </c>
      <c r="F44" s="24"/>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2.2982</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2.2982</v>
      </c>
      <c r="BJ44" s="14"/>
    </row>
    <row r="45" spans="1:62" s="26" customFormat="1" ht="20.25" customHeight="1" x14ac:dyDescent="0.25">
      <c r="A45" s="721" t="s">
        <v>260</v>
      </c>
      <c r="B45" s="16" t="s">
        <v>93</v>
      </c>
      <c r="C45" s="23" t="s">
        <v>97</v>
      </c>
      <c r="D45" s="836">
        <v>1.3274900000000001</v>
      </c>
      <c r="E45" s="24">
        <f t="shared" si="9"/>
        <v>0</v>
      </c>
      <c r="F45" s="24"/>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1.3274900000000001</v>
      </c>
      <c r="AQ45" s="4"/>
      <c r="AR45" s="4"/>
      <c r="AS45" s="4"/>
      <c r="AT45" s="4"/>
      <c r="AU45" s="4"/>
      <c r="AV45" s="4"/>
      <c r="AW45" s="4"/>
      <c r="AX45" s="4"/>
      <c r="AY45" s="4"/>
      <c r="AZ45" s="4"/>
      <c r="BA45" s="4"/>
      <c r="BB45" s="4"/>
      <c r="BC45" s="4"/>
      <c r="BD45" s="4"/>
      <c r="BE45" s="4"/>
      <c r="BF45" s="4"/>
      <c r="BG45" s="4"/>
      <c r="BH45" s="20">
        <f>SUM(H45:N45,P45:R45,U45:AB45,AE45:AO45,AQ45:BG45)</f>
        <v>0</v>
      </c>
      <c r="BI45" s="23">
        <f>AP64</f>
        <v>1.72749</v>
      </c>
      <c r="BJ45" s="14"/>
    </row>
    <row r="46" spans="1:62" s="26" customFormat="1" ht="20.25" customHeight="1" x14ac:dyDescent="0.25">
      <c r="A46" s="721" t="s">
        <v>260</v>
      </c>
      <c r="B46" s="16" t="s">
        <v>251</v>
      </c>
      <c r="C46" s="23" t="s">
        <v>43</v>
      </c>
      <c r="D46" s="836">
        <v>36.326239999999999</v>
      </c>
      <c r="E46" s="24">
        <f t="shared" si="9"/>
        <v>0</v>
      </c>
      <c r="F46" s="24"/>
      <c r="G46" s="20">
        <f t="shared" si="5"/>
        <v>0</v>
      </c>
      <c r="H46" s="4"/>
      <c r="I46" s="4"/>
      <c r="J46" s="4"/>
      <c r="K46" s="4"/>
      <c r="L46" s="4"/>
      <c r="M46" s="4"/>
      <c r="N46" s="4"/>
      <c r="O46" s="4"/>
      <c r="P46" s="4"/>
      <c r="Q46" s="4"/>
      <c r="R46" s="4"/>
      <c r="S46" s="20">
        <f>SUM(U46:AB46,AE46:AP46,AR46:BF46)</f>
        <v>5.8</v>
      </c>
      <c r="T46" s="20"/>
      <c r="U46" s="4"/>
      <c r="V46" s="4"/>
      <c r="W46" s="4"/>
      <c r="X46" s="4"/>
      <c r="Y46" s="4"/>
      <c r="Z46" s="4"/>
      <c r="AA46" s="4"/>
      <c r="AB46" s="4"/>
      <c r="AC46" s="737">
        <f>SUM(AE46:AP46,AR46:AT46)</f>
        <v>0.8</v>
      </c>
      <c r="AD46" s="720"/>
      <c r="AE46" s="4"/>
      <c r="AF46" s="4"/>
      <c r="AG46" s="4"/>
      <c r="AH46" s="4"/>
      <c r="AI46" s="4">
        <v>0.8</v>
      </c>
      <c r="AJ46" s="4"/>
      <c r="AK46" s="4"/>
      <c r="AL46" s="4"/>
      <c r="AM46" s="4"/>
      <c r="AN46" s="4"/>
      <c r="AO46" s="4"/>
      <c r="AP46" s="4"/>
      <c r="AQ46" s="25">
        <f>D46-BH46</f>
        <v>30.526239999999998</v>
      </c>
      <c r="AR46" s="4"/>
      <c r="AS46" s="4"/>
      <c r="AT46" s="4"/>
      <c r="AU46" s="4"/>
      <c r="AV46" s="4"/>
      <c r="AW46" s="4"/>
      <c r="AX46" s="4"/>
      <c r="AY46" s="4">
        <v>5</v>
      </c>
      <c r="AZ46" s="4"/>
      <c r="BA46" s="4"/>
      <c r="BB46" s="4"/>
      <c r="BC46" s="4"/>
      <c r="BD46" s="4"/>
      <c r="BE46" s="4"/>
      <c r="BF46" s="4"/>
      <c r="BG46" s="4"/>
      <c r="BH46" s="20">
        <f>SUM(H46:N46,P46:R46,U46:AB46,AE46:AP46,AR46:BG46)</f>
        <v>5.8</v>
      </c>
      <c r="BI46" s="23">
        <f>AQ64</f>
        <v>44.956239999999994</v>
      </c>
      <c r="BJ46" s="14"/>
    </row>
    <row r="47" spans="1:62" s="26" customFormat="1" ht="20.25" customHeight="1" x14ac:dyDescent="0.25">
      <c r="A47" s="721" t="s">
        <v>260</v>
      </c>
      <c r="B47" s="16" t="s">
        <v>252</v>
      </c>
      <c r="C47" s="23" t="s">
        <v>253</v>
      </c>
      <c r="D47" s="835"/>
      <c r="E47" s="24">
        <f t="shared" si="9"/>
        <v>0</v>
      </c>
      <c r="F47" s="24"/>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835"/>
      <c r="E48" s="24">
        <f t="shared" si="9"/>
        <v>0</v>
      </c>
      <c r="F48" s="24"/>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835"/>
      <c r="E49" s="24">
        <f t="shared" si="9"/>
        <v>0</v>
      </c>
      <c r="F49" s="24"/>
      <c r="G49" s="20">
        <f t="shared" si="5"/>
        <v>0</v>
      </c>
      <c r="H49" s="4"/>
      <c r="I49" s="4"/>
      <c r="J49" s="4"/>
      <c r="K49" s="4"/>
      <c r="L49" s="4"/>
      <c r="M49" s="4"/>
      <c r="N49" s="4"/>
      <c r="O49" s="4"/>
      <c r="P49" s="4"/>
      <c r="Q49" s="4"/>
      <c r="R49" s="4"/>
      <c r="S49" s="20">
        <f>SUM(U49:AB49,AE49:AS49,AU49:BF49)</f>
        <v>0</v>
      </c>
      <c r="T49" s="20"/>
      <c r="U49" s="4"/>
      <c r="V49" s="4"/>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0</v>
      </c>
      <c r="AU49" s="4"/>
      <c r="AV49" s="4"/>
      <c r="AW49" s="4"/>
      <c r="AX49" s="4"/>
      <c r="AY49" s="4"/>
      <c r="AZ49" s="4"/>
      <c r="BA49" s="4"/>
      <c r="BB49" s="4"/>
      <c r="BC49" s="4"/>
      <c r="BD49" s="4"/>
      <c r="BE49" s="4"/>
      <c r="BF49" s="4"/>
      <c r="BG49" s="4"/>
      <c r="BH49" s="20">
        <f>SUM(H49:N49,P49:R49,U49:AB49,AE49:AS49,AU49:BG49)</f>
        <v>0</v>
      </c>
      <c r="BI49" s="23">
        <f>AT64</f>
        <v>0</v>
      </c>
      <c r="BJ49" s="14"/>
    </row>
    <row r="50" spans="1:62" s="26" customFormat="1" ht="13.8" x14ac:dyDescent="0.25">
      <c r="A50" s="15">
        <v>2.1</v>
      </c>
      <c r="B50" s="16" t="s">
        <v>119</v>
      </c>
      <c r="C50" s="23" t="s">
        <v>123</v>
      </c>
      <c r="D50" s="835"/>
      <c r="E50" s="24">
        <f t="shared" si="9"/>
        <v>0</v>
      </c>
      <c r="F50" s="24"/>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836">
        <v>1.3118000000000001</v>
      </c>
      <c r="E51" s="24">
        <f t="shared" si="9"/>
        <v>0</v>
      </c>
      <c r="F51" s="24"/>
      <c r="G51" s="20">
        <f t="shared" si="5"/>
        <v>0</v>
      </c>
      <c r="H51" s="4"/>
      <c r="I51" s="4"/>
      <c r="J51" s="4"/>
      <c r="K51" s="4"/>
      <c r="L51" s="4"/>
      <c r="M51" s="4"/>
      <c r="N51" s="4"/>
      <c r="O51" s="4"/>
      <c r="P51" s="4"/>
      <c r="Q51" s="4"/>
      <c r="R51" s="4"/>
      <c r="S51" s="20">
        <f>SUM(U51:AB51,AE51:AU51,AW51:BF51)</f>
        <v>0.71000000000000008</v>
      </c>
      <c r="T51" s="20"/>
      <c r="U51" s="4"/>
      <c r="V51" s="4"/>
      <c r="W51" s="4"/>
      <c r="X51" s="4"/>
      <c r="Y51" s="4"/>
      <c r="Z51" s="4"/>
      <c r="AA51" s="4"/>
      <c r="AB51" s="4"/>
      <c r="AC51" s="737">
        <f>SUM(AE51:AT51,)</f>
        <v>0.66</v>
      </c>
      <c r="AD51" s="720"/>
      <c r="AE51" s="4"/>
      <c r="AF51" s="4"/>
      <c r="AG51" s="4"/>
      <c r="AH51" s="4"/>
      <c r="AI51" s="4"/>
      <c r="AJ51" s="4"/>
      <c r="AK51" s="4"/>
      <c r="AL51" s="4"/>
      <c r="AM51" s="4"/>
      <c r="AN51" s="4">
        <v>0.66</v>
      </c>
      <c r="AO51" s="4"/>
      <c r="AP51" s="4"/>
      <c r="AQ51" s="4"/>
      <c r="AR51" s="4"/>
      <c r="AS51" s="4"/>
      <c r="AT51" s="4"/>
      <c r="AU51" s="4"/>
      <c r="AV51" s="93">
        <f>D51-BH51</f>
        <v>0.6018</v>
      </c>
      <c r="AW51" s="4"/>
      <c r="AX51" s="4"/>
      <c r="AY51" s="4">
        <v>0.05</v>
      </c>
      <c r="AZ51" s="4"/>
      <c r="BA51" s="4"/>
      <c r="BB51" s="4"/>
      <c r="BC51" s="4"/>
      <c r="BD51" s="4"/>
      <c r="BE51" s="4"/>
      <c r="BF51" s="4"/>
      <c r="BG51" s="4"/>
      <c r="BH51" s="20">
        <f>SUM(H51:N51,P51:R51,U51:AB51,AE51:AU51,AW51:BG51)</f>
        <v>0.71000000000000008</v>
      </c>
      <c r="BI51" s="23">
        <f>AV64</f>
        <v>1.6017999999999999</v>
      </c>
      <c r="BJ51" s="14"/>
    </row>
    <row r="52" spans="1:62" s="26" customFormat="1" ht="13.8" x14ac:dyDescent="0.25">
      <c r="A52" s="15">
        <v>2.12</v>
      </c>
      <c r="B52" s="16" t="s">
        <v>149</v>
      </c>
      <c r="C52" s="23" t="s">
        <v>147</v>
      </c>
      <c r="D52" s="835"/>
      <c r="E52" s="24">
        <f t="shared" si="9"/>
        <v>0</v>
      </c>
      <c r="F52" s="24"/>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7.3999999999999995</v>
      </c>
      <c r="BJ52" s="14"/>
    </row>
    <row r="53" spans="1:62" s="26" customFormat="1" ht="13.8" x14ac:dyDescent="0.25">
      <c r="A53" s="15" t="s">
        <v>168</v>
      </c>
      <c r="B53" s="16" t="s">
        <v>90</v>
      </c>
      <c r="C53" s="23" t="s">
        <v>94</v>
      </c>
      <c r="D53" s="835"/>
      <c r="E53" s="24">
        <f t="shared" si="9"/>
        <v>0</v>
      </c>
      <c r="F53" s="24"/>
      <c r="G53" s="20">
        <f t="shared" si="5"/>
        <v>0</v>
      </c>
      <c r="H53" s="4"/>
      <c r="I53" s="4"/>
      <c r="J53" s="4"/>
      <c r="K53" s="4"/>
      <c r="L53" s="4"/>
      <c r="M53" s="4"/>
      <c r="N53" s="4"/>
      <c r="O53" s="4"/>
      <c r="P53" s="4"/>
      <c r="Q53" s="4"/>
      <c r="R53" s="4"/>
      <c r="S53" s="20">
        <f>SUM(U53:AB53,AE53:AW53,AY53:BF53)</f>
        <v>0</v>
      </c>
      <c r="T53" s="20"/>
      <c r="U53" s="4"/>
      <c r="V53" s="4"/>
      <c r="W53" s="4"/>
      <c r="X53" s="4"/>
      <c r="Y53" s="4"/>
      <c r="Z53" s="4"/>
      <c r="AA53" s="4"/>
      <c r="AB53" s="4"/>
      <c r="AC53" s="737">
        <f t="shared" ref="AC53:AC60" si="13">SUM(AE53:AT53,)</f>
        <v>0</v>
      </c>
      <c r="AD53" s="720"/>
      <c r="AE53" s="4"/>
      <c r="AF53" s="4"/>
      <c r="AG53" s="4"/>
      <c r="AH53" s="4"/>
      <c r="AI53" s="4"/>
      <c r="AJ53" s="4"/>
      <c r="AK53" s="4"/>
      <c r="AL53" s="4"/>
      <c r="AM53" s="4"/>
      <c r="AN53" s="4"/>
      <c r="AO53" s="4"/>
      <c r="AP53" s="4"/>
      <c r="AQ53" s="4"/>
      <c r="AR53" s="4"/>
      <c r="AS53" s="4"/>
      <c r="AT53" s="4"/>
      <c r="AU53" s="4"/>
      <c r="AV53" s="4"/>
      <c r="AW53" s="4"/>
      <c r="AX53" s="25">
        <f>D53-BH53</f>
        <v>0</v>
      </c>
      <c r="AY53" s="4"/>
      <c r="AZ53" s="4"/>
      <c r="BA53" s="4"/>
      <c r="BB53" s="4"/>
      <c r="BC53" s="4"/>
      <c r="BD53" s="4"/>
      <c r="BE53" s="4"/>
      <c r="BF53" s="4"/>
      <c r="BG53" s="4"/>
      <c r="BH53" s="20">
        <f>SUM(H53:N53,P53:R53,U53:AB53,AE53:AW53,AY53:BG53)</f>
        <v>0</v>
      </c>
      <c r="BI53" s="23">
        <f>AX64</f>
        <v>0</v>
      </c>
      <c r="BJ53" s="14"/>
    </row>
    <row r="54" spans="1:62" s="26" customFormat="1" ht="13.8" x14ac:dyDescent="0.25">
      <c r="A54" s="15" t="s">
        <v>169</v>
      </c>
      <c r="B54" s="16" t="s">
        <v>91</v>
      </c>
      <c r="C54" s="23" t="s">
        <v>95</v>
      </c>
      <c r="D54" s="836">
        <v>80.804100000000005</v>
      </c>
      <c r="E54" s="24">
        <f t="shared" si="9"/>
        <v>0</v>
      </c>
      <c r="F54" s="24"/>
      <c r="G54" s="20">
        <f t="shared" si="5"/>
        <v>0</v>
      </c>
      <c r="H54" s="4"/>
      <c r="I54" s="4"/>
      <c r="J54" s="4"/>
      <c r="K54" s="4"/>
      <c r="L54" s="4"/>
      <c r="M54" s="4"/>
      <c r="N54" s="4"/>
      <c r="O54" s="4"/>
      <c r="P54" s="4"/>
      <c r="Q54" s="4"/>
      <c r="R54" s="4"/>
      <c r="S54" s="20">
        <f>SUM(U54:AB54,AE54:AX54,AZ54:BF54)</f>
        <v>11.1</v>
      </c>
      <c r="T54" s="20"/>
      <c r="U54" s="4"/>
      <c r="V54" s="4"/>
      <c r="W54" s="4"/>
      <c r="X54" s="4"/>
      <c r="Y54" s="4"/>
      <c r="Z54" s="4"/>
      <c r="AA54" s="4"/>
      <c r="AB54" s="4"/>
      <c r="AC54" s="737">
        <f>SUM(AE54:AT54,)</f>
        <v>11.1</v>
      </c>
      <c r="AD54" s="720"/>
      <c r="AE54" s="4"/>
      <c r="AF54" s="4"/>
      <c r="AG54" s="4"/>
      <c r="AH54" s="4"/>
      <c r="AI54" s="4"/>
      <c r="AJ54" s="4">
        <v>10.9</v>
      </c>
      <c r="AK54" s="4"/>
      <c r="AL54" s="4"/>
      <c r="AM54" s="4"/>
      <c r="AN54" s="4"/>
      <c r="AO54" s="4"/>
      <c r="AP54" s="4">
        <v>0.2</v>
      </c>
      <c r="AQ54" s="4"/>
      <c r="AR54" s="4"/>
      <c r="AS54" s="4"/>
      <c r="AT54" s="4"/>
      <c r="AU54" s="4"/>
      <c r="AV54" s="4"/>
      <c r="AW54" s="4"/>
      <c r="AX54" s="4"/>
      <c r="AY54" s="25">
        <f>D54-BH54</f>
        <v>69.704100000000011</v>
      </c>
      <c r="AZ54" s="4"/>
      <c r="BA54" s="4"/>
      <c r="BB54" s="4"/>
      <c r="BC54" s="4"/>
      <c r="BD54" s="4"/>
      <c r="BE54" s="4"/>
      <c r="BF54" s="4"/>
      <c r="BG54" s="4"/>
      <c r="BH54" s="20">
        <f>SUM(H54:N54,P54:R54,U54:AB54,AE54:AX54,AZ54:BG54)</f>
        <v>11.1</v>
      </c>
      <c r="BI54" s="23">
        <f>AY64</f>
        <v>232.2841</v>
      </c>
      <c r="BJ54" s="14"/>
    </row>
    <row r="55" spans="1:62" s="26" customFormat="1" ht="13.8" x14ac:dyDescent="0.25">
      <c r="A55" s="15" t="s">
        <v>170</v>
      </c>
      <c r="B55" s="16" t="s">
        <v>92</v>
      </c>
      <c r="C55" s="23" t="s">
        <v>99</v>
      </c>
      <c r="D55" s="836">
        <v>1.2984899999999999</v>
      </c>
      <c r="E55" s="24">
        <f t="shared" si="9"/>
        <v>0</v>
      </c>
      <c r="F55" s="24"/>
      <c r="G55" s="20">
        <f t="shared" si="5"/>
        <v>0</v>
      </c>
      <c r="H55" s="4"/>
      <c r="I55" s="4"/>
      <c r="J55" s="4"/>
      <c r="K55" s="4"/>
      <c r="L55" s="4"/>
      <c r="M55" s="4"/>
      <c r="N55" s="4"/>
      <c r="O55" s="4"/>
      <c r="P55" s="4"/>
      <c r="Q55" s="4"/>
      <c r="R55" s="4"/>
      <c r="S55" s="20">
        <f>SUM(U55:AB55,AE55:AY55,BA55:BF55)</f>
        <v>0</v>
      </c>
      <c r="T55" s="20"/>
      <c r="U55" s="4"/>
      <c r="V55" s="4"/>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1.2984899999999999</v>
      </c>
      <c r="BA55" s="4"/>
      <c r="BB55" s="4"/>
      <c r="BC55" s="4"/>
      <c r="BD55" s="4"/>
      <c r="BE55" s="4"/>
      <c r="BF55" s="4"/>
      <c r="BG55" s="4"/>
      <c r="BH55" s="20">
        <f>SUM(H55:N55,P55:R55,U55:AB55,AE55:AY55,BA55:BG55)</f>
        <v>0</v>
      </c>
      <c r="BI55" s="23">
        <f>AZ64</f>
        <v>11.298489999999999</v>
      </c>
      <c r="BJ55" s="14"/>
    </row>
    <row r="56" spans="1:62" s="26" customFormat="1" ht="13.8" x14ac:dyDescent="0.25">
      <c r="A56" s="15" t="s">
        <v>171</v>
      </c>
      <c r="B56" s="16" t="s">
        <v>116</v>
      </c>
      <c r="C56" s="23" t="s">
        <v>96</v>
      </c>
      <c r="D56" s="835"/>
      <c r="E56" s="24">
        <f t="shared" si="9"/>
        <v>0</v>
      </c>
      <c r="F56" s="24"/>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835"/>
      <c r="E57" s="24">
        <f t="shared" si="9"/>
        <v>0</v>
      </c>
      <c r="F57" s="24"/>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836">
        <v>1.21688</v>
      </c>
      <c r="E58" s="24">
        <f t="shared" si="9"/>
        <v>0</v>
      </c>
      <c r="F58" s="24"/>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1.21688</v>
      </c>
      <c r="BD58" s="4"/>
      <c r="BE58" s="4"/>
      <c r="BF58" s="4"/>
      <c r="BG58" s="4"/>
      <c r="BH58" s="20">
        <f>SUM(H58:N58,P58:R58,U58:AB58,AE58:BB58,BD58:BG58)</f>
        <v>0</v>
      </c>
      <c r="BI58" s="23">
        <f>BC64</f>
        <v>1.21688</v>
      </c>
      <c r="BJ58" s="14"/>
    </row>
    <row r="59" spans="1:62" s="26" customFormat="1" ht="13.8" x14ac:dyDescent="0.25">
      <c r="A59" s="15">
        <v>2.19</v>
      </c>
      <c r="B59" s="16" t="s">
        <v>151</v>
      </c>
      <c r="C59" s="23" t="s">
        <v>152</v>
      </c>
      <c r="D59" s="836">
        <v>67.766019999999997</v>
      </c>
      <c r="E59" s="24">
        <f t="shared" si="9"/>
        <v>0</v>
      </c>
      <c r="F59" s="24"/>
      <c r="G59" s="20">
        <f t="shared" si="5"/>
        <v>0</v>
      </c>
      <c r="H59" s="4"/>
      <c r="I59" s="4"/>
      <c r="J59" s="4"/>
      <c r="K59" s="4"/>
      <c r="L59" s="4"/>
      <c r="M59" s="4"/>
      <c r="N59" s="4"/>
      <c r="O59" s="4"/>
      <c r="P59" s="4"/>
      <c r="Q59" s="4"/>
      <c r="R59" s="4"/>
      <c r="S59" s="20">
        <f>SUM(U59:AB59,AE59:BC59,BE59:BF59)</f>
        <v>26.82</v>
      </c>
      <c r="T59" s="20"/>
      <c r="U59" s="4"/>
      <c r="V59" s="4"/>
      <c r="W59" s="4"/>
      <c r="X59" s="4"/>
      <c r="Y59" s="4"/>
      <c r="Z59" s="4"/>
      <c r="AA59" s="4"/>
      <c r="AB59" s="4"/>
      <c r="AC59" s="737">
        <f t="shared" si="13"/>
        <v>20.62</v>
      </c>
      <c r="AD59" s="720"/>
      <c r="AE59" s="4">
        <v>20.62</v>
      </c>
      <c r="AF59" s="4"/>
      <c r="AG59" s="4"/>
      <c r="AH59" s="4"/>
      <c r="AI59" s="4"/>
      <c r="AJ59" s="4"/>
      <c r="AK59" s="4"/>
      <c r="AL59" s="4"/>
      <c r="AM59" s="4"/>
      <c r="AN59" s="4"/>
      <c r="AO59" s="4"/>
      <c r="AP59" s="4"/>
      <c r="AQ59" s="4"/>
      <c r="AR59" s="4"/>
      <c r="AS59" s="4"/>
      <c r="AT59" s="4"/>
      <c r="AU59" s="4"/>
      <c r="AV59" s="4"/>
      <c r="AW59" s="4"/>
      <c r="AX59" s="4"/>
      <c r="AY59" s="4">
        <v>6.2</v>
      </c>
      <c r="AZ59" s="4"/>
      <c r="BA59" s="4"/>
      <c r="BB59" s="4"/>
      <c r="BC59" s="4"/>
      <c r="BD59" s="25">
        <f>D59-BH59</f>
        <v>40.946019999999997</v>
      </c>
      <c r="BE59" s="4"/>
      <c r="BF59" s="4"/>
      <c r="BG59" s="4"/>
      <c r="BH59" s="20">
        <f>SUM(H59:N59,P59:R59,U59:AB59,AE59:BC59,BE59:BG59)</f>
        <v>26.82</v>
      </c>
      <c r="BI59" s="23">
        <f>BD64</f>
        <v>40.946019999999997</v>
      </c>
      <c r="BJ59" s="14"/>
    </row>
    <row r="60" spans="1:62" s="26" customFormat="1" ht="13.8" x14ac:dyDescent="0.25">
      <c r="A60" s="15">
        <v>2.2000000000000002</v>
      </c>
      <c r="B60" s="16" t="s">
        <v>150</v>
      </c>
      <c r="C60" s="23" t="s">
        <v>153</v>
      </c>
      <c r="D60" s="836">
        <v>28.72204</v>
      </c>
      <c r="E60" s="24">
        <f t="shared" si="9"/>
        <v>7.24</v>
      </c>
      <c r="F60" s="24"/>
      <c r="G60" s="20">
        <f t="shared" si="5"/>
        <v>0</v>
      </c>
      <c r="H60" s="4"/>
      <c r="I60" s="4"/>
      <c r="J60" s="4"/>
      <c r="K60" s="4"/>
      <c r="L60" s="4"/>
      <c r="M60" s="4"/>
      <c r="N60" s="4"/>
      <c r="O60" s="4"/>
      <c r="P60" s="4">
        <v>7.24</v>
      </c>
      <c r="Q60" s="4"/>
      <c r="R60" s="4"/>
      <c r="S60" s="20">
        <f>SUM(U60:AB60,AE60:BD60,BF60)</f>
        <v>6</v>
      </c>
      <c r="T60" s="20"/>
      <c r="U60" s="4"/>
      <c r="V60" s="4"/>
      <c r="W60" s="4"/>
      <c r="X60" s="4"/>
      <c r="Y60" s="4"/>
      <c r="Z60" s="4"/>
      <c r="AA60" s="4"/>
      <c r="AB60" s="4"/>
      <c r="AC60" s="737">
        <f t="shared" si="13"/>
        <v>2.23</v>
      </c>
      <c r="AD60" s="720"/>
      <c r="AE60" s="4">
        <v>0.03</v>
      </c>
      <c r="AF60" s="4"/>
      <c r="AG60" s="4"/>
      <c r="AH60" s="4"/>
      <c r="AI60" s="4"/>
      <c r="AJ60" s="4">
        <v>2.2000000000000002</v>
      </c>
      <c r="AK60" s="4"/>
      <c r="AL60" s="4"/>
      <c r="AM60" s="4"/>
      <c r="AN60" s="4"/>
      <c r="AO60" s="4"/>
      <c r="AP60" s="4"/>
      <c r="AQ60" s="4"/>
      <c r="AR60" s="4"/>
      <c r="AS60" s="4"/>
      <c r="AT60" s="4"/>
      <c r="AU60" s="4"/>
      <c r="AV60" s="4"/>
      <c r="AW60" s="4"/>
      <c r="AX60" s="4"/>
      <c r="AY60" s="4">
        <v>3.77</v>
      </c>
      <c r="AZ60" s="4"/>
      <c r="BA60" s="4"/>
      <c r="BB60" s="4"/>
      <c r="BC60" s="4"/>
      <c r="BD60" s="4"/>
      <c r="BE60" s="25">
        <f>D60-BH60</f>
        <v>15.48204</v>
      </c>
      <c r="BF60" s="4"/>
      <c r="BG60" s="4"/>
      <c r="BH60" s="20">
        <f>SUM(H60:N60,P60:R60,U60:AB60,AE60:BD60,BF60:BG60)</f>
        <v>13.24</v>
      </c>
      <c r="BI60" s="23">
        <f>BE64</f>
        <v>15.48204</v>
      </c>
      <c r="BJ60" s="14"/>
    </row>
    <row r="61" spans="1:62" s="26" customFormat="1" ht="13.8" x14ac:dyDescent="0.25">
      <c r="A61" s="15">
        <v>2.21</v>
      </c>
      <c r="B61" s="16" t="s">
        <v>77</v>
      </c>
      <c r="C61" s="23" t="s">
        <v>78</v>
      </c>
      <c r="D61" s="835"/>
      <c r="E61" s="24">
        <f t="shared" si="9"/>
        <v>0</v>
      </c>
      <c r="F61" s="24"/>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v>
      </c>
      <c r="BG61" s="4"/>
      <c r="BH61" s="20">
        <f>SUM(H61:N61,P61:R61,U61:AB61,AE61:BE61,BG61)</f>
        <v>0</v>
      </c>
      <c r="BI61" s="23">
        <f>BF64</f>
        <v>0</v>
      </c>
      <c r="BJ61" s="14"/>
    </row>
    <row r="62" spans="1:62" s="752" customFormat="1" ht="13.8" x14ac:dyDescent="0.25">
      <c r="A62" s="27">
        <v>3</v>
      </c>
      <c r="B62" s="28" t="s">
        <v>72</v>
      </c>
      <c r="C62" s="29" t="s">
        <v>84</v>
      </c>
      <c r="D62" s="834">
        <v>295.5</v>
      </c>
      <c r="E62" s="24">
        <f>SUM(H62:N62,P62:R62)</f>
        <v>40.299999999999997</v>
      </c>
      <c r="F62" s="24"/>
      <c r="G62" s="24">
        <f t="shared" si="5"/>
        <v>0</v>
      </c>
      <c r="H62" s="17"/>
      <c r="I62" s="17"/>
      <c r="J62" s="17"/>
      <c r="K62" s="17"/>
      <c r="L62" s="17"/>
      <c r="M62" s="17"/>
      <c r="N62" s="17"/>
      <c r="O62" s="17"/>
      <c r="P62" s="17">
        <v>40.299999999999997</v>
      </c>
      <c r="Q62" s="17"/>
      <c r="R62" s="17"/>
      <c r="S62" s="24">
        <f>SUM(U62:AB62,AE62:BF62,)</f>
        <v>230.10000000000002</v>
      </c>
      <c r="T62" s="24"/>
      <c r="U62" s="17"/>
      <c r="V62" s="17"/>
      <c r="W62" s="17"/>
      <c r="X62" s="17"/>
      <c r="Y62" s="17">
        <v>56.92</v>
      </c>
      <c r="Z62" s="17"/>
      <c r="AA62" s="17"/>
      <c r="AB62" s="17"/>
      <c r="AC62" s="751">
        <f>SUM(AE62:AT62,)</f>
        <v>141.23000000000002</v>
      </c>
      <c r="AD62" s="727"/>
      <c r="AE62" s="17">
        <v>2.44</v>
      </c>
      <c r="AF62" s="17">
        <v>70.040000000000006</v>
      </c>
      <c r="AG62" s="17"/>
      <c r="AH62" s="17"/>
      <c r="AI62" s="17"/>
      <c r="AJ62" s="17">
        <v>64.150000000000006</v>
      </c>
      <c r="AK62" s="17"/>
      <c r="AL62" s="17">
        <v>0.05</v>
      </c>
      <c r="AM62" s="17"/>
      <c r="AN62" s="17"/>
      <c r="AO62" s="17"/>
      <c r="AP62" s="17"/>
      <c r="AQ62" s="17">
        <v>4.55</v>
      </c>
      <c r="AR62" s="17"/>
      <c r="AS62" s="17"/>
      <c r="AT62" s="17"/>
      <c r="AU62" s="17"/>
      <c r="AV62" s="17">
        <v>0.5</v>
      </c>
      <c r="AW62" s="17">
        <v>0.6</v>
      </c>
      <c r="AX62" s="17"/>
      <c r="AY62" s="17">
        <v>25.85</v>
      </c>
      <c r="AZ62" s="17">
        <v>5</v>
      </c>
      <c r="BA62" s="17"/>
      <c r="BB62" s="17"/>
      <c r="BC62" s="17"/>
      <c r="BD62" s="17"/>
      <c r="BE62" s="17"/>
      <c r="BF62" s="17"/>
      <c r="BG62" s="750">
        <f>D62-BH62</f>
        <v>25.099999999999966</v>
      </c>
      <c r="BH62" s="24">
        <f>SUM(H62:N62,P62:R62,U62:AB62,AE62:BF62,)</f>
        <v>270.40000000000003</v>
      </c>
      <c r="BI62" s="29">
        <f>BG64</f>
        <v>25.099999999999966</v>
      </c>
      <c r="BJ62" s="100"/>
    </row>
    <row r="63" spans="1:62" x14ac:dyDescent="0.25">
      <c r="A63" s="723"/>
      <c r="B63" s="30" t="s">
        <v>113</v>
      </c>
      <c r="C63" s="724"/>
      <c r="D63" s="838"/>
      <c r="E63" s="726">
        <f>SUM(H63:N63,P63:R63)</f>
        <v>52.599999999999994</v>
      </c>
      <c r="F63" s="726"/>
      <c r="G63" s="726">
        <f>SUM(H63+I63)</f>
        <v>0</v>
      </c>
      <c r="H63" s="726">
        <f>SUM(H12:H17,H19:H21,H24:H31,H34:H62)</f>
        <v>0</v>
      </c>
      <c r="I63" s="726">
        <f>SUM(I11,I13:I17,I19:I21,I24:I31,I34:I62)</f>
        <v>0</v>
      </c>
      <c r="J63" s="726">
        <f>SUM(J11:J12,J14:J17,J19:J21,J24:J31,J34:J62)</f>
        <v>0</v>
      </c>
      <c r="K63" s="726">
        <f>SUM(K11:K13,K15:K17,K19:K21,K24:K31,K34:K62)</f>
        <v>0</v>
      </c>
      <c r="L63" s="726">
        <f>SUM(L11:L14,L16:L17,L19:L21,L24:L31,L34:L62)</f>
        <v>0</v>
      </c>
      <c r="M63" s="726">
        <f>SUM(M11:M15,M17,M19:M21,M24:M31,M34:M62)</f>
        <v>0</v>
      </c>
      <c r="N63" s="726">
        <f>SUM(N11:N16,N19:N21,N24:N31,N34:N62)</f>
        <v>0</v>
      </c>
      <c r="O63" s="726">
        <f>SUM(O11:O16,O19:O21,O24:O31,O34:O62)</f>
        <v>0</v>
      </c>
      <c r="P63" s="726">
        <f>SUM(P11:P17,P20:P21,P24:P31,P34:P62)</f>
        <v>52.599999999999994</v>
      </c>
      <c r="Q63" s="726">
        <f>SUM(Q11:Q17,Q19,Q21,Q24:Q31,Q34:Q62)</f>
        <v>0</v>
      </c>
      <c r="R63" s="726">
        <f>SUM(R11:R17,R19:R20,R24:R31,R34:R62)</f>
        <v>0</v>
      </c>
      <c r="S63" s="726">
        <f>SUM(U63:AB63,AE63:BF63)</f>
        <v>468.46</v>
      </c>
      <c r="T63" s="726"/>
      <c r="U63" s="726">
        <f>SUM(U11:U17,U19:U21,U25:U31,U34:U62)</f>
        <v>0</v>
      </c>
      <c r="V63" s="726">
        <f>SUM(V11:V17,V19:V21,V24,V26:V31,V34:V62)</f>
        <v>0.2</v>
      </c>
      <c r="W63" s="726">
        <f>SUM(W11:W17,W19:W21,W24:W25,W27:W31,W34:W62)</f>
        <v>0</v>
      </c>
      <c r="X63" s="726">
        <f>SUM(X11:X17,X19:X21,X24:X26,X28:X31,X34:X62)</f>
        <v>0</v>
      </c>
      <c r="Y63" s="726">
        <f>SUM(Y11:Y17,Y19:Y21,Y24:Y27,Y29:Y31,Y34:Y62)</f>
        <v>60.72</v>
      </c>
      <c r="Z63" s="726">
        <f>SUM(Z11:Z17,Z19:Z21,Z24:Z28,Z30:Z31,Z34:Z62)</f>
        <v>0.08</v>
      </c>
      <c r="AA63" s="726">
        <f>SUM(AA11:AA17,AA19:AA21,AA24:AA29,AA31,AA34:AA62)</f>
        <v>0</v>
      </c>
      <c r="AB63" s="726">
        <f>SUM(AB11:AB17,AB19:AB21,AB24:AB30,AB34:AB62)</f>
        <v>0</v>
      </c>
      <c r="AC63" s="738">
        <f>SUM(AC11:AC17,AC19:AC21,AC24:AC31,AC34:AC49,AC50:AC62)</f>
        <v>226.48000000000002</v>
      </c>
      <c r="AD63" s="726"/>
      <c r="AE63" s="726">
        <f>SUM(AE11:AE17,AE19:AE21,AE24:AE31,AE35:AE62)</f>
        <v>47.52</v>
      </c>
      <c r="AF63" s="726">
        <f>SUM(AF11:AF17,AF19:AF21,AF24:AF31,AF34,AF36:AF62)</f>
        <v>70.570000000000007</v>
      </c>
      <c r="AG63" s="726">
        <f>SUM(AG11:AG17,AG19:AG21,AG24:AG31,AG34:AG35,AG37:AG62)</f>
        <v>0</v>
      </c>
      <c r="AH63" s="726">
        <f>SUM(AH11:AH17,AH19:AH21,AH24:AH31,AH34:AH36,AH38:AH62)</f>
        <v>4.5999999999999996</v>
      </c>
      <c r="AI63" s="726">
        <f>SUM(AI11:AI17,AI19:AI21,AI24:AI31,AI34:AI37,AI39:AI62)</f>
        <v>1.8</v>
      </c>
      <c r="AJ63" s="726">
        <f>SUM(AJ11:AJ17,AJ19:AJ21,AJ24:AJ31,AJ34:AJ38,AJ40:AJ62)</f>
        <v>86.25</v>
      </c>
      <c r="AK63" s="726">
        <f>SUM(AK11:AK17,AK19:AK21,AK24:AK31,AK34:AK39,AK41:AK62)</f>
        <v>0.04</v>
      </c>
      <c r="AL63" s="726">
        <f>SUM(AL11:AL17,AL19:AL21,AL24:AL31,AL34:AL40,AL42:AL62)</f>
        <v>0.21000000000000002</v>
      </c>
      <c r="AM63" s="726">
        <f>SUM(AM11:AM17,AM19:AM21,AM24:AM31,AM34:AM41,AM43:AM62)</f>
        <v>0</v>
      </c>
      <c r="AN63" s="726">
        <f>SUM(AN11:AN17,AN19:AN21,AN24:AN31,AN34:AN42,AN44:AN62)</f>
        <v>0.66</v>
      </c>
      <c r="AO63" s="726">
        <f>SUM(AO11:AO17,AO19:AO21,AO24:AO31,AO34:AO43,AO45:AO62)</f>
        <v>0</v>
      </c>
      <c r="AP63" s="726">
        <f>SUM(AP11:AP17,AP19:AP21,AP24:AP31,AP34:AP44,AP46:AP62)</f>
        <v>0.4</v>
      </c>
      <c r="AQ63" s="726">
        <f>SUM(AQ11:AQ17,AQ19:AQ21,AQ24:AQ31,AQ34:AQ45,AQ47:AQ62)</f>
        <v>14.43</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1</v>
      </c>
      <c r="AW63" s="726">
        <f>SUM(AW11:AW17,AW19:AW21,AW24:AW31,AW34:AW51,AW53:AW62)</f>
        <v>7.3999999999999995</v>
      </c>
      <c r="AX63" s="726">
        <f>SUM(AX11:AX17,AX19:AX21,AX24:AX31,AX34:AX52,AX54:AX62)</f>
        <v>0</v>
      </c>
      <c r="AY63" s="726">
        <f>SUM(AY11:AY17,AY19:AY21,AY24:AY31,AY34:AY53,AY55:AY62)</f>
        <v>162.57999999999998</v>
      </c>
      <c r="AZ63" s="726">
        <f>SUM(AZ11:AZ17,AZ19:AZ21,AZ24:AZ31,AZ34:AZ54,AZ56:AZ62)</f>
        <v>10</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839"/>
      <c r="E64" s="34">
        <f>E63+E8</f>
        <v>572.29890999999998</v>
      </c>
      <c r="F64" s="34"/>
      <c r="G64" s="34">
        <f>G10+G63</f>
        <v>237.80512999999999</v>
      </c>
      <c r="H64" s="34">
        <f>H63+H11</f>
        <v>221.70998</v>
      </c>
      <c r="I64" s="34">
        <f>I12+I63</f>
        <v>16.09515</v>
      </c>
      <c r="J64" s="34">
        <f>J13+J63</f>
        <v>15.702180000000006</v>
      </c>
      <c r="K64" s="34">
        <f>K14+K63</f>
        <v>144.09931</v>
      </c>
      <c r="L64" s="34">
        <f>L15+L63</f>
        <v>43.477490000000003</v>
      </c>
      <c r="M64" s="34">
        <f>M16+M63</f>
        <v>0</v>
      </c>
      <c r="N64" s="34">
        <f>N17+N63</f>
        <v>18.040280000000003</v>
      </c>
      <c r="O64" s="34">
        <f>O18+O63</f>
        <v>0</v>
      </c>
      <c r="P64" s="34">
        <f>P63+P19</f>
        <v>113.17511999999999</v>
      </c>
      <c r="Q64" s="34">
        <f>Q63+Q20</f>
        <v>-5.9999999999948983E-4</v>
      </c>
      <c r="R64" s="34">
        <f>R63+R21</f>
        <v>0</v>
      </c>
      <c r="S64" s="34">
        <f>SUM(S63,S22)</f>
        <v>829.17733999999996</v>
      </c>
      <c r="T64" s="34"/>
      <c r="U64" s="34">
        <f>U63+U24</f>
        <v>36.195399999999999</v>
      </c>
      <c r="V64" s="34">
        <f>V63+V25</f>
        <v>2.2961300000000002</v>
      </c>
      <c r="W64" s="34">
        <f>W63+W26</f>
        <v>0</v>
      </c>
      <c r="X64" s="34">
        <f>+X63+X27</f>
        <v>0</v>
      </c>
      <c r="Y64" s="34">
        <f>+Y63+Y28</f>
        <v>69.075779999999995</v>
      </c>
      <c r="Z64" s="34">
        <f>Z63+Z29</f>
        <v>0.22000000000000003</v>
      </c>
      <c r="AA64" s="34">
        <f>AA63+AA30</f>
        <v>0</v>
      </c>
      <c r="AB64" s="34">
        <f>AB63+AB31</f>
        <v>7.4160199999999996</v>
      </c>
      <c r="AC64" s="734">
        <f>AC63+AC32</f>
        <v>403.75</v>
      </c>
      <c r="AD64" s="34"/>
      <c r="AE64" s="34">
        <f>AE63+AE34</f>
        <v>149.3631</v>
      </c>
      <c r="AF64" s="34">
        <f>AF63+AF35</f>
        <v>106.39843</v>
      </c>
      <c r="AG64" s="34">
        <f>AG63+AG36</f>
        <v>0.85289999999999999</v>
      </c>
      <c r="AH64" s="34">
        <f>AH63+AH37</f>
        <v>4.9290699999999994</v>
      </c>
      <c r="AI64" s="34">
        <f>AI63+AI38</f>
        <v>4.0037399999999996</v>
      </c>
      <c r="AJ64" s="34">
        <f>AJ63+AJ39</f>
        <v>88.268950000000004</v>
      </c>
      <c r="AK64" s="34">
        <f>AK63+AK40</f>
        <v>7.6560000000000003E-2</v>
      </c>
      <c r="AL64" s="34">
        <f>AL63+AL41</f>
        <v>0.21000000000000002</v>
      </c>
      <c r="AM64" s="34">
        <f>AM63+AM42</f>
        <v>0</v>
      </c>
      <c r="AN64" s="34">
        <f>AN63+AN43</f>
        <v>0.66</v>
      </c>
      <c r="AO64" s="34">
        <f>AO63+AO44</f>
        <v>2.2982</v>
      </c>
      <c r="AP64" s="34">
        <f>AP63+AP45</f>
        <v>1.72749</v>
      </c>
      <c r="AQ64" s="34">
        <f>AQ63+AQ46</f>
        <v>44.956239999999994</v>
      </c>
      <c r="AR64" s="34">
        <f>AR63+AR47</f>
        <v>0</v>
      </c>
      <c r="AS64" s="34">
        <f>AS63+AS48</f>
        <v>0</v>
      </c>
      <c r="AT64" s="34">
        <f>AT63+AT49</f>
        <v>0</v>
      </c>
      <c r="AU64" s="34">
        <f>AU63+AU50</f>
        <v>0</v>
      </c>
      <c r="AV64" s="34">
        <f>AV63+AV51</f>
        <v>1.6017999999999999</v>
      </c>
      <c r="AW64" s="34">
        <f>AW63+AW52</f>
        <v>7.3999999999999995</v>
      </c>
      <c r="AX64" s="34">
        <f>AX63+AX53</f>
        <v>0</v>
      </c>
      <c r="AY64" s="34">
        <f>AY63+AY54</f>
        <v>232.2841</v>
      </c>
      <c r="AZ64" s="34">
        <f>AZ63+AZ55</f>
        <v>11.298489999999999</v>
      </c>
      <c r="BA64" s="34">
        <f>BA63+BA56</f>
        <v>0</v>
      </c>
      <c r="BB64" s="34">
        <f>BB63+BB57</f>
        <v>0</v>
      </c>
      <c r="BC64" s="34">
        <f>BC63+BC58</f>
        <v>1.21688</v>
      </c>
      <c r="BD64" s="34">
        <f>BD63+BD59</f>
        <v>40.946019999999997</v>
      </c>
      <c r="BE64" s="34">
        <f>BE63+BE60</f>
        <v>15.48204</v>
      </c>
      <c r="BF64" s="34">
        <f>BF63+BF61</f>
        <v>0</v>
      </c>
      <c r="BG64" s="34">
        <f>BG63+BG62</f>
        <v>25.099999999999966</v>
      </c>
      <c r="BH64" s="34"/>
      <c r="BI64" s="34"/>
      <c r="BJ64" s="9">
        <f>BI62</f>
        <v>25.099999999999966</v>
      </c>
    </row>
    <row r="65" spans="2:54" x14ac:dyDescent="0.25">
      <c r="L65" s="9">
        <v>221.43</v>
      </c>
    </row>
    <row r="66" spans="2:54" x14ac:dyDescent="0.25">
      <c r="S66" s="9">
        <f>S63+R63</f>
        <v>468.46</v>
      </c>
    </row>
    <row r="67" spans="2:54" ht="15.6" x14ac:dyDescent="0.3">
      <c r="B67" s="36" t="s">
        <v>158</v>
      </c>
      <c r="C67" s="37" t="s">
        <v>155</v>
      </c>
      <c r="D67" s="840"/>
      <c r="S67" s="9">
        <f>S66+L65+AY66</f>
        <v>689.89</v>
      </c>
      <c r="AZ67" s="8"/>
      <c r="BA67" s="8"/>
      <c r="BB67" s="8"/>
    </row>
    <row r="68" spans="2:54" ht="15.6" x14ac:dyDescent="0.3">
      <c r="B68" s="36" t="s">
        <v>159</v>
      </c>
      <c r="C68" s="37" t="s">
        <v>118</v>
      </c>
      <c r="D68" s="840"/>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115" zoomScaleNormal="115" workbookViewId="0">
      <pane xSplit="4" ySplit="6" topLeftCell="AE57" activePane="bottomRight" state="frozen"/>
      <selection activeCell="AI54" sqref="AI54"/>
      <selection pane="topRight" activeCell="AI54" sqref="AI54"/>
      <selection pane="bottomLeft" activeCell="AI54" sqref="AI54"/>
      <selection pane="bottomRight" activeCell="AI54" sqref="AI54"/>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9"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5.1093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D1" s="6"/>
      <c r="E1" s="6"/>
      <c r="F1" s="6"/>
      <c r="G1" s="6"/>
      <c r="H1" s="6"/>
      <c r="I1" s="6"/>
      <c r="J1" s="6"/>
      <c r="K1" s="6"/>
      <c r="L1" s="6"/>
      <c r="M1" s="90"/>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956</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942</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741">
        <f>SUM(D8,D22,D62)</f>
        <v>1086.4369770000001</v>
      </c>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1086.4369770000001</v>
      </c>
      <c r="BK7" s="100">
        <f>D7-BJ7</f>
        <v>0</v>
      </c>
    </row>
    <row r="8" spans="1:67" s="100" customFormat="1" ht="17.25" customHeight="1" x14ac:dyDescent="0.3">
      <c r="A8" s="742">
        <v>1</v>
      </c>
      <c r="B8" s="28" t="s">
        <v>31</v>
      </c>
      <c r="C8" s="97" t="s">
        <v>21</v>
      </c>
      <c r="D8" s="765">
        <v>719.17784200000006</v>
      </c>
      <c r="E8" s="743">
        <f>D8-BH8</f>
        <v>674.63784200000009</v>
      </c>
      <c r="F8" s="743"/>
      <c r="G8" s="744">
        <f>SUM(G13:G17,G19:G21)</f>
        <v>0</v>
      </c>
      <c r="H8" s="744">
        <f>SUM(H12:H17,H19:H21)</f>
        <v>0</v>
      </c>
      <c r="I8" s="745">
        <f>SUM(I11,I13:I17,I19:I21)</f>
        <v>0</v>
      </c>
      <c r="J8" s="744">
        <f>SUM(J11:J12,J14:J17,J19:J21)</f>
        <v>0</v>
      </c>
      <c r="K8" s="744">
        <f>SUM(K11:K13,K15:K17,K19:K21)</f>
        <v>0</v>
      </c>
      <c r="L8" s="744">
        <f>SUM(L11:L14,L16:L17,L19:L21)</f>
        <v>0</v>
      </c>
      <c r="M8" s="744">
        <f>SUM(M11:M15,M17,M19:M21)</f>
        <v>0</v>
      </c>
      <c r="N8" s="744">
        <f>SUM(N11:N16,N19:N21)</f>
        <v>0</v>
      </c>
      <c r="O8" s="744">
        <f>SUM(O11:O16,O19:O21)</f>
        <v>0</v>
      </c>
      <c r="P8" s="744">
        <f>SUM(P11:P18,P20:P21)</f>
        <v>1.4</v>
      </c>
      <c r="Q8" s="744">
        <f>SUM(Q11:Q17,Q19,Q21)</f>
        <v>0</v>
      </c>
      <c r="R8" s="744">
        <f>SUM(R11:R17,R19:R20)</f>
        <v>4.24</v>
      </c>
      <c r="S8" s="24">
        <f>SUM(S11:S17,S19:S21)</f>
        <v>48.76</v>
      </c>
      <c r="T8" s="746"/>
      <c r="U8" s="744">
        <f>SUM(U11:U17,U19:U21)</f>
        <v>0</v>
      </c>
      <c r="V8" s="744">
        <f t="shared" ref="V8:BG8" si="0">SUM(V11:V17,V19:V21)</f>
        <v>0</v>
      </c>
      <c r="W8" s="744">
        <f t="shared" si="0"/>
        <v>0</v>
      </c>
      <c r="X8" s="744">
        <f t="shared" si="0"/>
        <v>0</v>
      </c>
      <c r="Y8" s="744">
        <f t="shared" si="0"/>
        <v>2.6</v>
      </c>
      <c r="Z8" s="744">
        <f t="shared" si="0"/>
        <v>0.16999999999999998</v>
      </c>
      <c r="AA8" s="744">
        <f t="shared" si="0"/>
        <v>0</v>
      </c>
      <c r="AB8" s="744">
        <f t="shared" si="0"/>
        <v>0</v>
      </c>
      <c r="AC8" s="747">
        <f t="shared" si="0"/>
        <v>9.8599999999999977</v>
      </c>
      <c r="AD8" s="748">
        <f t="shared" si="0"/>
        <v>0</v>
      </c>
      <c r="AE8" s="744">
        <f t="shared" si="0"/>
        <v>3.5</v>
      </c>
      <c r="AF8" s="744">
        <f t="shared" si="0"/>
        <v>5.17</v>
      </c>
      <c r="AG8" s="744">
        <f t="shared" si="0"/>
        <v>0</v>
      </c>
      <c r="AH8" s="744">
        <f t="shared" si="0"/>
        <v>0</v>
      </c>
      <c r="AI8" s="744">
        <f t="shared" si="0"/>
        <v>0.97</v>
      </c>
      <c r="AJ8" s="744">
        <f t="shared" si="0"/>
        <v>0</v>
      </c>
      <c r="AK8" s="744">
        <f t="shared" si="0"/>
        <v>7.9999999999999988E-2</v>
      </c>
      <c r="AL8" s="744">
        <f t="shared" si="0"/>
        <v>0.14000000000000001</v>
      </c>
      <c r="AM8" s="744">
        <f t="shared" si="0"/>
        <v>0</v>
      </c>
      <c r="AN8" s="744">
        <f t="shared" si="0"/>
        <v>0</v>
      </c>
      <c r="AO8" s="744">
        <f t="shared" si="0"/>
        <v>0</v>
      </c>
      <c r="AP8" s="744">
        <f t="shared" si="0"/>
        <v>0</v>
      </c>
      <c r="AQ8" s="744">
        <f t="shared" si="0"/>
        <v>0</v>
      </c>
      <c r="AR8" s="744">
        <f t="shared" si="0"/>
        <v>0</v>
      </c>
      <c r="AS8" s="744">
        <f t="shared" si="0"/>
        <v>0</v>
      </c>
      <c r="AT8" s="744">
        <f t="shared" si="0"/>
        <v>0</v>
      </c>
      <c r="AU8" s="744">
        <f t="shared" si="0"/>
        <v>0</v>
      </c>
      <c r="AV8" s="744">
        <f t="shared" si="0"/>
        <v>0</v>
      </c>
      <c r="AW8" s="744">
        <f t="shared" si="0"/>
        <v>0</v>
      </c>
      <c r="AX8" s="744">
        <f t="shared" si="0"/>
        <v>26.27</v>
      </c>
      <c r="AY8" s="744">
        <f t="shared" si="0"/>
        <v>0</v>
      </c>
      <c r="AZ8" s="744">
        <f t="shared" si="0"/>
        <v>0</v>
      </c>
      <c r="BA8" s="744">
        <f t="shared" si="0"/>
        <v>0</v>
      </c>
      <c r="BB8" s="744">
        <f t="shared" si="0"/>
        <v>0</v>
      </c>
      <c r="BC8" s="744">
        <f t="shared" si="0"/>
        <v>0</v>
      </c>
      <c r="BD8" s="744">
        <f t="shared" si="0"/>
        <v>0</v>
      </c>
      <c r="BE8" s="744">
        <f t="shared" si="0"/>
        <v>0</v>
      </c>
      <c r="BF8" s="744">
        <f t="shared" si="0"/>
        <v>0</v>
      </c>
      <c r="BG8" s="744">
        <f t="shared" si="0"/>
        <v>0</v>
      </c>
      <c r="BH8" s="749">
        <f>SUM(BH11:BH17,BH19:BH21)</f>
        <v>44.54</v>
      </c>
      <c r="BI8" s="98">
        <f>E64</f>
        <v>680.8778420000001</v>
      </c>
      <c r="BJ8" s="100">
        <f>BI10+BI13+BI14+BI15+BI16+BI17+BI19+BI20+BI21</f>
        <v>680.8778420000001</v>
      </c>
      <c r="BK8" s="42"/>
      <c r="BL8" s="8"/>
      <c r="BM8" s="8"/>
      <c r="BN8" s="8"/>
      <c r="BO8" s="8"/>
    </row>
    <row r="9" spans="1:67" s="14" customFormat="1" ht="12" customHeight="1" x14ac:dyDescent="0.3">
      <c r="A9" s="15"/>
      <c r="B9" s="16" t="s">
        <v>38</v>
      </c>
      <c r="C9" s="91"/>
      <c r="D9" s="768"/>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42"/>
      <c r="BL9" s="8"/>
      <c r="BM9" s="8"/>
      <c r="BN9" s="8"/>
      <c r="BO9" s="8"/>
    </row>
    <row r="10" spans="1:67" s="26" customFormat="1" ht="15.6" x14ac:dyDescent="0.3">
      <c r="A10" s="15">
        <v>1.1000000000000001</v>
      </c>
      <c r="B10" s="16" t="s">
        <v>81</v>
      </c>
      <c r="C10" s="23" t="s">
        <v>82</v>
      </c>
      <c r="D10" s="767">
        <v>553.787015</v>
      </c>
      <c r="E10" s="24">
        <f>SUM(J10:N10,P10:R10)</f>
        <v>5.6400000000000006</v>
      </c>
      <c r="F10" s="24"/>
      <c r="G10" s="25">
        <f>D10-BH10</f>
        <v>516.62701500000003</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1.4</v>
      </c>
      <c r="Q10" s="20">
        <f t="shared" si="1"/>
        <v>0</v>
      </c>
      <c r="R10" s="20">
        <f t="shared" si="1"/>
        <v>4.24</v>
      </c>
      <c r="S10" s="720">
        <f t="shared" si="1"/>
        <v>35.67</v>
      </c>
      <c r="T10" s="20"/>
      <c r="U10" s="20">
        <f>SUM(U11:U12)</f>
        <v>0</v>
      </c>
      <c r="V10" s="20">
        <f t="shared" ref="V10:BF10" si="2">SUM(V11:V12)</f>
        <v>0</v>
      </c>
      <c r="W10" s="20">
        <f t="shared" si="2"/>
        <v>0</v>
      </c>
      <c r="X10" s="20">
        <f t="shared" si="2"/>
        <v>0</v>
      </c>
      <c r="Y10" s="20">
        <f t="shared" si="2"/>
        <v>2.6</v>
      </c>
      <c r="Z10" s="20">
        <f t="shared" si="2"/>
        <v>0.09</v>
      </c>
      <c r="AA10" s="20">
        <f t="shared" si="2"/>
        <v>0</v>
      </c>
      <c r="AB10" s="20">
        <f t="shared" si="2"/>
        <v>0</v>
      </c>
      <c r="AC10" s="737">
        <f t="shared" si="2"/>
        <v>4.1499999999999995</v>
      </c>
      <c r="AD10" s="720"/>
      <c r="AE10" s="20">
        <f t="shared" si="2"/>
        <v>2.1</v>
      </c>
      <c r="AF10" s="20">
        <f t="shared" si="2"/>
        <v>1.07</v>
      </c>
      <c r="AG10" s="20">
        <f t="shared" si="2"/>
        <v>0</v>
      </c>
      <c r="AH10" s="20">
        <f t="shared" si="2"/>
        <v>0</v>
      </c>
      <c r="AI10" s="20">
        <f t="shared" si="2"/>
        <v>0.97</v>
      </c>
      <c r="AJ10" s="20">
        <f t="shared" si="2"/>
        <v>0</v>
      </c>
      <c r="AK10" s="20">
        <f t="shared" si="2"/>
        <v>0.01</v>
      </c>
      <c r="AL10" s="20">
        <f t="shared" si="2"/>
        <v>0</v>
      </c>
      <c r="AM10" s="20">
        <f t="shared" si="2"/>
        <v>0</v>
      </c>
      <c r="AN10" s="20">
        <f t="shared" si="2"/>
        <v>0</v>
      </c>
      <c r="AO10" s="20">
        <f t="shared" si="2"/>
        <v>0</v>
      </c>
      <c r="AP10" s="20">
        <f t="shared" si="2"/>
        <v>0</v>
      </c>
      <c r="AQ10" s="20">
        <f t="shared" si="2"/>
        <v>0</v>
      </c>
      <c r="AR10" s="20">
        <f t="shared" si="2"/>
        <v>0</v>
      </c>
      <c r="AS10" s="20">
        <f t="shared" si="2"/>
        <v>0</v>
      </c>
      <c r="AT10" s="20">
        <f t="shared" si="2"/>
        <v>0</v>
      </c>
      <c r="AU10" s="20">
        <f t="shared" si="2"/>
        <v>0</v>
      </c>
      <c r="AV10" s="20">
        <f t="shared" si="2"/>
        <v>0</v>
      </c>
      <c r="AW10" s="20">
        <f t="shared" si="2"/>
        <v>0</v>
      </c>
      <c r="AX10" s="20">
        <f t="shared" si="2"/>
        <v>24.68</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37.159999999999997</v>
      </c>
      <c r="BI10" s="23">
        <f>G64</f>
        <v>516.62701500000003</v>
      </c>
      <c r="BJ10" s="14"/>
      <c r="BK10" s="42"/>
      <c r="BL10" s="8"/>
      <c r="BM10" s="8"/>
      <c r="BN10" s="8"/>
      <c r="BO10" s="8"/>
    </row>
    <row r="11" spans="1:67" s="26" customFormat="1" ht="15.6" x14ac:dyDescent="0.3">
      <c r="A11" s="15"/>
      <c r="B11" s="16" t="s">
        <v>79</v>
      </c>
      <c r="C11" s="23" t="s">
        <v>80</v>
      </c>
      <c r="D11" s="767">
        <v>549.30932900000005</v>
      </c>
      <c r="E11" s="727">
        <f>SUM(I11:N11,P11:R11)</f>
        <v>5.6400000000000006</v>
      </c>
      <c r="F11" s="727"/>
      <c r="G11" s="720">
        <f>SUM(I11)</f>
        <v>0</v>
      </c>
      <c r="H11" s="93">
        <f>D11-BH11</f>
        <v>512.14932900000008</v>
      </c>
      <c r="I11" s="4"/>
      <c r="J11" s="4"/>
      <c r="K11" s="4"/>
      <c r="L11" s="4"/>
      <c r="M11" s="103"/>
      <c r="N11" s="4"/>
      <c r="O11" s="4"/>
      <c r="P11" s="4">
        <v>1.4</v>
      </c>
      <c r="Q11" s="4"/>
      <c r="R11" s="4">
        <v>4.24</v>
      </c>
      <c r="S11" s="720">
        <f t="shared" ref="S11:S18" si="3">SUM(U11:BF11)</f>
        <v>35.67</v>
      </c>
      <c r="T11" s="4"/>
      <c r="U11" s="4"/>
      <c r="V11" s="4"/>
      <c r="W11" s="4"/>
      <c r="X11" s="4"/>
      <c r="Y11" s="4">
        <v>2.6</v>
      </c>
      <c r="Z11" s="4">
        <v>0.09</v>
      </c>
      <c r="AA11" s="4"/>
      <c r="AB11" s="4"/>
      <c r="AC11" s="737">
        <f>SUM(AE11:AT11)</f>
        <v>4.1499999999999995</v>
      </c>
      <c r="AD11" s="720"/>
      <c r="AE11" s="4">
        <v>2.1</v>
      </c>
      <c r="AF11" s="4">
        <v>1.07</v>
      </c>
      <c r="AG11" s="4"/>
      <c r="AH11" s="4"/>
      <c r="AI11" s="4">
        <v>0.97</v>
      </c>
      <c r="AJ11" s="4"/>
      <c r="AK11" s="4">
        <v>0.01</v>
      </c>
      <c r="AL11" s="4"/>
      <c r="AM11" s="4"/>
      <c r="AN11" s="4"/>
      <c r="AO11" s="4"/>
      <c r="AP11" s="4"/>
      <c r="AQ11" s="4"/>
      <c r="AR11" s="4"/>
      <c r="AS11" s="4"/>
      <c r="AT11" s="4"/>
      <c r="AU11" s="4"/>
      <c r="AV11" s="4"/>
      <c r="AW11" s="4"/>
      <c r="AX11" s="4">
        <v>24.68</v>
      </c>
      <c r="AY11" s="4"/>
      <c r="AZ11" s="4"/>
      <c r="BA11" s="4"/>
      <c r="BB11" s="4"/>
      <c r="BC11" s="4"/>
      <c r="BD11" s="4"/>
      <c r="BE11" s="4"/>
      <c r="BF11" s="4"/>
      <c r="BG11" s="4"/>
      <c r="BH11" s="4">
        <f>SUM(I11:N11,P11:R11,U11:AB11,AE11:BG11)</f>
        <v>37.159999999999997</v>
      </c>
      <c r="BI11" s="23">
        <f>H64</f>
        <v>512.14932900000008</v>
      </c>
      <c r="BJ11" s="14"/>
      <c r="BK11" s="42"/>
      <c r="BL11" s="8"/>
      <c r="BM11" s="8"/>
      <c r="BN11" s="8"/>
      <c r="BO11" s="8"/>
    </row>
    <row r="12" spans="1:67" s="26" customFormat="1" ht="15.6" x14ac:dyDescent="0.3">
      <c r="A12" s="15"/>
      <c r="B12" s="16" t="s">
        <v>184</v>
      </c>
      <c r="C12" s="23" t="s">
        <v>183</v>
      </c>
      <c r="D12" s="767">
        <v>4.4776860000000003</v>
      </c>
      <c r="E12" s="105">
        <f>SUM(H12,J12:N12,P12:R12)</f>
        <v>0</v>
      </c>
      <c r="F12" s="105"/>
      <c r="G12" s="104">
        <f>SUM(H12)</f>
        <v>0</v>
      </c>
      <c r="H12" s="4"/>
      <c r="I12" s="93">
        <f>D12-BH12</f>
        <v>4.4776860000000003</v>
      </c>
      <c r="J12" s="4"/>
      <c r="K12" s="4"/>
      <c r="L12" s="4"/>
      <c r="M12" s="103"/>
      <c r="N12" s="4"/>
      <c r="O12" s="4"/>
      <c r="P12" s="4"/>
      <c r="Q12" s="4"/>
      <c r="R12" s="4"/>
      <c r="S12" s="720">
        <f t="shared" si="3"/>
        <v>0</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v>
      </c>
      <c r="BI12" s="23">
        <f>I64</f>
        <v>4.4776860000000003</v>
      </c>
      <c r="BJ12" s="14"/>
      <c r="BK12" s="42"/>
      <c r="BL12" s="8"/>
      <c r="BM12" s="8"/>
      <c r="BN12" s="8"/>
      <c r="BO12" s="8"/>
    </row>
    <row r="13" spans="1:67" s="26" customFormat="1" ht="13.8" x14ac:dyDescent="0.25">
      <c r="A13" s="15">
        <v>1.2</v>
      </c>
      <c r="B13" s="16" t="s">
        <v>105</v>
      </c>
      <c r="C13" s="23" t="s">
        <v>51</v>
      </c>
      <c r="D13" s="767">
        <v>4.7573720000000002</v>
      </c>
      <c r="E13" s="24">
        <f>SUM(H13:I13,K13:N13,P13:R13)</f>
        <v>0</v>
      </c>
      <c r="F13" s="24"/>
      <c r="G13" s="20">
        <f>SUM(H13:I13)</f>
        <v>0</v>
      </c>
      <c r="H13" s="4"/>
      <c r="I13" s="4"/>
      <c r="J13" s="25">
        <f>D13-BH13</f>
        <v>2.057372</v>
      </c>
      <c r="K13" s="4"/>
      <c r="L13" s="4"/>
      <c r="M13" s="4"/>
      <c r="N13" s="4"/>
      <c r="O13" s="4"/>
      <c r="P13" s="4"/>
      <c r="Q13" s="4"/>
      <c r="R13" s="4"/>
      <c r="S13" s="720">
        <f t="shared" si="3"/>
        <v>4.9299999999999988</v>
      </c>
      <c r="T13" s="20"/>
      <c r="U13" s="4"/>
      <c r="V13" s="4"/>
      <c r="W13" s="4"/>
      <c r="X13" s="4"/>
      <c r="Y13" s="4"/>
      <c r="Z13" s="4">
        <v>0.08</v>
      </c>
      <c r="AA13" s="4"/>
      <c r="AB13" s="4"/>
      <c r="AC13" s="737">
        <f t="shared" si="4"/>
        <v>2.23</v>
      </c>
      <c r="AD13" s="720"/>
      <c r="AE13" s="4"/>
      <c r="AF13" s="4">
        <v>2.0699999999999998</v>
      </c>
      <c r="AG13" s="4"/>
      <c r="AH13" s="4"/>
      <c r="AI13" s="4"/>
      <c r="AJ13" s="4"/>
      <c r="AK13" s="4">
        <v>0.06</v>
      </c>
      <c r="AL13" s="4">
        <v>0.1</v>
      </c>
      <c r="AM13" s="4"/>
      <c r="AN13" s="4"/>
      <c r="AO13" s="4"/>
      <c r="AP13" s="4"/>
      <c r="AQ13" s="4"/>
      <c r="AR13" s="4"/>
      <c r="AS13" s="4"/>
      <c r="AT13" s="4"/>
      <c r="AU13" s="4"/>
      <c r="AV13" s="4"/>
      <c r="AW13" s="4"/>
      <c r="AX13" s="4">
        <v>0.39</v>
      </c>
      <c r="AY13" s="4"/>
      <c r="AZ13" s="4"/>
      <c r="BA13" s="4"/>
      <c r="BB13" s="4"/>
      <c r="BC13" s="4"/>
      <c r="BD13" s="4"/>
      <c r="BE13" s="4"/>
      <c r="BF13" s="4"/>
      <c r="BG13" s="4"/>
      <c r="BH13" s="20">
        <f>SUM(H13:I13,K13:N13,P13:R13,U13:AB13,AE13:BG13)</f>
        <v>2.7</v>
      </c>
      <c r="BI13" s="23">
        <f>J64</f>
        <v>2.057372</v>
      </c>
      <c r="BJ13" s="14"/>
    </row>
    <row r="14" spans="1:67" s="26" customFormat="1" ht="13.8" x14ac:dyDescent="0.25">
      <c r="A14" s="15" t="s">
        <v>3</v>
      </c>
      <c r="B14" s="16" t="s">
        <v>34</v>
      </c>
      <c r="C14" s="23" t="s">
        <v>39</v>
      </c>
      <c r="D14" s="767">
        <v>116.465506</v>
      </c>
      <c r="E14" s="24">
        <f>SUM(H14:J14,L14:N14,P14:R14)</f>
        <v>0</v>
      </c>
      <c r="F14" s="24"/>
      <c r="G14" s="20">
        <f t="shared" ref="G14:G62" si="5">SUM(H14:I14)</f>
        <v>0</v>
      </c>
      <c r="H14" s="4"/>
      <c r="I14" s="4"/>
      <c r="J14" s="4"/>
      <c r="K14" s="25">
        <f>D14-BH14</f>
        <v>111.825506</v>
      </c>
      <c r="L14" s="4"/>
      <c r="M14" s="4"/>
      <c r="N14" s="4"/>
      <c r="O14" s="4"/>
      <c r="P14" s="4"/>
      <c r="Q14" s="4"/>
      <c r="R14" s="4"/>
      <c r="S14" s="720">
        <f t="shared" si="3"/>
        <v>8.0799999999999983</v>
      </c>
      <c r="T14" s="20"/>
      <c r="U14" s="4"/>
      <c r="V14" s="4"/>
      <c r="W14" s="4"/>
      <c r="X14" s="4"/>
      <c r="Y14" s="4"/>
      <c r="Z14" s="4"/>
      <c r="AA14" s="4"/>
      <c r="AB14" s="4"/>
      <c r="AC14" s="737">
        <f t="shared" si="4"/>
        <v>3.4399999999999995</v>
      </c>
      <c r="AD14" s="720"/>
      <c r="AE14" s="4">
        <v>1.4</v>
      </c>
      <c r="AF14" s="4">
        <v>2.0299999999999998</v>
      </c>
      <c r="AG14" s="4"/>
      <c r="AH14" s="4"/>
      <c r="AI14" s="4"/>
      <c r="AJ14" s="4"/>
      <c r="AK14" s="4">
        <v>0.01</v>
      </c>
      <c r="AL14" s="4"/>
      <c r="AM14" s="4"/>
      <c r="AN14" s="4"/>
      <c r="AO14" s="4"/>
      <c r="AP14" s="4"/>
      <c r="AQ14" s="4"/>
      <c r="AR14" s="4"/>
      <c r="AS14" s="4"/>
      <c r="AT14" s="4"/>
      <c r="AU14" s="4"/>
      <c r="AV14" s="4"/>
      <c r="AW14" s="4"/>
      <c r="AX14" s="4">
        <v>1.2</v>
      </c>
      <c r="AY14" s="4"/>
      <c r="AZ14" s="4"/>
      <c r="BA14" s="4"/>
      <c r="BB14" s="4"/>
      <c r="BC14" s="4"/>
      <c r="BD14" s="4"/>
      <c r="BE14" s="4"/>
      <c r="BF14" s="4"/>
      <c r="BG14" s="4"/>
      <c r="BH14" s="20">
        <f>SUM(H14:J14,L14:N14,P14:R14,U14:AB14,AE14:BG14)</f>
        <v>4.6399999999999997</v>
      </c>
      <c r="BI14" s="23">
        <f>K64</f>
        <v>111.825506</v>
      </c>
      <c r="BJ14" s="14"/>
    </row>
    <row r="15" spans="1:67" s="26" customFormat="1" ht="13.8" x14ac:dyDescent="0.25">
      <c r="A15" s="15" t="s">
        <v>4</v>
      </c>
      <c r="B15" s="16" t="s">
        <v>11</v>
      </c>
      <c r="C15" s="23" t="s">
        <v>22</v>
      </c>
      <c r="D15" s="768"/>
      <c r="E15" s="24">
        <f>SUM(H15:K15,M15:N15,P15:R15)</f>
        <v>0</v>
      </c>
      <c r="F15" s="24"/>
      <c r="G15" s="20">
        <f t="shared" si="5"/>
        <v>0</v>
      </c>
      <c r="H15" s="4"/>
      <c r="I15" s="4"/>
      <c r="J15" s="4"/>
      <c r="K15" s="4"/>
      <c r="L15" s="25">
        <f>D15-BH15</f>
        <v>0</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0</v>
      </c>
      <c r="BJ15" s="14"/>
    </row>
    <row r="16" spans="1:67" s="26" customFormat="1" ht="13.8" x14ac:dyDescent="0.25">
      <c r="A16" s="15" t="s">
        <v>5</v>
      </c>
      <c r="B16" s="16" t="s">
        <v>12</v>
      </c>
      <c r="C16" s="23" t="s">
        <v>23</v>
      </c>
      <c r="D16" s="768"/>
      <c r="E16" s="24">
        <f>SUM(H16:L16,N16,P16:R16)</f>
        <v>0</v>
      </c>
      <c r="F16" s="24"/>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767"/>
      <c r="E17" s="24">
        <f>SUM(H17:M17,P17:R17)</f>
        <v>0</v>
      </c>
      <c r="F17" s="24"/>
      <c r="G17" s="720">
        <f t="shared" si="5"/>
        <v>0</v>
      </c>
      <c r="H17" s="4"/>
      <c r="I17" s="4"/>
      <c r="J17" s="4"/>
      <c r="K17" s="4"/>
      <c r="L17" s="4"/>
      <c r="M17" s="4"/>
      <c r="N17" s="25">
        <f>D17-BH17</f>
        <v>0</v>
      </c>
      <c r="O17" s="4"/>
      <c r="P17" s="4"/>
      <c r="Q17" s="4"/>
      <c r="R17" s="4"/>
      <c r="S17" s="720">
        <f t="shared" si="3"/>
        <v>0</v>
      </c>
      <c r="T17" s="20"/>
      <c r="U17" s="4"/>
      <c r="V17" s="4"/>
      <c r="W17" s="4"/>
      <c r="X17" s="4"/>
      <c r="Y17" s="4"/>
      <c r="Z17" s="4"/>
      <c r="AA17" s="4"/>
      <c r="AB17" s="4"/>
      <c r="AC17" s="737">
        <f t="shared" si="4"/>
        <v>0</v>
      </c>
      <c r="AD17" s="720"/>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20">
        <f>SUM(H17:M17,P17:R17,U17:AB17,AE17:BG17)</f>
        <v>0</v>
      </c>
      <c r="BI17" s="23">
        <f>N64</f>
        <v>0</v>
      </c>
      <c r="BJ17" s="14"/>
    </row>
    <row r="18" spans="1:64" s="26" customFormat="1" ht="19.2" x14ac:dyDescent="0.25">
      <c r="A18" s="15"/>
      <c r="B18" s="92" t="s">
        <v>231</v>
      </c>
      <c r="C18" s="23" t="s">
        <v>232</v>
      </c>
      <c r="D18" s="768"/>
      <c r="E18" s="24">
        <f>SUM(H18:M18,P18:R18)</f>
        <v>0</v>
      </c>
      <c r="F18" s="17"/>
      <c r="G18" s="720">
        <f t="shared" si="5"/>
        <v>0</v>
      </c>
      <c r="H18" s="4"/>
      <c r="I18" s="4"/>
      <c r="J18" s="4"/>
      <c r="K18" s="4"/>
      <c r="L18" s="4"/>
      <c r="M18" s="4"/>
      <c r="N18" s="4"/>
      <c r="O18" s="93">
        <f>D18-BH18</f>
        <v>0</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767">
        <v>41.993380999999999</v>
      </c>
      <c r="E19" s="24">
        <f>SUM(H19:N19,Q19:R19)</f>
        <v>0</v>
      </c>
      <c r="F19" s="24"/>
      <c r="G19" s="20">
        <f t="shared" si="5"/>
        <v>0</v>
      </c>
      <c r="H19" s="4"/>
      <c r="I19" s="4"/>
      <c r="J19" s="4"/>
      <c r="K19" s="4"/>
      <c r="L19" s="4"/>
      <c r="M19" s="4"/>
      <c r="N19" s="4"/>
      <c r="O19" s="4"/>
      <c r="P19" s="25">
        <f>D19-BH19</f>
        <v>41.953381</v>
      </c>
      <c r="Q19" s="4"/>
      <c r="R19" s="4"/>
      <c r="S19" s="720">
        <f>SUM(U19:BF19)</f>
        <v>0.08</v>
      </c>
      <c r="T19" s="20"/>
      <c r="U19" s="4"/>
      <c r="V19" s="4"/>
      <c r="W19" s="4"/>
      <c r="X19" s="4"/>
      <c r="Y19" s="4"/>
      <c r="Z19" s="4"/>
      <c r="AA19" s="4"/>
      <c r="AB19" s="4"/>
      <c r="AC19" s="737">
        <f t="shared" si="4"/>
        <v>0.04</v>
      </c>
      <c r="AD19" s="720"/>
      <c r="AE19" s="4"/>
      <c r="AF19" s="4"/>
      <c r="AG19" s="4"/>
      <c r="AH19" s="4"/>
      <c r="AI19" s="4"/>
      <c r="AJ19" s="4"/>
      <c r="AK19" s="4"/>
      <c r="AL19" s="4">
        <v>0.04</v>
      </c>
      <c r="AM19" s="4"/>
      <c r="AN19" s="4"/>
      <c r="AO19" s="4"/>
      <c r="AP19" s="4"/>
      <c r="AQ19" s="4"/>
      <c r="AR19" s="4"/>
      <c r="AS19" s="4"/>
      <c r="AT19" s="4"/>
      <c r="AU19" s="4"/>
      <c r="AV19" s="4"/>
      <c r="AW19" s="4"/>
      <c r="AX19" s="4"/>
      <c r="AY19" s="4"/>
      <c r="AZ19" s="4"/>
      <c r="BA19" s="4"/>
      <c r="BB19" s="4"/>
      <c r="BC19" s="4"/>
      <c r="BD19" s="4"/>
      <c r="BE19" s="4"/>
      <c r="BF19" s="4"/>
      <c r="BG19" s="4"/>
      <c r="BH19" s="20">
        <f>SUM(H19:N19,Q19:R19,U19:AB19,AE19:BG19)</f>
        <v>0.04</v>
      </c>
      <c r="BI19" s="23">
        <f>P64</f>
        <v>43.953381</v>
      </c>
      <c r="BJ19" s="14"/>
    </row>
    <row r="20" spans="1:64" s="26" customFormat="1" ht="13.8" x14ac:dyDescent="0.25">
      <c r="A20" s="15" t="s">
        <v>47</v>
      </c>
      <c r="B20" s="16" t="s">
        <v>45</v>
      </c>
      <c r="C20" s="23" t="s">
        <v>46</v>
      </c>
      <c r="D20" s="768"/>
      <c r="E20" s="24">
        <f>SUM(H20:N20,P20,R20)</f>
        <v>0</v>
      </c>
      <c r="F20" s="24"/>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767">
        <v>2.1745679999999998</v>
      </c>
      <c r="E21" s="24">
        <f>SUM(H21:N21,P21:Q21)</f>
        <v>0</v>
      </c>
      <c r="F21" s="24"/>
      <c r="G21" s="20">
        <f t="shared" si="5"/>
        <v>0</v>
      </c>
      <c r="H21" s="4"/>
      <c r="I21" s="4"/>
      <c r="J21" s="4"/>
      <c r="K21" s="4"/>
      <c r="L21" s="4"/>
      <c r="M21" s="4"/>
      <c r="N21" s="4"/>
      <c r="O21" s="4"/>
      <c r="P21" s="4"/>
      <c r="Q21" s="4"/>
      <c r="R21" s="25">
        <f>D21-BH21</f>
        <v>2.1745679999999998</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6.414568</v>
      </c>
      <c r="BJ21" s="14"/>
    </row>
    <row r="22" spans="1:64" s="752" customFormat="1" ht="13.8" x14ac:dyDescent="0.25">
      <c r="A22" s="742">
        <v>2</v>
      </c>
      <c r="B22" s="742" t="s">
        <v>32</v>
      </c>
      <c r="C22" s="29" t="s">
        <v>24</v>
      </c>
      <c r="D22" s="765">
        <v>350.407487</v>
      </c>
      <c r="E22" s="24">
        <f>SUM(H22:N22,P22:R22)</f>
        <v>0.4</v>
      </c>
      <c r="F22" s="24"/>
      <c r="G22" s="24">
        <f t="shared" si="5"/>
        <v>0</v>
      </c>
      <c r="H22" s="24">
        <f>SUM(H24:H31,H34:H61)</f>
        <v>0</v>
      </c>
      <c r="I22" s="24">
        <f>SUM(I24:I31,I34:I61)</f>
        <v>0</v>
      </c>
      <c r="J22" s="24">
        <f t="shared" ref="J22:R22" si="6">SUM(J24:J31,J34:J61)</f>
        <v>0</v>
      </c>
      <c r="K22" s="24">
        <f t="shared" si="6"/>
        <v>0</v>
      </c>
      <c r="L22" s="24">
        <f>SUM(L24:L31,L34:L61)</f>
        <v>0</v>
      </c>
      <c r="M22" s="24">
        <f t="shared" si="6"/>
        <v>0</v>
      </c>
      <c r="N22" s="24">
        <f t="shared" si="6"/>
        <v>0</v>
      </c>
      <c r="O22" s="24">
        <f t="shared" si="6"/>
        <v>0</v>
      </c>
      <c r="P22" s="24">
        <f t="shared" si="6"/>
        <v>0.4</v>
      </c>
      <c r="Q22" s="24">
        <f t="shared" si="6"/>
        <v>0</v>
      </c>
      <c r="R22" s="24">
        <f t="shared" si="6"/>
        <v>0</v>
      </c>
      <c r="S22" s="750">
        <f>D22-BH22</f>
        <v>346.76748700000002</v>
      </c>
      <c r="T22" s="750"/>
      <c r="U22" s="24">
        <f>SUM(U25:U31,U34:U49,U50:U61)</f>
        <v>0</v>
      </c>
      <c r="V22" s="24">
        <f>SUM(V24,V26:V31,V34:V49,V50:V61)</f>
        <v>0.2</v>
      </c>
      <c r="W22" s="24">
        <f>SUM(W24:W25,W27:W31,W34:W49,W50:W61)</f>
        <v>0</v>
      </c>
      <c r="X22" s="24">
        <f>SUM(X24:X26,X28:X31,X34:X49,X50:X61)</f>
        <v>0</v>
      </c>
      <c r="Y22" s="24">
        <f>SUM(Y24:Y27,Y29:Y31,Y34:Y49,Y50:Y61)</f>
        <v>0</v>
      </c>
      <c r="Z22" s="24">
        <f>SUM(Z24:Z28,Z30:Z31,Z34:Z49,Z50:Z61)</f>
        <v>0</v>
      </c>
      <c r="AA22" s="24">
        <f>SUM(AA24:AA29,AA31,AA34:AA49,AA50:AA61)</f>
        <v>0</v>
      </c>
      <c r="AB22" s="24">
        <f>SUM(AB24:AB30,AB34:AB49,,AB50:AB61)</f>
        <v>0</v>
      </c>
      <c r="AC22" s="751">
        <f>SUM(AC24:AC31,AC50:AC61)</f>
        <v>2.13</v>
      </c>
      <c r="AD22" s="727"/>
      <c r="AE22" s="24">
        <f>SUM(AE24:AE31,AE35:AE49,AE50:AE61)</f>
        <v>1</v>
      </c>
      <c r="AF22" s="24">
        <f>SUM(AF24:AF31,AF34,AF36:AF49,AF50:AF61)</f>
        <v>0.8</v>
      </c>
      <c r="AG22" s="24">
        <f>SUM(AG24:AG31,AG34:AG35,AG37:AG49,AG50:AG61)</f>
        <v>0</v>
      </c>
      <c r="AH22" s="24">
        <f>SUM(AH24:AH31,AH34:AH36,AH38:AH49,AH50:AH61)</f>
        <v>0.25</v>
      </c>
      <c r="AI22" s="24">
        <f>SUM(AI24:AI31,AI34:AI37,AI39:AI49,AI50:AI61)</f>
        <v>0.49</v>
      </c>
      <c r="AJ22" s="24">
        <f>SUM(AJ24:AJ31,AJ34:AJ38,AJ40:AJ49,AJ50:AJ61)</f>
        <v>0</v>
      </c>
      <c r="AK22" s="24">
        <f>SUM(AK24:AK31,AK34:AK39,AK41:AK49,AK50:AK61)</f>
        <v>0</v>
      </c>
      <c r="AL22" s="24">
        <f>SUM(AL24:AL31,AL34:AL40,AL42:AL49,AL50:AL61)</f>
        <v>0</v>
      </c>
      <c r="AM22" s="24">
        <f>SUM(AM24:AM31,AM34:AM41,AM43:AM49,AM50:AM61)</f>
        <v>0</v>
      </c>
      <c r="AN22" s="24">
        <f>SUM(AN24:AN31,AN34:AN42,AN44:AN49,AN50:AN61)</f>
        <v>0</v>
      </c>
      <c r="AO22" s="24">
        <f>SUM(AO24:AO31,AO34:AO43,AO45:AO49,AO50:AO61)</f>
        <v>0</v>
      </c>
      <c r="AP22" s="24">
        <f>SUM(AP24:AP31,AP34:AP44,AP46:AP49,AP50:AP61)</f>
        <v>0</v>
      </c>
      <c r="AQ22" s="24">
        <f>SUM(AQ24:AQ31,AQ34:AQ45,AQ47:AQ49,AQ50:AQ61)</f>
        <v>0</v>
      </c>
      <c r="AR22" s="24">
        <f>SUM(AR24:AR31,AR34:AR46,AR48:AR49,AR50:AR61)</f>
        <v>0</v>
      </c>
      <c r="AS22" s="24">
        <f>SUM(AS24:AS31,AS34:AS47,AS49,AS50:AS61)</f>
        <v>0</v>
      </c>
      <c r="AT22" s="24">
        <f>SUM(AT24:AT31,AT34:AT48,AT50:AT61)</f>
        <v>0</v>
      </c>
      <c r="AU22" s="24">
        <f>SUM(AU24:AU31,AU34:AU49,AU51:AU61)</f>
        <v>0</v>
      </c>
      <c r="AV22" s="24">
        <f>SUM(AV24:AV31,AV34:AV49,AV50,AV52:AV61)</f>
        <v>0</v>
      </c>
      <c r="AW22" s="24">
        <f>SUM(AW24:AW31,AW34:AW49,AW50,AW51,AW53:AW61)</f>
        <v>0</v>
      </c>
      <c r="AX22" s="24">
        <f>SUM(AX24:AX31,AX34:AX49,AX50,AX51,AX52,AX54:AX61)</f>
        <v>0.5</v>
      </c>
      <c r="AY22" s="24">
        <f>SUM(AY24:AY31,AY34:AY49,AY50,AY51,AY52,AY55:AY61)</f>
        <v>0</v>
      </c>
      <c r="AZ22" s="24">
        <f>SUM(AZ24:AZ31,AZ34:AZ49,AZ50:AZ54,AZ56:AZ61)</f>
        <v>0</v>
      </c>
      <c r="BA22" s="24">
        <f>SUM(BA24:BA31,BA34:BA49,BA50:BA55,BA57:BA61)</f>
        <v>0</v>
      </c>
      <c r="BB22" s="24">
        <f>SUM(BB24:BB31,BB34:BB49,BB50:BB56,BB58:BB61)</f>
        <v>0</v>
      </c>
      <c r="BC22" s="24">
        <f>SUM(BC24:BC31,BC34:BC49,BC50:BC57,BC59:BC61)</f>
        <v>0</v>
      </c>
      <c r="BD22" s="24">
        <f>SUM(BD24:BD31,BD34:BD49,BD50:BD58,BD60:BD61)</f>
        <v>0</v>
      </c>
      <c r="BE22" s="24">
        <f>SUM(BE24:BE31,BE34:BE49,BE50:BE59,BE61)</f>
        <v>0</v>
      </c>
      <c r="BF22" s="24">
        <f>SUM(BF24:BF31,BF34:BF49,BF50:BF60)</f>
        <v>0</v>
      </c>
      <c r="BG22" s="24">
        <f>SUM(BG24:BG31,BG34:BG49,BG50:BG61)</f>
        <v>0</v>
      </c>
      <c r="BH22" s="24">
        <f>SUM(H22:N22,P22:R22,U22:AB22,AE22:BG22)</f>
        <v>3.6400000000000006</v>
      </c>
      <c r="BI22" s="29">
        <f>S64</f>
        <v>393.64748700000001</v>
      </c>
      <c r="BJ22" s="100"/>
      <c r="BK22" s="752">
        <f>BI24+BI25+BI26+BI27+BI28+BI29+BI30+BI31+BI34+BI35+BI36+BI37+BI38+BI39+BI40+BI41+BI42+BI43+BI44+BI45+BI46+BI47+BI48+BI49+BI50+BI51+BI52+BI53+BI54+BI55+BI56+BI57+BI58+BI59+BI60+BI61</f>
        <v>393.64748700000007</v>
      </c>
      <c r="BL22" s="752">
        <f>BK22-BI22</f>
        <v>0</v>
      </c>
    </row>
    <row r="23" spans="1:64" s="26" customFormat="1" ht="13.8" x14ac:dyDescent="0.25">
      <c r="A23" s="15"/>
      <c r="B23" s="15" t="s">
        <v>38</v>
      </c>
      <c r="C23" s="23"/>
      <c r="D23" s="768"/>
      <c r="E23" s="727"/>
      <c r="F23" s="727"/>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768"/>
      <c r="E24" s="24">
        <f>SUM(H24:N24,P24:R24)</f>
        <v>0</v>
      </c>
      <c r="F24" s="24"/>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v>
      </c>
      <c r="BJ24" s="14"/>
    </row>
    <row r="25" spans="1:64" s="26" customFormat="1" ht="13.8" x14ac:dyDescent="0.25">
      <c r="A25" s="15" t="s">
        <v>6</v>
      </c>
      <c r="B25" s="16" t="s">
        <v>14</v>
      </c>
      <c r="C25" s="23" t="s">
        <v>26</v>
      </c>
      <c r="D25" s="768"/>
      <c r="E25" s="24">
        <f t="shared" ref="E25:E30" si="8">SUM(H25:N25,P25:R25)</f>
        <v>0</v>
      </c>
      <c r="F25" s="24"/>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0.2</v>
      </c>
      <c r="BJ25" s="14"/>
    </row>
    <row r="26" spans="1:64" s="26" customFormat="1" ht="13.8" x14ac:dyDescent="0.25">
      <c r="A26" s="15" t="s">
        <v>7</v>
      </c>
      <c r="B26" s="16" t="s">
        <v>15</v>
      </c>
      <c r="C26" s="23" t="s">
        <v>122</v>
      </c>
      <c r="D26" s="768"/>
      <c r="E26" s="24">
        <f t="shared" si="8"/>
        <v>0</v>
      </c>
      <c r="F26" s="24"/>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768"/>
      <c r="E27" s="24">
        <f t="shared" si="8"/>
        <v>0</v>
      </c>
      <c r="F27" s="24"/>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767">
        <v>0.30662600000000001</v>
      </c>
      <c r="E28" s="24">
        <f t="shared" si="8"/>
        <v>0</v>
      </c>
      <c r="F28" s="24"/>
      <c r="G28" s="20">
        <f t="shared" si="5"/>
        <v>0</v>
      </c>
      <c r="H28" s="4"/>
      <c r="I28" s="4"/>
      <c r="J28" s="4"/>
      <c r="K28" s="4"/>
      <c r="L28" s="4"/>
      <c r="M28" s="4"/>
      <c r="N28" s="4"/>
      <c r="O28" s="4"/>
      <c r="P28" s="4"/>
      <c r="Q28" s="4"/>
      <c r="R28" s="4"/>
      <c r="S28" s="20">
        <f>SUM(U28:X28,Z28:BF28)</f>
        <v>0</v>
      </c>
      <c r="T28" s="20"/>
      <c r="U28" s="4"/>
      <c r="V28" s="4"/>
      <c r="W28" s="4"/>
      <c r="X28" s="4"/>
      <c r="Y28" s="25">
        <f>D28-BH28</f>
        <v>0.30662600000000001</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2.9066260000000002</v>
      </c>
      <c r="BJ28" s="14"/>
    </row>
    <row r="29" spans="1:64" s="26" customFormat="1" ht="13.8" x14ac:dyDescent="0.25">
      <c r="A29" s="15">
        <v>2.6</v>
      </c>
      <c r="B29" s="16" t="s">
        <v>88</v>
      </c>
      <c r="C29" s="23" t="s">
        <v>48</v>
      </c>
      <c r="D29" s="767">
        <v>0.28503400000000001</v>
      </c>
      <c r="E29" s="24">
        <f t="shared" si="8"/>
        <v>0</v>
      </c>
      <c r="F29" s="24"/>
      <c r="G29" s="20">
        <f t="shared" si="5"/>
        <v>0</v>
      </c>
      <c r="H29" s="4"/>
      <c r="I29" s="4"/>
      <c r="J29" s="4"/>
      <c r="K29" s="4"/>
      <c r="L29" s="4"/>
      <c r="M29" s="4"/>
      <c r="N29" s="4"/>
      <c r="O29" s="4"/>
      <c r="P29" s="4"/>
      <c r="Q29" s="4"/>
      <c r="R29" s="4"/>
      <c r="S29" s="20">
        <f>SUM(U29:Y29,AA29:BF29)</f>
        <v>0</v>
      </c>
      <c r="T29" s="20"/>
      <c r="U29" s="4"/>
      <c r="V29" s="4"/>
      <c r="W29" s="4"/>
      <c r="X29" s="4"/>
      <c r="Y29" s="4"/>
      <c r="Z29" s="25">
        <f>D29-BH29</f>
        <v>0.28503400000000001</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0.45503399999999999</v>
      </c>
      <c r="BJ29" s="14"/>
    </row>
    <row r="30" spans="1:64" s="26" customFormat="1" ht="20.25" customHeight="1" x14ac:dyDescent="0.25">
      <c r="A30" s="15">
        <v>2.7</v>
      </c>
      <c r="B30" s="16" t="s">
        <v>89</v>
      </c>
      <c r="C30" s="23" t="s">
        <v>41</v>
      </c>
      <c r="D30" s="768"/>
      <c r="E30" s="24">
        <f t="shared" si="8"/>
        <v>0</v>
      </c>
      <c r="F30" s="24"/>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768"/>
      <c r="E31" s="24">
        <f>SUM(H31:N31,P31:R31)</f>
        <v>0</v>
      </c>
      <c r="F31" s="24"/>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0</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0</v>
      </c>
      <c r="BJ31" s="14"/>
    </row>
    <row r="32" spans="1:64" s="26" customFormat="1" ht="20.25" customHeight="1" x14ac:dyDescent="0.25">
      <c r="A32" s="15" t="s">
        <v>42</v>
      </c>
      <c r="B32" s="16" t="s">
        <v>129</v>
      </c>
      <c r="C32" s="23" t="s">
        <v>27</v>
      </c>
      <c r="D32" s="810">
        <f>SUM(D34:D49)</f>
        <v>221.03512499999999</v>
      </c>
      <c r="E32" s="24">
        <f t="shared" ref="E32:E61" si="9">SUM(H32:N32,P32:R32)</f>
        <v>0</v>
      </c>
      <c r="F32" s="24"/>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1.1099999999999999</v>
      </c>
      <c r="T32" s="719"/>
      <c r="U32" s="719">
        <f>SUM(U34:U49)</f>
        <v>0</v>
      </c>
      <c r="V32" s="719">
        <f t="shared" ref="V32:AB32" si="11">SUM(V34:V49)</f>
        <v>0.2</v>
      </c>
      <c r="W32" s="719">
        <f t="shared" si="11"/>
        <v>0</v>
      </c>
      <c r="X32" s="719">
        <f t="shared" si="11"/>
        <v>0</v>
      </c>
      <c r="Y32" s="719">
        <f>SUM(Y34:Y49)</f>
        <v>0</v>
      </c>
      <c r="Z32" s="719">
        <f t="shared" si="11"/>
        <v>0</v>
      </c>
      <c r="AA32" s="719">
        <f t="shared" si="11"/>
        <v>0</v>
      </c>
      <c r="AB32" s="719">
        <f t="shared" si="11"/>
        <v>0</v>
      </c>
      <c r="AC32" s="739">
        <f>D32-BH32</f>
        <v>219.92512499999998</v>
      </c>
      <c r="AD32" s="720"/>
      <c r="AE32" s="719">
        <f>SUM(AE35:AE49)</f>
        <v>0</v>
      </c>
      <c r="AF32" s="719">
        <f>SUM(AF34,AF36:AF49)</f>
        <v>0</v>
      </c>
      <c r="AG32" s="719">
        <f>SUM(AG34:AG35,AG37:AG49)</f>
        <v>0</v>
      </c>
      <c r="AH32" s="719">
        <f>SUM(AH34:AH36,AH38:AH49)</f>
        <v>0</v>
      </c>
      <c r="AI32" s="719">
        <f>SUM(AI34:AI37,AI39:AI49)</f>
        <v>0.41</v>
      </c>
      <c r="AJ32" s="719">
        <f>SUM(AJ34:AJ38,AJ40:AJ49)</f>
        <v>0</v>
      </c>
      <c r="AK32" s="719">
        <f>SUM(AK34:AK39,AK41:AK49)</f>
        <v>0</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v>
      </c>
      <c r="AW32" s="719">
        <f>SUM(AW34:AW49,)</f>
        <v>0</v>
      </c>
      <c r="AX32" s="719">
        <f>SUM(AX34:AX49,)</f>
        <v>0.5</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1.1099999999999999</v>
      </c>
      <c r="BI32" s="23">
        <f>BI34+BI35+BI36+BI37+BI38+BI39+BI40+BI41+BI42+BI43+BI44+BI45+BI46+BI47+BI48+BI49</f>
        <v>236.155125</v>
      </c>
      <c r="BJ32" s="14"/>
    </row>
    <row r="33" spans="1:62" s="26" customFormat="1" ht="10.5" customHeight="1" x14ac:dyDescent="0.25">
      <c r="A33" s="94"/>
      <c r="B33" s="92" t="s">
        <v>38</v>
      </c>
      <c r="C33" s="23"/>
      <c r="D33" s="768"/>
      <c r="E33" s="24">
        <f t="shared" si="9"/>
        <v>0</v>
      </c>
      <c r="F33" s="24"/>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788">
        <v>112.578782</v>
      </c>
      <c r="E34" s="24">
        <f t="shared" si="9"/>
        <v>0</v>
      </c>
      <c r="F34" s="24"/>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112.578782</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118.578782</v>
      </c>
      <c r="BJ34" s="14"/>
    </row>
    <row r="35" spans="1:62" s="26" customFormat="1" ht="20.25" customHeight="1" x14ac:dyDescent="0.25">
      <c r="A35" s="721" t="s">
        <v>260</v>
      </c>
      <c r="B35" s="16" t="s">
        <v>235</v>
      </c>
      <c r="C35" s="23" t="s">
        <v>236</v>
      </c>
      <c r="D35" s="788">
        <v>53.144340999999997</v>
      </c>
      <c r="E35" s="24">
        <f t="shared" si="9"/>
        <v>0</v>
      </c>
      <c r="F35" s="24"/>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53.144340999999997</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61.204340999999999</v>
      </c>
      <c r="BJ35" s="14"/>
    </row>
    <row r="36" spans="1:62" s="26" customFormat="1" ht="20.25" customHeight="1" x14ac:dyDescent="0.25">
      <c r="A36" s="721" t="s">
        <v>260</v>
      </c>
      <c r="B36" s="16" t="s">
        <v>237</v>
      </c>
      <c r="C36" s="23" t="s">
        <v>238</v>
      </c>
      <c r="D36" s="788">
        <v>7.8108999999999998E-2</v>
      </c>
      <c r="E36" s="24">
        <f t="shared" si="9"/>
        <v>0</v>
      </c>
      <c r="F36" s="24"/>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7.8108999999999998E-2</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7.8108999999999998E-2</v>
      </c>
      <c r="BJ36" s="14"/>
    </row>
    <row r="37" spans="1:62" s="26" customFormat="1" ht="20.25" customHeight="1" x14ac:dyDescent="0.25">
      <c r="A37" s="721" t="s">
        <v>260</v>
      </c>
      <c r="B37" s="16" t="s">
        <v>239</v>
      </c>
      <c r="C37" s="23" t="s">
        <v>240</v>
      </c>
      <c r="D37" s="788">
        <v>0.41725000000000001</v>
      </c>
      <c r="E37" s="24">
        <f t="shared" si="9"/>
        <v>0</v>
      </c>
      <c r="F37" s="24"/>
      <c r="G37" s="20">
        <f t="shared" si="5"/>
        <v>0</v>
      </c>
      <c r="H37" s="4"/>
      <c r="I37" s="4"/>
      <c r="J37" s="4"/>
      <c r="K37" s="4"/>
      <c r="L37" s="4"/>
      <c r="M37" s="4"/>
      <c r="N37" s="4"/>
      <c r="O37" s="4"/>
      <c r="P37" s="4"/>
      <c r="Q37" s="4"/>
      <c r="R37" s="4"/>
      <c r="S37" s="20">
        <f>SUM(U37:AB37,AE37:AG37,AI37:BF37)</f>
        <v>0.12</v>
      </c>
      <c r="T37" s="20"/>
      <c r="U37" s="4"/>
      <c r="V37" s="4"/>
      <c r="W37" s="4"/>
      <c r="X37" s="4"/>
      <c r="Y37" s="4"/>
      <c r="Z37" s="4"/>
      <c r="AA37" s="4"/>
      <c r="AB37" s="4"/>
      <c r="AC37" s="737">
        <f>SUM(AE37:AG37,AI37:AT37)</f>
        <v>0.12</v>
      </c>
      <c r="AD37" s="720"/>
      <c r="AE37" s="4"/>
      <c r="AF37" s="4"/>
      <c r="AG37" s="4"/>
      <c r="AH37" s="25">
        <f>D37-BH37</f>
        <v>0.29725000000000001</v>
      </c>
      <c r="AI37" s="4">
        <v>0.12</v>
      </c>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0.12</v>
      </c>
      <c r="BI37" s="23">
        <f>AH64</f>
        <v>0.54725000000000001</v>
      </c>
      <c r="BJ37" s="14"/>
    </row>
    <row r="38" spans="1:62" s="26" customFormat="1" ht="20.25" customHeight="1" x14ac:dyDescent="0.25">
      <c r="A38" s="721" t="s">
        <v>260</v>
      </c>
      <c r="B38" s="16" t="s">
        <v>241</v>
      </c>
      <c r="C38" s="23" t="s">
        <v>242</v>
      </c>
      <c r="D38" s="788">
        <v>28.484190000000002</v>
      </c>
      <c r="E38" s="24">
        <f t="shared" si="9"/>
        <v>0</v>
      </c>
      <c r="F38" s="24"/>
      <c r="G38" s="20">
        <f t="shared" si="5"/>
        <v>0</v>
      </c>
      <c r="H38" s="4"/>
      <c r="I38" s="4"/>
      <c r="J38" s="4"/>
      <c r="K38" s="4"/>
      <c r="L38" s="4"/>
      <c r="M38" s="4"/>
      <c r="N38" s="4"/>
      <c r="O38" s="4"/>
      <c r="P38" s="4"/>
      <c r="Q38" s="4"/>
      <c r="R38" s="4"/>
      <c r="S38" s="20">
        <f>SUM(U38:AB38,AE38:AH38,AJ38:BF38)</f>
        <v>0</v>
      </c>
      <c r="T38" s="20"/>
      <c r="U38" s="4"/>
      <c r="V38" s="4"/>
      <c r="W38" s="4"/>
      <c r="X38" s="4"/>
      <c r="Y38" s="4"/>
      <c r="Z38" s="4"/>
      <c r="AA38" s="4"/>
      <c r="AB38" s="4"/>
      <c r="AC38" s="737">
        <f>SUM(AE38:AH38,AJ38:AT38)</f>
        <v>0</v>
      </c>
      <c r="AD38" s="720"/>
      <c r="AE38" s="4"/>
      <c r="AF38" s="4"/>
      <c r="AG38" s="4"/>
      <c r="AH38" s="4"/>
      <c r="AI38" s="25">
        <f>D38-BH38</f>
        <v>28.484190000000002</v>
      </c>
      <c r="AJ38" s="4"/>
      <c r="AK38" s="4"/>
      <c r="AL38" s="4"/>
      <c r="AM38" s="4"/>
      <c r="AN38" s="4"/>
      <c r="AO38" s="4"/>
      <c r="AP38" s="4"/>
      <c r="AQ38" s="4"/>
      <c r="AR38" s="4"/>
      <c r="AS38" s="4"/>
      <c r="AT38" s="4"/>
      <c r="AU38" s="4"/>
      <c r="AV38" s="4"/>
      <c r="AW38" s="4"/>
      <c r="AX38" s="4"/>
      <c r="AY38" s="4"/>
      <c r="AZ38" s="4"/>
      <c r="BA38" s="4"/>
      <c r="BB38" s="4"/>
      <c r="BC38" s="4"/>
      <c r="BD38" s="4"/>
      <c r="BE38" s="4"/>
      <c r="BF38" s="4"/>
      <c r="BG38" s="4"/>
      <c r="BH38" s="20">
        <f>SUM(H38:N38,P38:R38,U38:AB38,AE38:AH38,AJ38:BG38)</f>
        <v>0</v>
      </c>
      <c r="BI38" s="23">
        <f>AI64</f>
        <v>30.184190000000001</v>
      </c>
      <c r="BJ38" s="14"/>
    </row>
    <row r="39" spans="1:62" s="26" customFormat="1" ht="20.25" customHeight="1" x14ac:dyDescent="0.25">
      <c r="A39" s="721" t="s">
        <v>260</v>
      </c>
      <c r="B39" s="16" t="s">
        <v>243</v>
      </c>
      <c r="C39" s="23" t="s">
        <v>244</v>
      </c>
      <c r="D39" s="788">
        <v>4.7828889999999999</v>
      </c>
      <c r="E39" s="24">
        <f t="shared" si="9"/>
        <v>0</v>
      </c>
      <c r="F39" s="24"/>
      <c r="G39" s="20">
        <f t="shared" si="5"/>
        <v>0</v>
      </c>
      <c r="H39" s="4"/>
      <c r="I39" s="4"/>
      <c r="J39" s="4"/>
      <c r="K39" s="4"/>
      <c r="L39" s="4"/>
      <c r="M39" s="4"/>
      <c r="N39" s="4"/>
      <c r="O39" s="4"/>
      <c r="P39" s="4"/>
      <c r="Q39" s="4"/>
      <c r="R39" s="4"/>
      <c r="S39" s="20">
        <f>SUM(U39:AB39,AE39:AI39,AK39:BF39)</f>
        <v>0.99</v>
      </c>
      <c r="T39" s="20"/>
      <c r="U39" s="4"/>
      <c r="V39" s="4">
        <v>0.2</v>
      </c>
      <c r="W39" s="4"/>
      <c r="X39" s="4"/>
      <c r="Y39" s="4"/>
      <c r="Z39" s="4"/>
      <c r="AA39" s="4"/>
      <c r="AB39" s="4"/>
      <c r="AC39" s="737">
        <f>SUM(AE39:AI39,AK39:AT39)</f>
        <v>0.28999999999999998</v>
      </c>
      <c r="AD39" s="720"/>
      <c r="AE39" s="4"/>
      <c r="AF39" s="4"/>
      <c r="AG39" s="4"/>
      <c r="AH39" s="4"/>
      <c r="AI39" s="4">
        <v>0.28999999999999998</v>
      </c>
      <c r="AJ39" s="25">
        <f>D39-BH39</f>
        <v>3.7928889999999997</v>
      </c>
      <c r="AK39" s="4"/>
      <c r="AL39" s="4"/>
      <c r="AM39" s="4"/>
      <c r="AN39" s="4"/>
      <c r="AO39" s="4"/>
      <c r="AP39" s="4"/>
      <c r="AQ39" s="4"/>
      <c r="AR39" s="4"/>
      <c r="AS39" s="4"/>
      <c r="AT39" s="4"/>
      <c r="AU39" s="4"/>
      <c r="AV39" s="4"/>
      <c r="AW39" s="4"/>
      <c r="AX39" s="4">
        <v>0.5</v>
      </c>
      <c r="AY39" s="4"/>
      <c r="AZ39" s="4"/>
      <c r="BA39" s="4"/>
      <c r="BB39" s="4"/>
      <c r="BC39" s="4"/>
      <c r="BD39" s="4"/>
      <c r="BE39" s="4"/>
      <c r="BF39" s="4"/>
      <c r="BG39" s="4"/>
      <c r="BH39" s="20">
        <f>SUM(H39:N39,P39:R39,U39:AB39,AE39:AI39,AK39:BG39)</f>
        <v>0.99</v>
      </c>
      <c r="BI39" s="23">
        <f>AJ64</f>
        <v>3.7928889999999997</v>
      </c>
      <c r="BJ39" s="14"/>
    </row>
    <row r="40" spans="1:62" s="26" customFormat="1" ht="20.25" customHeight="1" x14ac:dyDescent="0.25">
      <c r="A40" s="721" t="s">
        <v>260</v>
      </c>
      <c r="B40" s="16" t="s">
        <v>245</v>
      </c>
      <c r="C40" s="23" t="s">
        <v>246</v>
      </c>
      <c r="D40" s="788">
        <v>0.105935</v>
      </c>
      <c r="E40" s="24">
        <f t="shared" si="9"/>
        <v>0</v>
      </c>
      <c r="F40" s="24"/>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0.105935</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0.18593499999999999</v>
      </c>
      <c r="BJ40" s="14"/>
    </row>
    <row r="41" spans="1:62" s="26" customFormat="1" ht="20.25" customHeight="1" x14ac:dyDescent="0.25">
      <c r="A41" s="721" t="s">
        <v>260</v>
      </c>
      <c r="B41" s="16" t="s">
        <v>247</v>
      </c>
      <c r="C41" s="23" t="s">
        <v>248</v>
      </c>
      <c r="D41" s="788">
        <v>7.1994000000000002E-2</v>
      </c>
      <c r="E41" s="24">
        <f t="shared" si="9"/>
        <v>0</v>
      </c>
      <c r="F41" s="24"/>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7.1994000000000002E-2</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0.21199400000000002</v>
      </c>
      <c r="BJ41" s="14"/>
    </row>
    <row r="42" spans="1:62" s="26" customFormat="1" ht="20.25" customHeight="1" x14ac:dyDescent="0.25">
      <c r="A42" s="721" t="s">
        <v>260</v>
      </c>
      <c r="B42" s="16" t="s">
        <v>249</v>
      </c>
      <c r="C42" s="23" t="s">
        <v>250</v>
      </c>
      <c r="D42" s="768"/>
      <c r="E42" s="24">
        <f t="shared" si="9"/>
        <v>0</v>
      </c>
      <c r="F42" s="24"/>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768"/>
      <c r="E43" s="24">
        <f t="shared" si="9"/>
        <v>0</v>
      </c>
      <c r="F43" s="24"/>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v>
      </c>
      <c r="BJ43" s="14"/>
    </row>
    <row r="44" spans="1:62" s="26" customFormat="1" ht="20.25" customHeight="1" x14ac:dyDescent="0.25">
      <c r="A44" s="721" t="s">
        <v>260</v>
      </c>
      <c r="B44" s="16" t="s">
        <v>83</v>
      </c>
      <c r="C44" s="23" t="s">
        <v>73</v>
      </c>
      <c r="D44" s="768"/>
      <c r="E44" s="24">
        <f t="shared" si="9"/>
        <v>0</v>
      </c>
      <c r="F44" s="24"/>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768"/>
      <c r="E45" s="24">
        <f t="shared" si="9"/>
        <v>0</v>
      </c>
      <c r="F45" s="24"/>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v>
      </c>
      <c r="AQ45" s="4"/>
      <c r="AR45" s="4"/>
      <c r="AS45" s="4"/>
      <c r="AT45" s="4"/>
      <c r="AU45" s="4"/>
      <c r="AV45" s="4"/>
      <c r="AW45" s="4"/>
      <c r="AX45" s="4"/>
      <c r="AY45" s="4"/>
      <c r="AZ45" s="4"/>
      <c r="BA45" s="4"/>
      <c r="BB45" s="4"/>
      <c r="BC45" s="4"/>
      <c r="BD45" s="4"/>
      <c r="BE45" s="4"/>
      <c r="BF45" s="4"/>
      <c r="BG45" s="4"/>
      <c r="BH45" s="20">
        <f>SUM(H45:N45,P45:R45,U45:AB45,AE45:AO45,AQ45:BG45)</f>
        <v>0</v>
      </c>
      <c r="BI45" s="23">
        <f>AP64</f>
        <v>0</v>
      </c>
      <c r="BJ45" s="14"/>
    </row>
    <row r="46" spans="1:62" s="26" customFormat="1" ht="20.25" customHeight="1" x14ac:dyDescent="0.25">
      <c r="A46" s="721" t="s">
        <v>260</v>
      </c>
      <c r="B46" s="16" t="s">
        <v>251</v>
      </c>
      <c r="C46" s="23" t="s">
        <v>43</v>
      </c>
      <c r="D46" s="767">
        <v>20.915099999999999</v>
      </c>
      <c r="E46" s="24">
        <f t="shared" si="9"/>
        <v>0</v>
      </c>
      <c r="F46" s="24"/>
      <c r="G46" s="20">
        <f t="shared" si="5"/>
        <v>0</v>
      </c>
      <c r="H46" s="4"/>
      <c r="I46" s="4"/>
      <c r="J46" s="4"/>
      <c r="K46" s="4"/>
      <c r="L46" s="4"/>
      <c r="M46" s="4"/>
      <c r="N46" s="4"/>
      <c r="O46" s="4"/>
      <c r="P46" s="4"/>
      <c r="Q46" s="4"/>
      <c r="R46" s="4"/>
      <c r="S46" s="20">
        <f>SUM(U46:AB46,AE46:AP46,AR46:BF46)</f>
        <v>0</v>
      </c>
      <c r="T46" s="20"/>
      <c r="U46" s="4"/>
      <c r="V46" s="4"/>
      <c r="W46" s="4"/>
      <c r="X46" s="4"/>
      <c r="Y46" s="4"/>
      <c r="Z46" s="4"/>
      <c r="AA46" s="4"/>
      <c r="AB46" s="4"/>
      <c r="AC46" s="737">
        <f>SUM(AE46:AP46,AR46:AT46)</f>
        <v>0</v>
      </c>
      <c r="AD46" s="720"/>
      <c r="AE46" s="4"/>
      <c r="AF46" s="4"/>
      <c r="AG46" s="4"/>
      <c r="AH46" s="4"/>
      <c r="AI46" s="4"/>
      <c r="AJ46" s="4"/>
      <c r="AK46" s="4"/>
      <c r="AL46" s="4"/>
      <c r="AM46" s="4"/>
      <c r="AN46" s="4"/>
      <c r="AO46" s="4"/>
      <c r="AP46" s="4"/>
      <c r="AQ46" s="25">
        <f>D46-BH46</f>
        <v>20.915099999999999</v>
      </c>
      <c r="AR46" s="4"/>
      <c r="AS46" s="4"/>
      <c r="AT46" s="4"/>
      <c r="AU46" s="4"/>
      <c r="AV46" s="4"/>
      <c r="AW46" s="4"/>
      <c r="AX46" s="4"/>
      <c r="AY46" s="4"/>
      <c r="AZ46" s="4"/>
      <c r="BA46" s="4"/>
      <c r="BB46" s="4"/>
      <c r="BC46" s="4"/>
      <c r="BD46" s="4"/>
      <c r="BE46" s="4"/>
      <c r="BF46" s="4"/>
      <c r="BG46" s="4"/>
      <c r="BH46" s="20">
        <f>SUM(H46:N46,P46:R46,U46:AB46,AE46:AP46,AR46:BG46)</f>
        <v>0</v>
      </c>
      <c r="BI46" s="23">
        <f>AQ64</f>
        <v>20.915099999999999</v>
      </c>
      <c r="BJ46" s="14"/>
    </row>
    <row r="47" spans="1:62" s="26" customFormat="1" ht="20.25" customHeight="1" x14ac:dyDescent="0.25">
      <c r="A47" s="721" t="s">
        <v>260</v>
      </c>
      <c r="B47" s="16" t="s">
        <v>252</v>
      </c>
      <c r="C47" s="23" t="s">
        <v>253</v>
      </c>
      <c r="D47" s="768"/>
      <c r="E47" s="24">
        <f t="shared" si="9"/>
        <v>0</v>
      </c>
      <c r="F47" s="24"/>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768"/>
      <c r="E48" s="24">
        <f t="shared" si="9"/>
        <v>0</v>
      </c>
      <c r="F48" s="24"/>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788">
        <v>0.45653500000000002</v>
      </c>
      <c r="E49" s="24">
        <f t="shared" si="9"/>
        <v>0</v>
      </c>
      <c r="F49" s="24"/>
      <c r="G49" s="20">
        <f t="shared" si="5"/>
        <v>0</v>
      </c>
      <c r="H49" s="4"/>
      <c r="I49" s="4"/>
      <c r="J49" s="4"/>
      <c r="K49" s="4"/>
      <c r="L49" s="4"/>
      <c r="M49" s="4"/>
      <c r="N49" s="4"/>
      <c r="O49" s="4"/>
      <c r="P49" s="4"/>
      <c r="Q49" s="4"/>
      <c r="R49" s="4"/>
      <c r="S49" s="20">
        <f>SUM(U49:AB49,AE49:AS49,AU49:BF49)</f>
        <v>0</v>
      </c>
      <c r="T49" s="20"/>
      <c r="U49" s="4"/>
      <c r="V49" s="4"/>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0.45653500000000002</v>
      </c>
      <c r="AU49" s="4"/>
      <c r="AV49" s="4"/>
      <c r="AW49" s="4"/>
      <c r="AX49" s="4"/>
      <c r="AY49" s="4"/>
      <c r="AZ49" s="4"/>
      <c r="BA49" s="4"/>
      <c r="BB49" s="4"/>
      <c r="BC49" s="4"/>
      <c r="BD49" s="4"/>
      <c r="BE49" s="4"/>
      <c r="BF49" s="4"/>
      <c r="BG49" s="4"/>
      <c r="BH49" s="20">
        <f>SUM(H49:N49,P49:R49,U49:AB49,AE49:AS49,AU49:BG49)</f>
        <v>0</v>
      </c>
      <c r="BI49" s="23">
        <f>AT64</f>
        <v>0.45653500000000002</v>
      </c>
      <c r="BJ49" s="14"/>
    </row>
    <row r="50" spans="1:62" s="26" customFormat="1" ht="13.8" x14ac:dyDescent="0.25">
      <c r="A50" s="15">
        <v>2.1</v>
      </c>
      <c r="B50" s="16" t="s">
        <v>119</v>
      </c>
      <c r="C50" s="23" t="s">
        <v>123</v>
      </c>
      <c r="D50" s="768"/>
      <c r="E50" s="24">
        <f t="shared" si="9"/>
        <v>0</v>
      </c>
      <c r="F50" s="24"/>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767">
        <v>1.1269420000000001</v>
      </c>
      <c r="E51" s="24">
        <f t="shared" si="9"/>
        <v>0</v>
      </c>
      <c r="F51" s="24"/>
      <c r="G51" s="20">
        <f t="shared" si="5"/>
        <v>0</v>
      </c>
      <c r="H51" s="4"/>
      <c r="I51" s="4"/>
      <c r="J51" s="4"/>
      <c r="K51" s="4"/>
      <c r="L51" s="4"/>
      <c r="M51" s="4"/>
      <c r="N51" s="4"/>
      <c r="O51" s="4"/>
      <c r="P51" s="4"/>
      <c r="Q51" s="4"/>
      <c r="R51" s="4"/>
      <c r="S51" s="20">
        <f>SUM(U51:AB51,AE51:AU51,AW51:BF51)</f>
        <v>0</v>
      </c>
      <c r="T51" s="20"/>
      <c r="U51" s="4"/>
      <c r="V51" s="4"/>
      <c r="W51" s="4"/>
      <c r="X51" s="4"/>
      <c r="Y51" s="4"/>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1.1269420000000001</v>
      </c>
      <c r="AW51" s="4"/>
      <c r="AX51" s="4"/>
      <c r="AY51" s="4"/>
      <c r="AZ51" s="4"/>
      <c r="BA51" s="4"/>
      <c r="BB51" s="4"/>
      <c r="BC51" s="4"/>
      <c r="BD51" s="4"/>
      <c r="BE51" s="4"/>
      <c r="BF51" s="4"/>
      <c r="BG51" s="4"/>
      <c r="BH51" s="20">
        <f>SUM(H51:N51,P51:R51,U51:AB51,AE51:AU51,AW51:BG51)</f>
        <v>0</v>
      </c>
      <c r="BI51" s="23">
        <f>AV64</f>
        <v>1.1269420000000001</v>
      </c>
      <c r="BJ51" s="14"/>
    </row>
    <row r="52" spans="1:62" s="26" customFormat="1" ht="13.8" x14ac:dyDescent="0.25">
      <c r="A52" s="15">
        <v>2.12</v>
      </c>
      <c r="B52" s="16" t="s">
        <v>149</v>
      </c>
      <c r="C52" s="23" t="s">
        <v>147</v>
      </c>
      <c r="D52" s="768"/>
      <c r="E52" s="24">
        <f t="shared" si="9"/>
        <v>0</v>
      </c>
      <c r="F52" s="24"/>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v>
      </c>
      <c r="BJ52" s="14"/>
    </row>
    <row r="53" spans="1:62" s="26" customFormat="1" ht="13.8" x14ac:dyDescent="0.25">
      <c r="A53" s="15" t="s">
        <v>168</v>
      </c>
      <c r="B53" s="16" t="s">
        <v>90</v>
      </c>
      <c r="C53" s="23" t="s">
        <v>94</v>
      </c>
      <c r="D53" s="767">
        <v>112.41622099999999</v>
      </c>
      <c r="E53" s="24">
        <f t="shared" si="9"/>
        <v>0</v>
      </c>
      <c r="F53" s="24"/>
      <c r="G53" s="20">
        <f t="shared" si="5"/>
        <v>0</v>
      </c>
      <c r="H53" s="4"/>
      <c r="I53" s="4"/>
      <c r="J53" s="4"/>
      <c r="K53" s="4"/>
      <c r="L53" s="4"/>
      <c r="M53" s="4"/>
      <c r="N53" s="4"/>
      <c r="O53" s="4"/>
      <c r="P53" s="4"/>
      <c r="Q53" s="4"/>
      <c r="R53" s="4"/>
      <c r="S53" s="20">
        <f>SUM(U53:AB53,AE53:AW53,AY53:BF53)</f>
        <v>0.7</v>
      </c>
      <c r="T53" s="20"/>
      <c r="U53" s="4"/>
      <c r="V53" s="4"/>
      <c r="W53" s="4"/>
      <c r="X53" s="4"/>
      <c r="Y53" s="4"/>
      <c r="Z53" s="4"/>
      <c r="AA53" s="4"/>
      <c r="AB53" s="4"/>
      <c r="AC53" s="737">
        <f t="shared" ref="AC53:AC60" si="13">SUM(AE53:AT53,)</f>
        <v>0.7</v>
      </c>
      <c r="AD53" s="720"/>
      <c r="AE53" s="4">
        <v>0.5</v>
      </c>
      <c r="AF53" s="4">
        <v>0.2</v>
      </c>
      <c r="AG53" s="4"/>
      <c r="AH53" s="4"/>
      <c r="AI53" s="4"/>
      <c r="AJ53" s="4"/>
      <c r="AK53" s="4"/>
      <c r="AL53" s="4"/>
      <c r="AM53" s="4"/>
      <c r="AN53" s="4"/>
      <c r="AO53" s="4"/>
      <c r="AP53" s="4"/>
      <c r="AQ53" s="4"/>
      <c r="AR53" s="4"/>
      <c r="AS53" s="4"/>
      <c r="AT53" s="4"/>
      <c r="AU53" s="4"/>
      <c r="AV53" s="4"/>
      <c r="AW53" s="4"/>
      <c r="AX53" s="25">
        <f>D53-BH53</f>
        <v>111.71622099999999</v>
      </c>
      <c r="AY53" s="4"/>
      <c r="AZ53" s="4"/>
      <c r="BA53" s="4"/>
      <c r="BB53" s="4"/>
      <c r="BC53" s="4"/>
      <c r="BD53" s="4"/>
      <c r="BE53" s="4"/>
      <c r="BF53" s="4"/>
      <c r="BG53" s="4"/>
      <c r="BH53" s="20">
        <f>SUM(H53:N53,P53:R53,U53:AB53,AE53:AW53,AY53:BG53)</f>
        <v>0.7</v>
      </c>
      <c r="BI53" s="23">
        <f>AX64</f>
        <v>139.396221</v>
      </c>
      <c r="BJ53" s="14"/>
    </row>
    <row r="54" spans="1:62" s="26" customFormat="1" ht="13.8" x14ac:dyDescent="0.25">
      <c r="A54" s="15" t="s">
        <v>169</v>
      </c>
      <c r="B54" s="16" t="s">
        <v>91</v>
      </c>
      <c r="C54" s="23" t="s">
        <v>95</v>
      </c>
      <c r="D54" s="768"/>
      <c r="E54" s="24">
        <f t="shared" si="9"/>
        <v>0</v>
      </c>
      <c r="F54" s="24"/>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767">
        <v>1.6203399999999999</v>
      </c>
      <c r="E55" s="24">
        <f t="shared" si="9"/>
        <v>0</v>
      </c>
      <c r="F55" s="24"/>
      <c r="G55" s="20">
        <f t="shared" si="5"/>
        <v>0</v>
      </c>
      <c r="H55" s="4"/>
      <c r="I55" s="4"/>
      <c r="J55" s="4"/>
      <c r="K55" s="4"/>
      <c r="L55" s="4"/>
      <c r="M55" s="4"/>
      <c r="N55" s="4"/>
      <c r="O55" s="4"/>
      <c r="P55" s="4"/>
      <c r="Q55" s="4"/>
      <c r="R55" s="4"/>
      <c r="S55" s="20">
        <f>SUM(U55:AB55,AE55:AY55,BA55:BF55)</f>
        <v>0.33</v>
      </c>
      <c r="T55" s="20"/>
      <c r="U55" s="4"/>
      <c r="V55" s="4"/>
      <c r="W55" s="4"/>
      <c r="X55" s="4"/>
      <c r="Y55" s="4"/>
      <c r="Z55" s="4"/>
      <c r="AA55" s="4"/>
      <c r="AB55" s="4"/>
      <c r="AC55" s="737">
        <f t="shared" si="13"/>
        <v>0.33</v>
      </c>
      <c r="AD55" s="720"/>
      <c r="AE55" s="4"/>
      <c r="AF55" s="4"/>
      <c r="AG55" s="4"/>
      <c r="AH55" s="4">
        <v>0.25</v>
      </c>
      <c r="AI55" s="4">
        <v>0.08</v>
      </c>
      <c r="AJ55" s="4"/>
      <c r="AK55" s="4"/>
      <c r="AL55" s="4"/>
      <c r="AM55" s="4"/>
      <c r="AN55" s="4"/>
      <c r="AO55" s="4"/>
      <c r="AP55" s="4"/>
      <c r="AQ55" s="4"/>
      <c r="AR55" s="4"/>
      <c r="AS55" s="4"/>
      <c r="AT55" s="4"/>
      <c r="AU55" s="4"/>
      <c r="AV55" s="4"/>
      <c r="AW55" s="4"/>
      <c r="AX55" s="4"/>
      <c r="AY55" s="4"/>
      <c r="AZ55" s="25">
        <f>D55-BH55</f>
        <v>1.2903399999999998</v>
      </c>
      <c r="BA55" s="4"/>
      <c r="BB55" s="4"/>
      <c r="BC55" s="4"/>
      <c r="BD55" s="4"/>
      <c r="BE55" s="4"/>
      <c r="BF55" s="4"/>
      <c r="BG55" s="4"/>
      <c r="BH55" s="20">
        <f>SUM(H55:N55,P55:R55,U55:AB55,AE55:AY55,BA55:BG55)</f>
        <v>0.33</v>
      </c>
      <c r="BI55" s="23">
        <f>AZ64</f>
        <v>1.2903399999999998</v>
      </c>
      <c r="BJ55" s="14"/>
    </row>
    <row r="56" spans="1:62" s="26" customFormat="1" ht="13.8" x14ac:dyDescent="0.25">
      <c r="A56" s="15" t="s">
        <v>171</v>
      </c>
      <c r="B56" s="16" t="s">
        <v>116</v>
      </c>
      <c r="C56" s="23" t="s">
        <v>96</v>
      </c>
      <c r="D56" s="768"/>
      <c r="E56" s="24">
        <f t="shared" si="9"/>
        <v>0</v>
      </c>
      <c r="F56" s="24"/>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768"/>
      <c r="E57" s="24">
        <f t="shared" si="9"/>
        <v>0</v>
      </c>
      <c r="F57" s="24"/>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767">
        <v>1.9494039999999999</v>
      </c>
      <c r="E58" s="24">
        <f t="shared" si="9"/>
        <v>0</v>
      </c>
      <c r="F58" s="24"/>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1.9494039999999999</v>
      </c>
      <c r="BD58" s="4"/>
      <c r="BE58" s="4"/>
      <c r="BF58" s="4"/>
      <c r="BG58" s="4"/>
      <c r="BH58" s="20">
        <f>SUM(H58:N58,P58:R58,U58:AB58,AE58:BB58,BD58:BG58)</f>
        <v>0</v>
      </c>
      <c r="BI58" s="23">
        <f>BC64</f>
        <v>1.9494039999999999</v>
      </c>
      <c r="BJ58" s="14"/>
    </row>
    <row r="59" spans="1:62" s="26" customFormat="1" ht="13.8" x14ac:dyDescent="0.25">
      <c r="A59" s="15">
        <v>2.19</v>
      </c>
      <c r="B59" s="16" t="s">
        <v>151</v>
      </c>
      <c r="C59" s="23" t="s">
        <v>152</v>
      </c>
      <c r="D59" s="722"/>
      <c r="E59" s="24">
        <f t="shared" si="9"/>
        <v>0</v>
      </c>
      <c r="F59" s="24"/>
      <c r="G59" s="20">
        <f t="shared" si="5"/>
        <v>0</v>
      </c>
      <c r="H59" s="4"/>
      <c r="I59" s="4"/>
      <c r="J59" s="4"/>
      <c r="K59" s="4"/>
      <c r="L59" s="4"/>
      <c r="M59" s="4"/>
      <c r="N59" s="4"/>
      <c r="O59" s="4"/>
      <c r="P59" s="4"/>
      <c r="Q59" s="4"/>
      <c r="R59" s="4"/>
      <c r="S59" s="20">
        <f>SUM(U59:AB59,AE59:BC59,BE59:BF59)</f>
        <v>0</v>
      </c>
      <c r="T59" s="20"/>
      <c r="U59" s="4"/>
      <c r="V59" s="4"/>
      <c r="W59" s="4"/>
      <c r="X59" s="4"/>
      <c r="Y59" s="4"/>
      <c r="Z59" s="4"/>
      <c r="AA59" s="4"/>
      <c r="AB59" s="4"/>
      <c r="AC59" s="737">
        <f t="shared" si="13"/>
        <v>0</v>
      </c>
      <c r="AD59" s="720"/>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0</v>
      </c>
      <c r="BE59" s="4"/>
      <c r="BF59" s="4"/>
      <c r="BG59" s="4"/>
      <c r="BH59" s="20">
        <f>SUM(H59:N59,P59:R59,U59:AB59,AE59:BC59,BE59:BG59)</f>
        <v>0</v>
      </c>
      <c r="BI59" s="23">
        <f>BD64</f>
        <v>0</v>
      </c>
      <c r="BJ59" s="14"/>
    </row>
    <row r="60" spans="1:62" s="26" customFormat="1" ht="13.8" x14ac:dyDescent="0.25">
      <c r="A60" s="15">
        <v>2.2000000000000002</v>
      </c>
      <c r="B60" s="16" t="s">
        <v>150</v>
      </c>
      <c r="C60" s="23" t="s">
        <v>153</v>
      </c>
      <c r="D60" s="767">
        <v>11.380193999999999</v>
      </c>
      <c r="E60" s="24">
        <f t="shared" si="9"/>
        <v>0.4</v>
      </c>
      <c r="F60" s="24"/>
      <c r="G60" s="20">
        <f t="shared" si="5"/>
        <v>0</v>
      </c>
      <c r="H60" s="4"/>
      <c r="I60" s="4"/>
      <c r="J60" s="4"/>
      <c r="K60" s="4"/>
      <c r="L60" s="4"/>
      <c r="M60" s="4"/>
      <c r="N60" s="4"/>
      <c r="O60" s="4"/>
      <c r="P60" s="4">
        <v>0.4</v>
      </c>
      <c r="Q60" s="4"/>
      <c r="R60" s="4"/>
      <c r="S60" s="20">
        <f>SUM(U60:AB60,AE60:BD60,BF60)</f>
        <v>1.1000000000000001</v>
      </c>
      <c r="T60" s="20"/>
      <c r="U60" s="4"/>
      <c r="V60" s="4"/>
      <c r="W60" s="4"/>
      <c r="X60" s="4"/>
      <c r="Y60" s="4"/>
      <c r="Z60" s="4"/>
      <c r="AA60" s="4"/>
      <c r="AB60" s="4"/>
      <c r="AC60" s="737">
        <f t="shared" si="13"/>
        <v>1.1000000000000001</v>
      </c>
      <c r="AD60" s="720"/>
      <c r="AE60" s="4">
        <v>0.5</v>
      </c>
      <c r="AF60" s="4">
        <v>0.6</v>
      </c>
      <c r="AG60" s="4"/>
      <c r="AH60" s="4"/>
      <c r="AI60" s="4"/>
      <c r="AJ60" s="4"/>
      <c r="AK60" s="4"/>
      <c r="AL60" s="4"/>
      <c r="AM60" s="4"/>
      <c r="AN60" s="4"/>
      <c r="AO60" s="4"/>
      <c r="AP60" s="4"/>
      <c r="AQ60" s="4"/>
      <c r="AR60" s="4"/>
      <c r="AS60" s="4"/>
      <c r="AT60" s="4"/>
      <c r="AU60" s="4"/>
      <c r="AV60" s="4"/>
      <c r="AW60" s="4"/>
      <c r="AX60" s="4"/>
      <c r="AY60" s="4"/>
      <c r="AZ60" s="4"/>
      <c r="BA60" s="4"/>
      <c r="BB60" s="4"/>
      <c r="BC60" s="4"/>
      <c r="BD60" s="4"/>
      <c r="BE60" s="25">
        <f>D60-BH60</f>
        <v>9.8801939999999995</v>
      </c>
      <c r="BF60" s="4"/>
      <c r="BG60" s="4"/>
      <c r="BH60" s="20">
        <f>SUM(H60:N60,P60:R60,U60:AB60,AE60:BD60,BF60:BG60)</f>
        <v>1.5</v>
      </c>
      <c r="BI60" s="23">
        <f>BE64</f>
        <v>9.8801939999999995</v>
      </c>
      <c r="BJ60" s="14"/>
    </row>
    <row r="61" spans="1:62" s="26" customFormat="1" ht="13.8" x14ac:dyDescent="0.25">
      <c r="A61" s="15">
        <v>2.21</v>
      </c>
      <c r="B61" s="16" t="s">
        <v>77</v>
      </c>
      <c r="C61" s="23" t="s">
        <v>78</v>
      </c>
      <c r="D61" s="767">
        <v>0.287601</v>
      </c>
      <c r="E61" s="24">
        <f t="shared" si="9"/>
        <v>0</v>
      </c>
      <c r="F61" s="24"/>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0.287601</v>
      </c>
      <c r="BG61" s="4"/>
      <c r="BH61" s="20">
        <f>SUM(H61:N61,P61:R61,U61:AB61,AE61:BE61,BG61)</f>
        <v>0</v>
      </c>
      <c r="BI61" s="23">
        <f>BF64</f>
        <v>0.287601</v>
      </c>
      <c r="BJ61" s="14"/>
    </row>
    <row r="62" spans="1:62" s="752" customFormat="1" ht="13.8" x14ac:dyDescent="0.25">
      <c r="A62" s="27">
        <v>3</v>
      </c>
      <c r="B62" s="28" t="s">
        <v>72</v>
      </c>
      <c r="C62" s="29" t="s">
        <v>84</v>
      </c>
      <c r="D62" s="765">
        <v>16.851648000000001</v>
      </c>
      <c r="E62" s="24">
        <f>SUM(H62:N62,P62:R62)</f>
        <v>0.2</v>
      </c>
      <c r="F62" s="24"/>
      <c r="G62" s="24">
        <f t="shared" si="5"/>
        <v>0</v>
      </c>
      <c r="H62" s="17"/>
      <c r="I62" s="17"/>
      <c r="J62" s="17"/>
      <c r="K62" s="17"/>
      <c r="L62" s="17"/>
      <c r="M62" s="17"/>
      <c r="N62" s="17"/>
      <c r="O62" s="17"/>
      <c r="P62" s="17">
        <v>0.2</v>
      </c>
      <c r="Q62" s="17"/>
      <c r="R62" s="17"/>
      <c r="S62" s="24">
        <f>SUM(U62:AB62,AE62:BF62,)</f>
        <v>4.74</v>
      </c>
      <c r="T62" s="24"/>
      <c r="U62" s="17"/>
      <c r="V62" s="17"/>
      <c r="W62" s="17"/>
      <c r="X62" s="17"/>
      <c r="Y62" s="17"/>
      <c r="Z62" s="17"/>
      <c r="AA62" s="17"/>
      <c r="AB62" s="17"/>
      <c r="AC62" s="751">
        <f>SUM(AE62:AT62,)</f>
        <v>3.83</v>
      </c>
      <c r="AD62" s="727"/>
      <c r="AE62" s="17">
        <v>1.5</v>
      </c>
      <c r="AF62" s="17">
        <v>2.09</v>
      </c>
      <c r="AG62" s="17"/>
      <c r="AH62" s="17"/>
      <c r="AI62" s="17">
        <v>0.24</v>
      </c>
      <c r="AJ62" s="17"/>
      <c r="AK62" s="17"/>
      <c r="AL62" s="17"/>
      <c r="AM62" s="17"/>
      <c r="AN62" s="17"/>
      <c r="AO62" s="17"/>
      <c r="AP62" s="17"/>
      <c r="AQ62" s="17"/>
      <c r="AR62" s="17"/>
      <c r="AS62" s="17"/>
      <c r="AT62" s="17"/>
      <c r="AU62" s="17"/>
      <c r="AV62" s="17"/>
      <c r="AW62" s="17"/>
      <c r="AX62" s="17">
        <v>0.91</v>
      </c>
      <c r="AY62" s="17"/>
      <c r="AZ62" s="17"/>
      <c r="BA62" s="17"/>
      <c r="BB62" s="17"/>
      <c r="BC62" s="17"/>
      <c r="BD62" s="17"/>
      <c r="BE62" s="17"/>
      <c r="BF62" s="17"/>
      <c r="BG62" s="750">
        <f>D62-BH62</f>
        <v>11.911648</v>
      </c>
      <c r="BH62" s="24">
        <f>SUM(H62:N62,P62:R62,U62:AB62,AE62:BF62,)</f>
        <v>4.9400000000000004</v>
      </c>
      <c r="BI62" s="29">
        <f>BG64</f>
        <v>11.911648</v>
      </c>
      <c r="BJ62" s="100"/>
    </row>
    <row r="63" spans="1:62" x14ac:dyDescent="0.25">
      <c r="A63" s="723"/>
      <c r="B63" s="30" t="s">
        <v>113</v>
      </c>
      <c r="C63" s="724"/>
      <c r="D63" s="769"/>
      <c r="E63" s="726">
        <f>SUM(H63:N63,P63:R63)</f>
        <v>6.24</v>
      </c>
      <c r="F63" s="726"/>
      <c r="G63" s="726">
        <f>SUM(H63+I63)</f>
        <v>0</v>
      </c>
      <c r="H63" s="726">
        <f>SUM(H12:H17,H19:H21,H24:H31,H34:H62)</f>
        <v>0</v>
      </c>
      <c r="I63" s="726">
        <f>SUM(I11,I13:I17,I19:I21,I24:I31,I34:I62)</f>
        <v>0</v>
      </c>
      <c r="J63" s="726">
        <f>SUM(J11:J12,J14:J17,J19:J21,J24:J31,J34:J62)</f>
        <v>0</v>
      </c>
      <c r="K63" s="726">
        <f>SUM(K11:K13,K15:K17,K19:K21,K24:K31,K34:K62)</f>
        <v>0</v>
      </c>
      <c r="L63" s="726">
        <f>SUM(L11:L14,L16:L17,L19:L21,L24:L31,L34:L62)</f>
        <v>0</v>
      </c>
      <c r="M63" s="726">
        <f>SUM(M11:M15,M17,M19:M21,M24:M31,M34:M62)</f>
        <v>0</v>
      </c>
      <c r="N63" s="726">
        <f>SUM(N11:N16,N19:N21,N24:N31,N34:N62)</f>
        <v>0</v>
      </c>
      <c r="O63" s="726">
        <f>SUM(O11:O16,O19:O21,O24:O31,O34:O62)</f>
        <v>0</v>
      </c>
      <c r="P63" s="726">
        <f>SUM(P11:P17,P20:P21,P24:P31,P34:P62)</f>
        <v>1.9999999999999998</v>
      </c>
      <c r="Q63" s="726">
        <f>SUM(Q11:Q17,Q19,Q21,Q24:Q31,Q34:Q62)</f>
        <v>0</v>
      </c>
      <c r="R63" s="726">
        <f>SUM(R11:R17,R19:R20,R24:R31,R34:R62)</f>
        <v>4.24</v>
      </c>
      <c r="S63" s="726">
        <f>SUM(U63:AB63,AE63:BF63)</f>
        <v>46.879999999999995</v>
      </c>
      <c r="T63" s="726"/>
      <c r="U63" s="726">
        <f>SUM(U11:U17,U19:U21,U25:U31,U34:U62)</f>
        <v>0</v>
      </c>
      <c r="V63" s="726">
        <f>SUM(V11:V17,V19:V21,V24,V26:V31,V34:V62)</f>
        <v>0.2</v>
      </c>
      <c r="W63" s="726">
        <f>SUM(W11:W17,W19:W21,W24:W25,W27:W31,W34:W62)</f>
        <v>0</v>
      </c>
      <c r="X63" s="726">
        <f>SUM(X11:X17,X19:X21,X24:X26,X28:X31,X34:X62)</f>
        <v>0</v>
      </c>
      <c r="Y63" s="726">
        <f>SUM(Y11:Y17,Y19:Y21,Y24:Y27,Y29:Y31,Y34:Y62)</f>
        <v>2.6</v>
      </c>
      <c r="Z63" s="726">
        <f>SUM(Z11:Z17,Z19:Z21,Z24:Z28,Z30:Z31,Z34:Z62)</f>
        <v>0.16999999999999998</v>
      </c>
      <c r="AA63" s="726">
        <f>SUM(AA11:AA17,AA19:AA21,AA24:AA29,AA31,AA34:AA62)</f>
        <v>0</v>
      </c>
      <c r="AB63" s="726">
        <f>SUM(AB11:AB17,AB19:AB21,AB24:AB30,AB34:AB62)</f>
        <v>0</v>
      </c>
      <c r="AC63" s="738">
        <f>SUM(AC11:AC17,AC19:AC21,AC24:AC31,AC34:AC49,AC50:AC62)</f>
        <v>16.229999999999997</v>
      </c>
      <c r="AD63" s="726"/>
      <c r="AE63" s="726">
        <f>SUM(AE11:AE17,AE19:AE21,AE24:AE31,AE35:AE62)</f>
        <v>6</v>
      </c>
      <c r="AF63" s="726">
        <f>SUM(AF11:AF17,AF19:AF21,AF24:AF31,AF34,AF36:AF62)</f>
        <v>8.0599999999999987</v>
      </c>
      <c r="AG63" s="726">
        <f>SUM(AG11:AG17,AG19:AG21,AG24:AG31,AG34:AG35,AG37:AG62)</f>
        <v>0</v>
      </c>
      <c r="AH63" s="726">
        <f>SUM(AH11:AH17,AH19:AH21,AH24:AH31,AH34:AH36,AH38:AH62)</f>
        <v>0.25</v>
      </c>
      <c r="AI63" s="726">
        <f>SUM(AI11:AI17,AI19:AI21,AI24:AI31,AI34:AI37,AI39:AI62)</f>
        <v>1.7</v>
      </c>
      <c r="AJ63" s="726">
        <f>SUM(AJ11:AJ17,AJ19:AJ21,AJ24:AJ31,AJ34:AJ38,AJ40:AJ62)</f>
        <v>0</v>
      </c>
      <c r="AK63" s="726">
        <f>SUM(AK11:AK17,AK19:AK21,AK24:AK31,AK34:AK39,AK41:AK62)</f>
        <v>7.9999999999999988E-2</v>
      </c>
      <c r="AL63" s="726">
        <f>SUM(AL11:AL17,AL19:AL21,AL24:AL31,AL34:AL40,AL42:AL62)</f>
        <v>0.14000000000000001</v>
      </c>
      <c r="AM63" s="726">
        <f>SUM(AM11:AM17,AM19:AM21,AM24:AM31,AM34:AM41,AM43:AM62)</f>
        <v>0</v>
      </c>
      <c r="AN63" s="726">
        <f>SUM(AN11:AN17,AN19:AN21,AN24:AN31,AN34:AN42,AN44:AN62)</f>
        <v>0</v>
      </c>
      <c r="AO63" s="726">
        <f>SUM(AO11:AO17,AO19:AO21,AO24:AO31,AO34:AO43,AO45:AO62)</f>
        <v>0</v>
      </c>
      <c r="AP63" s="726">
        <f>SUM(AP11:AP17,AP19:AP21,AP24:AP31,AP34:AP44,AP46:AP62)</f>
        <v>0</v>
      </c>
      <c r="AQ63" s="726">
        <f>SUM(AQ11:AQ17,AQ19:AQ21,AQ24:AQ31,AQ34:AQ45,AQ47:AQ62)</f>
        <v>0</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0</v>
      </c>
      <c r="AW63" s="726">
        <f>SUM(AW11:AW17,AW19:AW21,AW24:AW31,AW34:AW51,AW53:AW62)</f>
        <v>0</v>
      </c>
      <c r="AX63" s="726">
        <f>SUM(AX11:AX17,AX19:AX21,AX24:AX31,AX34:AX52,AX54:AX62)</f>
        <v>27.68</v>
      </c>
      <c r="AY63" s="726">
        <f>SUM(AY11:AY17,AY19:AY21,AY24:AY31,AY34:AY53,AY55:AY62)</f>
        <v>0</v>
      </c>
      <c r="AZ63" s="726">
        <f>SUM(AZ11:AZ17,AZ19:AZ21,AZ24:AZ31,AZ34:AZ54,AZ56:AZ62)</f>
        <v>0</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680.8778420000001</v>
      </c>
      <c r="F64" s="34"/>
      <c r="G64" s="34">
        <f>G10+G63</f>
        <v>516.62701500000003</v>
      </c>
      <c r="H64" s="34">
        <f>H63+H11</f>
        <v>512.14932900000008</v>
      </c>
      <c r="I64" s="34">
        <f>I12+I63</f>
        <v>4.4776860000000003</v>
      </c>
      <c r="J64" s="34">
        <f>J13+J63</f>
        <v>2.057372</v>
      </c>
      <c r="K64" s="34">
        <f>K14+K63</f>
        <v>111.825506</v>
      </c>
      <c r="L64" s="34">
        <f>L15+L63</f>
        <v>0</v>
      </c>
      <c r="M64" s="34">
        <f>M16+M63</f>
        <v>0</v>
      </c>
      <c r="N64" s="34">
        <f>N17+N63</f>
        <v>0</v>
      </c>
      <c r="O64" s="34">
        <f>O18+O63</f>
        <v>0</v>
      </c>
      <c r="P64" s="34">
        <f>P63+P19</f>
        <v>43.953381</v>
      </c>
      <c r="Q64" s="34">
        <f>Q63+Q20</f>
        <v>0</v>
      </c>
      <c r="R64" s="34">
        <f>R63+R21</f>
        <v>6.414568</v>
      </c>
      <c r="S64" s="34">
        <f>SUM(S63,S22)</f>
        <v>393.64748700000001</v>
      </c>
      <c r="T64" s="34"/>
      <c r="U64" s="34">
        <f>U63+U24</f>
        <v>0</v>
      </c>
      <c r="V64" s="34">
        <f>V63+V25</f>
        <v>0.2</v>
      </c>
      <c r="W64" s="34">
        <f>W63+W26</f>
        <v>0</v>
      </c>
      <c r="X64" s="34">
        <f>+X63+X27</f>
        <v>0</v>
      </c>
      <c r="Y64" s="34">
        <f>+Y63+Y28</f>
        <v>2.9066260000000002</v>
      </c>
      <c r="Z64" s="34">
        <f>Z63+Z29</f>
        <v>0.45503399999999999</v>
      </c>
      <c r="AA64" s="34">
        <f>AA63+AA30</f>
        <v>0</v>
      </c>
      <c r="AB64" s="34">
        <f>AB63+AB31</f>
        <v>0</v>
      </c>
      <c r="AC64" s="734">
        <f>AC63+AC32</f>
        <v>236.15512499999997</v>
      </c>
      <c r="AD64" s="34"/>
      <c r="AE64" s="34">
        <f>AE63+AE34</f>
        <v>118.578782</v>
      </c>
      <c r="AF64" s="34">
        <f>AF63+AF35</f>
        <v>61.204340999999999</v>
      </c>
      <c r="AG64" s="34">
        <f>AG63+AG36</f>
        <v>7.8108999999999998E-2</v>
      </c>
      <c r="AH64" s="34">
        <f>AH63+AH37</f>
        <v>0.54725000000000001</v>
      </c>
      <c r="AI64" s="34">
        <f>AI63+AI38</f>
        <v>30.184190000000001</v>
      </c>
      <c r="AJ64" s="34">
        <f>AJ63+AJ39</f>
        <v>3.7928889999999997</v>
      </c>
      <c r="AK64" s="34">
        <f>AK63+AK40</f>
        <v>0.18593499999999999</v>
      </c>
      <c r="AL64" s="34">
        <f>AL63+AL41</f>
        <v>0.21199400000000002</v>
      </c>
      <c r="AM64" s="34">
        <f>AM63+AM42</f>
        <v>0</v>
      </c>
      <c r="AN64" s="34">
        <f>AN63+AN43</f>
        <v>0</v>
      </c>
      <c r="AO64" s="34">
        <f>AO63+AO44</f>
        <v>0</v>
      </c>
      <c r="AP64" s="34">
        <f>AP63+AP45</f>
        <v>0</v>
      </c>
      <c r="AQ64" s="34">
        <f>AQ63+AQ46</f>
        <v>20.915099999999999</v>
      </c>
      <c r="AR64" s="34">
        <f>AR63+AR47</f>
        <v>0</v>
      </c>
      <c r="AS64" s="34">
        <f>AS63+AS48</f>
        <v>0</v>
      </c>
      <c r="AT64" s="34">
        <f>AT63+AT49</f>
        <v>0.45653500000000002</v>
      </c>
      <c r="AU64" s="34">
        <f>AU63+AU50</f>
        <v>0</v>
      </c>
      <c r="AV64" s="34">
        <f>AV63+AV51</f>
        <v>1.1269420000000001</v>
      </c>
      <c r="AW64" s="34">
        <f>AW63+AW52</f>
        <v>0</v>
      </c>
      <c r="AX64" s="34">
        <f>AX63+AX53</f>
        <v>139.396221</v>
      </c>
      <c r="AY64" s="34">
        <f>AY63+AY54</f>
        <v>0</v>
      </c>
      <c r="AZ64" s="34">
        <f>AZ63+AZ55</f>
        <v>1.2903399999999998</v>
      </c>
      <c r="BA64" s="34">
        <f>BA63+BA56</f>
        <v>0</v>
      </c>
      <c r="BB64" s="34">
        <f>BB63+BB57</f>
        <v>0</v>
      </c>
      <c r="BC64" s="34">
        <f>BC63+BC58</f>
        <v>1.9494039999999999</v>
      </c>
      <c r="BD64" s="34">
        <f>BD63+BD59</f>
        <v>0</v>
      </c>
      <c r="BE64" s="34">
        <f>BE63+BE60</f>
        <v>9.8801939999999995</v>
      </c>
      <c r="BF64" s="34">
        <f>BF63+BF61</f>
        <v>0.287601</v>
      </c>
      <c r="BG64" s="34">
        <f>BG63+BG62</f>
        <v>11.911648</v>
      </c>
      <c r="BH64" s="34"/>
      <c r="BI64" s="34"/>
      <c r="BJ64" s="9">
        <f>BI62</f>
        <v>11.911648</v>
      </c>
    </row>
    <row r="65" spans="2:54" x14ac:dyDescent="0.25">
      <c r="L65" s="9">
        <v>221.43</v>
      </c>
    </row>
    <row r="66" spans="2:54" x14ac:dyDescent="0.25">
      <c r="S66" s="9">
        <f>S63++P63+R63</f>
        <v>53.12</v>
      </c>
    </row>
    <row r="67" spans="2:54" ht="15.6" x14ac:dyDescent="0.3">
      <c r="B67" s="36" t="s">
        <v>158</v>
      </c>
      <c r="C67" s="37" t="s">
        <v>155</v>
      </c>
      <c r="D67" s="38"/>
      <c r="S67" s="9">
        <f>S66+L65</f>
        <v>274.55</v>
      </c>
      <c r="AZ67" s="8"/>
      <c r="BA67" s="8"/>
      <c r="BB67" s="8"/>
    </row>
    <row r="68" spans="2:54" ht="15.6" x14ac:dyDescent="0.3">
      <c r="B68" s="36" t="s">
        <v>159</v>
      </c>
      <c r="C68" s="37" t="s">
        <v>118</v>
      </c>
      <c r="D68" s="38"/>
      <c r="AI68" s="9" t="s">
        <v>1081</v>
      </c>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8" workbookViewId="0">
      <selection activeCell="E28" sqref="A3:E28"/>
    </sheetView>
  </sheetViews>
  <sheetFormatPr defaultColWidth="9.109375" defaultRowHeight="13.2" x14ac:dyDescent="0.25"/>
  <cols>
    <col min="1" max="1" width="7" style="2" customWidth="1"/>
    <col min="2" max="2" width="21.88671875" style="2" customWidth="1"/>
    <col min="3" max="3" width="13.33203125" style="2" customWidth="1"/>
    <col min="4" max="5" width="12.33203125" style="2" customWidth="1"/>
    <col min="6" max="16384" width="9.109375" style="2"/>
  </cols>
  <sheetData>
    <row r="1" spans="1:5" s="848" customFormat="1" ht="27" customHeight="1" x14ac:dyDescent="0.3">
      <c r="A1" s="944" t="s">
        <v>1035</v>
      </c>
      <c r="B1" s="944"/>
      <c r="C1" s="944"/>
      <c r="D1" s="944"/>
      <c r="E1" s="944"/>
    </row>
    <row r="3" spans="1:5" customFormat="1" ht="33" customHeight="1" x14ac:dyDescent="0.25">
      <c r="A3" s="945" t="s">
        <v>16</v>
      </c>
      <c r="B3" s="945" t="s">
        <v>1024</v>
      </c>
      <c r="C3" s="945" t="s">
        <v>295</v>
      </c>
      <c r="D3" s="945" t="s">
        <v>1025</v>
      </c>
      <c r="E3" s="945"/>
    </row>
    <row r="4" spans="1:5" customFormat="1" ht="33.6" x14ac:dyDescent="0.25">
      <c r="A4" s="945"/>
      <c r="B4" s="945"/>
      <c r="C4" s="945"/>
      <c r="D4" s="849" t="s">
        <v>121</v>
      </c>
      <c r="E4" s="849" t="s">
        <v>1026</v>
      </c>
    </row>
    <row r="5" spans="1:5" customFormat="1" ht="18" customHeight="1" x14ac:dyDescent="0.25">
      <c r="A5" s="842">
        <v>1</v>
      </c>
      <c r="B5" s="843" t="s">
        <v>1027</v>
      </c>
      <c r="C5" s="851"/>
      <c r="D5" s="852"/>
      <c r="E5" s="845">
        <f>D5-C5</f>
        <v>0</v>
      </c>
    </row>
    <row r="6" spans="1:5" customFormat="1" ht="18" customHeight="1" x14ac:dyDescent="0.25">
      <c r="A6" s="842">
        <v>2</v>
      </c>
      <c r="B6" s="843" t="s">
        <v>1028</v>
      </c>
      <c r="C6" s="851"/>
      <c r="D6" s="852"/>
      <c r="E6" s="845">
        <f t="shared" ref="E6:E28" si="0">D6-C6</f>
        <v>0</v>
      </c>
    </row>
    <row r="7" spans="1:5" customFormat="1" ht="18" customHeight="1" x14ac:dyDescent="0.25">
      <c r="A7" s="842">
        <v>3</v>
      </c>
      <c r="B7" s="843" t="s">
        <v>994</v>
      </c>
      <c r="C7" s="851"/>
      <c r="D7" s="852"/>
      <c r="E7" s="845">
        <f t="shared" si="0"/>
        <v>0</v>
      </c>
    </row>
    <row r="8" spans="1:5" customFormat="1" ht="18" customHeight="1" x14ac:dyDescent="0.25">
      <c r="A8" s="842">
        <v>4</v>
      </c>
      <c r="B8" s="843" t="s">
        <v>995</v>
      </c>
      <c r="C8" s="851"/>
      <c r="D8" s="852"/>
      <c r="E8" s="845">
        <f t="shared" si="0"/>
        <v>0</v>
      </c>
    </row>
    <row r="9" spans="1:5" customFormat="1" ht="18" customHeight="1" x14ac:dyDescent="0.25">
      <c r="A9" s="842">
        <v>5</v>
      </c>
      <c r="B9" s="843" t="s">
        <v>996</v>
      </c>
      <c r="C9" s="851"/>
      <c r="D9" s="852"/>
      <c r="E9" s="845">
        <f t="shared" si="0"/>
        <v>0</v>
      </c>
    </row>
    <row r="10" spans="1:5" customFormat="1" ht="18" customHeight="1" x14ac:dyDescent="0.25">
      <c r="A10" s="842">
        <v>6</v>
      </c>
      <c r="B10" s="843" t="s">
        <v>997</v>
      </c>
      <c r="C10" s="851"/>
      <c r="D10" s="852"/>
      <c r="E10" s="845">
        <f t="shared" si="0"/>
        <v>0</v>
      </c>
    </row>
    <row r="11" spans="1:5" customFormat="1" ht="18" customHeight="1" x14ac:dyDescent="0.25">
      <c r="A11" s="842">
        <v>7</v>
      </c>
      <c r="B11" s="843" t="s">
        <v>998</v>
      </c>
      <c r="C11" s="851"/>
      <c r="D11" s="852"/>
      <c r="E11" s="845">
        <f t="shared" si="0"/>
        <v>0</v>
      </c>
    </row>
    <row r="12" spans="1:5" customFormat="1" ht="18" customHeight="1" x14ac:dyDescent="0.25">
      <c r="A12" s="842">
        <v>8</v>
      </c>
      <c r="B12" s="843" t="s">
        <v>999</v>
      </c>
      <c r="C12" s="851"/>
      <c r="D12" s="852"/>
      <c r="E12" s="845">
        <f t="shared" si="0"/>
        <v>0</v>
      </c>
    </row>
    <row r="13" spans="1:5" customFormat="1" ht="18" customHeight="1" x14ac:dyDescent="0.25">
      <c r="A13" s="842">
        <v>9</v>
      </c>
      <c r="B13" s="843" t="s">
        <v>1000</v>
      </c>
      <c r="C13" s="851"/>
      <c r="D13" s="852"/>
      <c r="E13" s="845">
        <f t="shared" si="0"/>
        <v>0</v>
      </c>
    </row>
    <row r="14" spans="1:5" customFormat="1" ht="18" customHeight="1" x14ac:dyDescent="0.25">
      <c r="A14" s="842">
        <v>10</v>
      </c>
      <c r="B14" s="843" t="s">
        <v>1001</v>
      </c>
      <c r="C14" s="851"/>
      <c r="D14" s="852"/>
      <c r="E14" s="845">
        <f t="shared" si="0"/>
        <v>0</v>
      </c>
    </row>
    <row r="15" spans="1:5" customFormat="1" ht="18" customHeight="1" x14ac:dyDescent="0.25">
      <c r="A15" s="842">
        <v>11</v>
      </c>
      <c r="B15" s="843" t="s">
        <v>1002</v>
      </c>
      <c r="C15" s="851"/>
      <c r="D15" s="852"/>
      <c r="E15" s="845">
        <f t="shared" si="0"/>
        <v>0</v>
      </c>
    </row>
    <row r="16" spans="1:5" customFormat="1" ht="18" customHeight="1" x14ac:dyDescent="0.25">
      <c r="A16" s="842">
        <v>12</v>
      </c>
      <c r="B16" s="843" t="s">
        <v>1003</v>
      </c>
      <c r="C16" s="851">
        <f>'Bieu 01'!S16</f>
        <v>7971.1653100000003</v>
      </c>
      <c r="D16" s="852">
        <f>'Bieu 03'!U16</f>
        <v>7971.1653100000003</v>
      </c>
      <c r="E16" s="845">
        <f t="shared" si="0"/>
        <v>0</v>
      </c>
    </row>
    <row r="17" spans="1:5" customFormat="1" ht="18" customHeight="1" x14ac:dyDescent="0.25">
      <c r="A17" s="842">
        <v>13</v>
      </c>
      <c r="B17" s="843" t="s">
        <v>1004</v>
      </c>
      <c r="C17" s="852"/>
      <c r="D17" s="852"/>
      <c r="E17" s="845">
        <f t="shared" si="0"/>
        <v>0</v>
      </c>
    </row>
    <row r="18" spans="1:5" customFormat="1" ht="18" customHeight="1" x14ac:dyDescent="0.25">
      <c r="A18" s="842">
        <v>14</v>
      </c>
      <c r="B18" s="843" t="s">
        <v>1005</v>
      </c>
      <c r="C18" s="851"/>
      <c r="D18" s="852"/>
      <c r="E18" s="845">
        <f t="shared" si="0"/>
        <v>0</v>
      </c>
    </row>
    <row r="19" spans="1:5" customFormat="1" ht="18" customHeight="1" x14ac:dyDescent="0.25">
      <c r="A19" s="842">
        <v>15</v>
      </c>
      <c r="B19" s="843" t="s">
        <v>1006</v>
      </c>
      <c r="C19" s="851"/>
      <c r="D19" s="852"/>
      <c r="E19" s="845">
        <f t="shared" si="0"/>
        <v>0</v>
      </c>
    </row>
    <row r="20" spans="1:5" customFormat="1" ht="18" customHeight="1" x14ac:dyDescent="0.25">
      <c r="A20" s="842">
        <v>16</v>
      </c>
      <c r="B20" s="843" t="s">
        <v>1007</v>
      </c>
      <c r="C20" s="851">
        <f>'Bieu 01'!W16</f>
        <v>927.78145700000005</v>
      </c>
      <c r="D20" s="852">
        <f>'Bieu 03'!Y16</f>
        <v>927.78145700000005</v>
      </c>
      <c r="E20" s="845">
        <f t="shared" si="0"/>
        <v>0</v>
      </c>
    </row>
    <row r="21" spans="1:5" customFormat="1" ht="18" customHeight="1" x14ac:dyDescent="0.25">
      <c r="A21" s="842">
        <v>17</v>
      </c>
      <c r="B21" s="843" t="s">
        <v>1008</v>
      </c>
      <c r="C21" s="851"/>
      <c r="D21" s="852"/>
      <c r="E21" s="845">
        <f t="shared" si="0"/>
        <v>0</v>
      </c>
    </row>
    <row r="22" spans="1:5" customFormat="1" ht="18" customHeight="1" x14ac:dyDescent="0.25">
      <c r="A22" s="842">
        <v>18</v>
      </c>
      <c r="B22" s="843" t="s">
        <v>1009</v>
      </c>
      <c r="C22" s="851"/>
      <c r="D22" s="852"/>
      <c r="E22" s="845">
        <f t="shared" si="0"/>
        <v>0</v>
      </c>
    </row>
    <row r="23" spans="1:5" customFormat="1" ht="18" customHeight="1" x14ac:dyDescent="0.25">
      <c r="A23" s="842">
        <v>19</v>
      </c>
      <c r="B23" s="843" t="s">
        <v>1010</v>
      </c>
      <c r="C23" s="851"/>
      <c r="D23" s="852"/>
      <c r="E23" s="845">
        <f t="shared" si="0"/>
        <v>0</v>
      </c>
    </row>
    <row r="24" spans="1:5" customFormat="1" ht="18" customHeight="1" x14ac:dyDescent="0.25">
      <c r="A24" s="842">
        <v>20</v>
      </c>
      <c r="B24" s="843" t="s">
        <v>1011</v>
      </c>
      <c r="C24" s="851">
        <f>'Bieu 01'!AA16</f>
        <v>3018.4616299999998</v>
      </c>
      <c r="D24" s="852">
        <f>'Bieu 03'!AC16</f>
        <v>3018.4616299999998</v>
      </c>
      <c r="E24" s="845">
        <f>D24-C24</f>
        <v>0</v>
      </c>
    </row>
    <row r="25" spans="1:5" customFormat="1" ht="18" customHeight="1" x14ac:dyDescent="0.25">
      <c r="A25" s="842">
        <v>21</v>
      </c>
      <c r="B25" s="843" t="s">
        <v>1012</v>
      </c>
      <c r="C25" s="851"/>
      <c r="D25" s="852"/>
      <c r="E25" s="845">
        <f t="shared" si="0"/>
        <v>0</v>
      </c>
    </row>
    <row r="26" spans="1:5" customFormat="1" ht="18" customHeight="1" x14ac:dyDescent="0.25">
      <c r="A26" s="842">
        <v>22</v>
      </c>
      <c r="B26" s="843" t="s">
        <v>1013</v>
      </c>
      <c r="C26" s="851"/>
      <c r="D26" s="852"/>
      <c r="E26" s="845">
        <f t="shared" si="0"/>
        <v>0</v>
      </c>
    </row>
    <row r="27" spans="1:5" customFormat="1" ht="18" customHeight="1" x14ac:dyDescent="0.25">
      <c r="A27" s="842">
        <v>23</v>
      </c>
      <c r="B27" s="843" t="s">
        <v>1014</v>
      </c>
      <c r="C27" s="851"/>
      <c r="D27" s="852"/>
      <c r="E27" s="845">
        <f t="shared" si="0"/>
        <v>0</v>
      </c>
    </row>
    <row r="28" spans="1:5" s="844" customFormat="1" ht="18" customHeight="1" x14ac:dyDescent="0.3">
      <c r="A28" s="945" t="s">
        <v>1029</v>
      </c>
      <c r="B28" s="945"/>
      <c r="C28" s="847">
        <f>SUM(C5:C27)</f>
        <v>11917.408397000001</v>
      </c>
      <c r="D28" s="847">
        <f>SUM(D5:D27)</f>
        <v>11917.408397000001</v>
      </c>
      <c r="E28" s="847">
        <f t="shared" si="0"/>
        <v>0</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115" zoomScaleNormal="115" workbookViewId="0">
      <pane xSplit="4" ySplit="6" topLeftCell="S58" activePane="bottomRight" state="frozen"/>
      <selection activeCell="AI54" sqref="AI54"/>
      <selection pane="topRight" activeCell="AI54" sqref="AI54"/>
      <selection pane="bottomLeft" activeCell="AI54" sqref="AI54"/>
      <selection pane="bottomRight" activeCell="AI54" sqref="AI54"/>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9"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D1" s="6"/>
      <c r="E1" s="6"/>
      <c r="F1" s="6"/>
      <c r="G1" s="6"/>
      <c r="H1" s="6"/>
      <c r="I1" s="6"/>
      <c r="J1" s="6"/>
      <c r="K1" s="6"/>
      <c r="L1" s="6"/>
      <c r="M1" s="90"/>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957</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942</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765">
        <f>SUM(D8,D22,D62)</f>
        <v>1527.6612460000001</v>
      </c>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1527.6612460000001</v>
      </c>
      <c r="BK7" s="100">
        <f>D7-BJ7</f>
        <v>0</v>
      </c>
    </row>
    <row r="8" spans="1:67" s="100" customFormat="1" ht="17.25" customHeight="1" x14ac:dyDescent="0.3">
      <c r="A8" s="742">
        <v>1</v>
      </c>
      <c r="B8" s="28" t="s">
        <v>31</v>
      </c>
      <c r="C8" s="97" t="s">
        <v>21</v>
      </c>
      <c r="D8" s="765">
        <v>1031.307935</v>
      </c>
      <c r="E8" s="743">
        <f>D8-BH8</f>
        <v>850.34793500000001</v>
      </c>
      <c r="F8" s="743"/>
      <c r="G8" s="744">
        <f>SUM(G13:G17,G19:G21)</f>
        <v>0</v>
      </c>
      <c r="H8" s="744">
        <f>SUM(H12:H17,H19:H21)</f>
        <v>0</v>
      </c>
      <c r="I8" s="745">
        <f>SUM(I11,I13:I17,I19:I21)</f>
        <v>0</v>
      </c>
      <c r="J8" s="744">
        <f>SUM(J11:J12,J14:J17,J19:J21)</f>
        <v>0</v>
      </c>
      <c r="K8" s="744">
        <f>SUM(K11:K13,K15:K17,K19:K21)</f>
        <v>0</v>
      </c>
      <c r="L8" s="744">
        <f>SUM(L11:L14,L16:L17,L19:L21)</f>
        <v>9.7000000000000011</v>
      </c>
      <c r="M8" s="744">
        <f>SUM(M11:M15,M17,M19:M21)</f>
        <v>0</v>
      </c>
      <c r="N8" s="744">
        <f>SUM(N11:N16,N19:N21)</f>
        <v>0</v>
      </c>
      <c r="O8" s="744">
        <f>SUM(O11:O16,O19:O21)</f>
        <v>0</v>
      </c>
      <c r="P8" s="744">
        <f>SUM(P11:P18,P20:P21)</f>
        <v>0</v>
      </c>
      <c r="Q8" s="744">
        <f>SUM(Q11:Q17,Q19,Q21)</f>
        <v>0</v>
      </c>
      <c r="R8" s="744">
        <f>SUM(R11:R17,R19:R20)</f>
        <v>0</v>
      </c>
      <c r="S8" s="24">
        <f>SUM(S11:S17,S19:S21)</f>
        <v>219.59</v>
      </c>
      <c r="T8" s="746"/>
      <c r="U8" s="744">
        <f>SUM(U11:U17,U19:U21)</f>
        <v>0</v>
      </c>
      <c r="V8" s="744">
        <f t="shared" ref="V8:BG8" si="0">SUM(V11:V17,V19:V21)</f>
        <v>0.2</v>
      </c>
      <c r="W8" s="744">
        <f t="shared" si="0"/>
        <v>0</v>
      </c>
      <c r="X8" s="744">
        <f t="shared" si="0"/>
        <v>0</v>
      </c>
      <c r="Y8" s="744">
        <f t="shared" si="0"/>
        <v>109.36</v>
      </c>
      <c r="Z8" s="744">
        <f t="shared" si="0"/>
        <v>3.77</v>
      </c>
      <c r="AA8" s="744">
        <f t="shared" si="0"/>
        <v>0</v>
      </c>
      <c r="AB8" s="744">
        <f t="shared" si="0"/>
        <v>0</v>
      </c>
      <c r="AC8" s="747">
        <f t="shared" si="0"/>
        <v>48.330000000000005</v>
      </c>
      <c r="AD8" s="748">
        <f t="shared" si="0"/>
        <v>0</v>
      </c>
      <c r="AE8" s="744">
        <f t="shared" si="0"/>
        <v>40.51</v>
      </c>
      <c r="AF8" s="744">
        <f t="shared" si="0"/>
        <v>0.44</v>
      </c>
      <c r="AG8" s="744">
        <f t="shared" si="0"/>
        <v>0</v>
      </c>
      <c r="AH8" s="744">
        <f t="shared" si="0"/>
        <v>0</v>
      </c>
      <c r="AI8" s="744">
        <f t="shared" si="0"/>
        <v>0</v>
      </c>
      <c r="AJ8" s="744">
        <f t="shared" si="0"/>
        <v>0</v>
      </c>
      <c r="AK8" s="744">
        <f t="shared" si="0"/>
        <v>7.0000000000000007E-2</v>
      </c>
      <c r="AL8" s="744">
        <f t="shared" si="0"/>
        <v>0.04</v>
      </c>
      <c r="AM8" s="744">
        <f t="shared" si="0"/>
        <v>0</v>
      </c>
      <c r="AN8" s="744">
        <f t="shared" si="0"/>
        <v>0.87</v>
      </c>
      <c r="AO8" s="744">
        <f t="shared" si="0"/>
        <v>0</v>
      </c>
      <c r="AP8" s="744">
        <f t="shared" si="0"/>
        <v>0</v>
      </c>
      <c r="AQ8" s="744">
        <f t="shared" si="0"/>
        <v>6.4</v>
      </c>
      <c r="AR8" s="744">
        <f t="shared" si="0"/>
        <v>0</v>
      </c>
      <c r="AS8" s="744">
        <f t="shared" si="0"/>
        <v>0</v>
      </c>
      <c r="AT8" s="744">
        <f t="shared" si="0"/>
        <v>0</v>
      </c>
      <c r="AU8" s="744">
        <f t="shared" si="0"/>
        <v>0</v>
      </c>
      <c r="AV8" s="744">
        <f t="shared" si="0"/>
        <v>0.2</v>
      </c>
      <c r="AW8" s="744">
        <f t="shared" si="0"/>
        <v>0.2</v>
      </c>
      <c r="AX8" s="744">
        <f t="shared" si="0"/>
        <v>9.1999999999999993</v>
      </c>
      <c r="AY8" s="744">
        <f t="shared" si="0"/>
        <v>0</v>
      </c>
      <c r="AZ8" s="744">
        <f t="shared" si="0"/>
        <v>0</v>
      </c>
      <c r="BA8" s="744">
        <f t="shared" si="0"/>
        <v>0</v>
      </c>
      <c r="BB8" s="744">
        <f t="shared" si="0"/>
        <v>0</v>
      </c>
      <c r="BC8" s="744">
        <f t="shared" si="0"/>
        <v>0</v>
      </c>
      <c r="BD8" s="744">
        <f t="shared" si="0"/>
        <v>0</v>
      </c>
      <c r="BE8" s="744">
        <f t="shared" si="0"/>
        <v>0</v>
      </c>
      <c r="BF8" s="744">
        <f t="shared" si="0"/>
        <v>0</v>
      </c>
      <c r="BG8" s="744">
        <f t="shared" si="0"/>
        <v>0</v>
      </c>
      <c r="BH8" s="749">
        <f>SUM(BH11:BH17,BH19:BH21)</f>
        <v>180.96</v>
      </c>
      <c r="BI8" s="98">
        <f>E64</f>
        <v>862.54793500000005</v>
      </c>
      <c r="BJ8" s="100">
        <f>BI10+BI13+BI14+BI15+BI16+BI17+BI19+BI20+BI21</f>
        <v>862.54793500000005</v>
      </c>
      <c r="BK8" s="42"/>
      <c r="BL8" s="8"/>
      <c r="BM8" s="8"/>
      <c r="BN8" s="8"/>
      <c r="BO8" s="8"/>
    </row>
    <row r="9" spans="1:67" s="14" customFormat="1" ht="12" customHeight="1" x14ac:dyDescent="0.3">
      <c r="A9" s="15"/>
      <c r="B9" s="16" t="s">
        <v>38</v>
      </c>
      <c r="C9" s="91"/>
      <c r="D9" s="768"/>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42"/>
      <c r="BL9" s="8"/>
      <c r="BM9" s="8"/>
      <c r="BN9" s="8"/>
      <c r="BO9" s="8"/>
    </row>
    <row r="10" spans="1:67" s="26" customFormat="1" ht="15.6" x14ac:dyDescent="0.3">
      <c r="A10" s="15">
        <v>1.1000000000000001</v>
      </c>
      <c r="B10" s="16" t="s">
        <v>81</v>
      </c>
      <c r="C10" s="23" t="s">
        <v>82</v>
      </c>
      <c r="D10" s="767">
        <v>333.90664600000002</v>
      </c>
      <c r="E10" s="24">
        <f>SUM(J10:N10,P10:R10)</f>
        <v>0</v>
      </c>
      <c r="F10" s="24"/>
      <c r="G10" s="25">
        <f>D10-BH10</f>
        <v>281.63664600000004</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0</v>
      </c>
      <c r="Q10" s="20">
        <f t="shared" si="1"/>
        <v>0</v>
      </c>
      <c r="R10" s="20">
        <f t="shared" si="1"/>
        <v>0</v>
      </c>
      <c r="S10" s="720">
        <f t="shared" si="1"/>
        <v>70.44</v>
      </c>
      <c r="T10" s="20"/>
      <c r="U10" s="20">
        <f>SUM(U11:U12)</f>
        <v>0</v>
      </c>
      <c r="V10" s="20">
        <f t="shared" ref="V10:BF10" si="2">SUM(V11:V12)</f>
        <v>0</v>
      </c>
      <c r="W10" s="20">
        <f t="shared" si="2"/>
        <v>0</v>
      </c>
      <c r="X10" s="20">
        <f t="shared" si="2"/>
        <v>0</v>
      </c>
      <c r="Y10" s="20">
        <f t="shared" si="2"/>
        <v>33.75</v>
      </c>
      <c r="Z10" s="20">
        <f t="shared" si="2"/>
        <v>0</v>
      </c>
      <c r="AA10" s="20">
        <f t="shared" si="2"/>
        <v>0</v>
      </c>
      <c r="AB10" s="20">
        <f t="shared" si="2"/>
        <v>0</v>
      </c>
      <c r="AC10" s="737">
        <f t="shared" si="2"/>
        <v>18.170000000000002</v>
      </c>
      <c r="AD10" s="720"/>
      <c r="AE10" s="20">
        <f t="shared" si="2"/>
        <v>11.26</v>
      </c>
      <c r="AF10" s="20">
        <f t="shared" si="2"/>
        <v>0.3</v>
      </c>
      <c r="AG10" s="20">
        <f t="shared" si="2"/>
        <v>0</v>
      </c>
      <c r="AH10" s="20">
        <f t="shared" si="2"/>
        <v>0</v>
      </c>
      <c r="AI10" s="20">
        <f t="shared" si="2"/>
        <v>0</v>
      </c>
      <c r="AJ10" s="20">
        <f t="shared" si="2"/>
        <v>0</v>
      </c>
      <c r="AK10" s="20">
        <f t="shared" si="2"/>
        <v>0</v>
      </c>
      <c r="AL10" s="20">
        <f t="shared" si="2"/>
        <v>0</v>
      </c>
      <c r="AM10" s="20">
        <f t="shared" si="2"/>
        <v>0</v>
      </c>
      <c r="AN10" s="20">
        <f t="shared" si="2"/>
        <v>0.21</v>
      </c>
      <c r="AO10" s="20">
        <f t="shared" si="2"/>
        <v>0</v>
      </c>
      <c r="AP10" s="20">
        <f t="shared" si="2"/>
        <v>0</v>
      </c>
      <c r="AQ10" s="20">
        <f t="shared" si="2"/>
        <v>6.4</v>
      </c>
      <c r="AR10" s="20">
        <f t="shared" si="2"/>
        <v>0</v>
      </c>
      <c r="AS10" s="20">
        <f t="shared" si="2"/>
        <v>0</v>
      </c>
      <c r="AT10" s="20">
        <f t="shared" si="2"/>
        <v>0</v>
      </c>
      <c r="AU10" s="20">
        <f t="shared" si="2"/>
        <v>0</v>
      </c>
      <c r="AV10" s="20">
        <f t="shared" si="2"/>
        <v>0</v>
      </c>
      <c r="AW10" s="20">
        <f t="shared" si="2"/>
        <v>0</v>
      </c>
      <c r="AX10" s="20">
        <f t="shared" si="2"/>
        <v>0.35</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52.269999999999996</v>
      </c>
      <c r="BI10" s="23">
        <f>G64</f>
        <v>281.63664600000004</v>
      </c>
      <c r="BJ10" s="14"/>
      <c r="BK10" s="42"/>
      <c r="BL10" s="8"/>
      <c r="BM10" s="8"/>
      <c r="BN10" s="8"/>
      <c r="BO10" s="8"/>
    </row>
    <row r="11" spans="1:67" s="26" customFormat="1" ht="15.6" x14ac:dyDescent="0.3">
      <c r="A11" s="15"/>
      <c r="B11" s="16" t="s">
        <v>79</v>
      </c>
      <c r="C11" s="23" t="s">
        <v>80</v>
      </c>
      <c r="D11" s="767">
        <v>333.90664600000002</v>
      </c>
      <c r="E11" s="727">
        <f>SUM(I11:N11,P11:R11)</f>
        <v>0</v>
      </c>
      <c r="F11" s="727"/>
      <c r="G11" s="720">
        <f>SUM(I11)</f>
        <v>0</v>
      </c>
      <c r="H11" s="93">
        <f>D11-BH11</f>
        <v>281.63664600000004</v>
      </c>
      <c r="I11" s="4"/>
      <c r="J11" s="4"/>
      <c r="K11" s="4"/>
      <c r="L11" s="4"/>
      <c r="M11" s="103"/>
      <c r="N11" s="4"/>
      <c r="O11" s="4"/>
      <c r="P11" s="4"/>
      <c r="Q11" s="4"/>
      <c r="R11" s="4"/>
      <c r="S11" s="720">
        <f t="shared" ref="S11:S18" si="3">SUM(U11:BF11)</f>
        <v>70.44</v>
      </c>
      <c r="T11" s="4"/>
      <c r="U11" s="4"/>
      <c r="V11" s="4"/>
      <c r="W11" s="4"/>
      <c r="X11" s="4"/>
      <c r="Y11" s="4">
        <v>33.75</v>
      </c>
      <c r="Z11" s="4"/>
      <c r="AA11" s="4"/>
      <c r="AB11" s="4"/>
      <c r="AC11" s="737">
        <f>SUM(AE11:AT11)</f>
        <v>18.170000000000002</v>
      </c>
      <c r="AD11" s="720"/>
      <c r="AE11" s="4">
        <v>11.26</v>
      </c>
      <c r="AF11" s="4">
        <v>0.3</v>
      </c>
      <c r="AG11" s="4"/>
      <c r="AH11" s="4"/>
      <c r="AI11" s="4"/>
      <c r="AJ11" s="4"/>
      <c r="AK11" s="4"/>
      <c r="AL11" s="4"/>
      <c r="AM11" s="4"/>
      <c r="AN11" s="4">
        <v>0.21</v>
      </c>
      <c r="AO11" s="4"/>
      <c r="AP11" s="4"/>
      <c r="AQ11" s="4">
        <v>6.4</v>
      </c>
      <c r="AR11" s="4"/>
      <c r="AS11" s="4"/>
      <c r="AT11" s="4"/>
      <c r="AU11" s="4"/>
      <c r="AV11" s="4"/>
      <c r="AW11" s="4"/>
      <c r="AX11" s="4">
        <v>0.35</v>
      </c>
      <c r="AY11" s="4"/>
      <c r="AZ11" s="4"/>
      <c r="BA11" s="4"/>
      <c r="BB11" s="4"/>
      <c r="BC11" s="4"/>
      <c r="BD11" s="4"/>
      <c r="BE11" s="4"/>
      <c r="BF11" s="4"/>
      <c r="BG11" s="4"/>
      <c r="BH11" s="4">
        <f>SUM(I11:N11,P11:R11,U11:AB11,AE11:BG11)</f>
        <v>52.269999999999996</v>
      </c>
      <c r="BI11" s="23">
        <f>H64</f>
        <v>281.63664600000004</v>
      </c>
      <c r="BJ11" s="14"/>
      <c r="BK11" s="42"/>
      <c r="BL11" s="8"/>
      <c r="BM11" s="8"/>
      <c r="BN11" s="8"/>
      <c r="BO11" s="8"/>
    </row>
    <row r="12" spans="1:67" s="26" customFormat="1" ht="15.6" x14ac:dyDescent="0.3">
      <c r="A12" s="15"/>
      <c r="B12" s="16" t="s">
        <v>184</v>
      </c>
      <c r="C12" s="23" t="s">
        <v>183</v>
      </c>
      <c r="D12" s="768"/>
      <c r="E12" s="105">
        <f>SUM(H12,J12:N12,P12:R12)</f>
        <v>0</v>
      </c>
      <c r="F12" s="105"/>
      <c r="G12" s="104">
        <f>SUM(H12)</f>
        <v>0</v>
      </c>
      <c r="H12" s="4"/>
      <c r="I12" s="93">
        <f>D12-BH12</f>
        <v>0</v>
      </c>
      <c r="J12" s="4"/>
      <c r="K12" s="4"/>
      <c r="L12" s="4"/>
      <c r="M12" s="103"/>
      <c r="N12" s="4"/>
      <c r="O12" s="4"/>
      <c r="P12" s="4"/>
      <c r="Q12" s="4"/>
      <c r="R12" s="4"/>
      <c r="S12" s="720">
        <f t="shared" si="3"/>
        <v>0</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v>
      </c>
      <c r="BI12" s="23">
        <f>I64</f>
        <v>0</v>
      </c>
      <c r="BJ12" s="14"/>
      <c r="BK12" s="42"/>
      <c r="BL12" s="8"/>
      <c r="BM12" s="8"/>
      <c r="BN12" s="8"/>
      <c r="BO12" s="8"/>
    </row>
    <row r="13" spans="1:67" s="26" customFormat="1" ht="13.8" x14ac:dyDescent="0.25">
      <c r="A13" s="15">
        <v>1.2</v>
      </c>
      <c r="B13" s="16" t="s">
        <v>105</v>
      </c>
      <c r="C13" s="23" t="s">
        <v>51</v>
      </c>
      <c r="D13" s="767">
        <v>95.591925000000003</v>
      </c>
      <c r="E13" s="24">
        <f>SUM(H13:I13,K13:N13,P13:R13)</f>
        <v>0.2</v>
      </c>
      <c r="F13" s="24"/>
      <c r="G13" s="20">
        <f>SUM(H13:I13)</f>
        <v>0</v>
      </c>
      <c r="H13" s="4"/>
      <c r="I13" s="4"/>
      <c r="J13" s="25">
        <f>D13-BH13</f>
        <v>75.011925000000005</v>
      </c>
      <c r="K13" s="4"/>
      <c r="L13" s="4">
        <v>0.2</v>
      </c>
      <c r="M13" s="4"/>
      <c r="N13" s="4"/>
      <c r="O13" s="4"/>
      <c r="P13" s="4"/>
      <c r="Q13" s="4"/>
      <c r="R13" s="4"/>
      <c r="S13" s="720">
        <f t="shared" si="3"/>
        <v>31.009999999999998</v>
      </c>
      <c r="T13" s="20"/>
      <c r="U13" s="4"/>
      <c r="V13" s="4">
        <v>0.2</v>
      </c>
      <c r="W13" s="4"/>
      <c r="X13" s="4"/>
      <c r="Y13" s="4"/>
      <c r="Z13" s="4">
        <v>3.74</v>
      </c>
      <c r="AA13" s="4"/>
      <c r="AB13" s="4"/>
      <c r="AC13" s="737">
        <f t="shared" si="4"/>
        <v>10.63</v>
      </c>
      <c r="AD13" s="720"/>
      <c r="AE13" s="4">
        <v>10.5</v>
      </c>
      <c r="AF13" s="4">
        <v>0.06</v>
      </c>
      <c r="AG13" s="4"/>
      <c r="AH13" s="4"/>
      <c r="AI13" s="4"/>
      <c r="AJ13" s="4"/>
      <c r="AK13" s="4">
        <v>7.0000000000000007E-2</v>
      </c>
      <c r="AL13" s="4"/>
      <c r="AM13" s="4"/>
      <c r="AN13" s="4"/>
      <c r="AO13" s="4"/>
      <c r="AP13" s="4"/>
      <c r="AQ13" s="4"/>
      <c r="AR13" s="4"/>
      <c r="AS13" s="4"/>
      <c r="AT13" s="4"/>
      <c r="AU13" s="4"/>
      <c r="AV13" s="4"/>
      <c r="AW13" s="4"/>
      <c r="AX13" s="4">
        <v>5.81</v>
      </c>
      <c r="AY13" s="4"/>
      <c r="AZ13" s="4"/>
      <c r="BA13" s="4"/>
      <c r="BB13" s="4"/>
      <c r="BC13" s="4"/>
      <c r="BD13" s="4"/>
      <c r="BE13" s="4"/>
      <c r="BF13" s="4"/>
      <c r="BG13" s="4"/>
      <c r="BH13" s="20">
        <f>SUM(H13:I13,K13:N13,P13:R13,U13:AB13,AE13:BG13)</f>
        <v>20.580000000000002</v>
      </c>
      <c r="BI13" s="23">
        <f>J64</f>
        <v>75.011925000000005</v>
      </c>
      <c r="BJ13" s="14"/>
    </row>
    <row r="14" spans="1:67" s="26" customFormat="1" ht="13.8" x14ac:dyDescent="0.25">
      <c r="A14" s="15" t="s">
        <v>3</v>
      </c>
      <c r="B14" s="16" t="s">
        <v>34</v>
      </c>
      <c r="C14" s="23" t="s">
        <v>39</v>
      </c>
      <c r="D14" s="767">
        <v>404.218951</v>
      </c>
      <c r="E14" s="24">
        <f>SUM(H14:J14,L14:N14,P14:R14)</f>
        <v>3.2</v>
      </c>
      <c r="F14" s="24"/>
      <c r="G14" s="20">
        <f t="shared" ref="G14:G62" si="5">SUM(H14:I14)</f>
        <v>0</v>
      </c>
      <c r="H14" s="4"/>
      <c r="I14" s="4"/>
      <c r="J14" s="4"/>
      <c r="K14" s="25">
        <f>D14-BH14</f>
        <v>375.598951</v>
      </c>
      <c r="L14" s="4">
        <v>3.2</v>
      </c>
      <c r="M14" s="4"/>
      <c r="N14" s="4"/>
      <c r="O14" s="4"/>
      <c r="P14" s="4"/>
      <c r="Q14" s="4"/>
      <c r="R14" s="4"/>
      <c r="S14" s="720">
        <f t="shared" si="3"/>
        <v>37.810000000000009</v>
      </c>
      <c r="T14" s="20"/>
      <c r="U14" s="4"/>
      <c r="V14" s="4"/>
      <c r="W14" s="4"/>
      <c r="X14" s="4"/>
      <c r="Y14" s="4">
        <v>10.9</v>
      </c>
      <c r="Z14" s="4">
        <v>0.03</v>
      </c>
      <c r="AA14" s="4"/>
      <c r="AB14" s="4"/>
      <c r="AC14" s="737">
        <f t="shared" si="4"/>
        <v>12.39</v>
      </c>
      <c r="AD14" s="720"/>
      <c r="AE14" s="4">
        <v>11.63</v>
      </c>
      <c r="AF14" s="4">
        <v>0.06</v>
      </c>
      <c r="AG14" s="4"/>
      <c r="AH14" s="4"/>
      <c r="AI14" s="4"/>
      <c r="AJ14" s="4"/>
      <c r="AK14" s="4"/>
      <c r="AL14" s="4">
        <v>0.04</v>
      </c>
      <c r="AM14" s="4"/>
      <c r="AN14" s="4">
        <v>0.66</v>
      </c>
      <c r="AO14" s="4"/>
      <c r="AP14" s="4"/>
      <c r="AQ14" s="4"/>
      <c r="AR14" s="4"/>
      <c r="AS14" s="4"/>
      <c r="AT14" s="4"/>
      <c r="AU14" s="4"/>
      <c r="AV14" s="4">
        <v>0.2</v>
      </c>
      <c r="AW14" s="4">
        <v>0.2</v>
      </c>
      <c r="AX14" s="4">
        <v>1.7</v>
      </c>
      <c r="AY14" s="4"/>
      <c r="AZ14" s="4"/>
      <c r="BA14" s="4"/>
      <c r="BB14" s="4"/>
      <c r="BC14" s="4"/>
      <c r="BD14" s="4"/>
      <c r="BE14" s="4"/>
      <c r="BF14" s="4"/>
      <c r="BG14" s="4"/>
      <c r="BH14" s="20">
        <f>SUM(H14:J14,L14:N14,P14:R14,U14:AB14,AE14:BG14)</f>
        <v>28.619999999999997</v>
      </c>
      <c r="BI14" s="23">
        <f>K64</f>
        <v>375.598951</v>
      </c>
      <c r="BJ14" s="14"/>
    </row>
    <row r="15" spans="1:67" s="26" customFormat="1" ht="13.8" x14ac:dyDescent="0.25">
      <c r="A15" s="15" t="s">
        <v>4</v>
      </c>
      <c r="B15" s="16" t="s">
        <v>11</v>
      </c>
      <c r="C15" s="23" t="s">
        <v>22</v>
      </c>
      <c r="D15" s="767">
        <v>31.340312000000001</v>
      </c>
      <c r="E15" s="24">
        <f>SUM(H15:K15,M15:N15,P15:R15)</f>
        <v>0</v>
      </c>
      <c r="F15" s="24"/>
      <c r="G15" s="20">
        <f t="shared" si="5"/>
        <v>0</v>
      </c>
      <c r="H15" s="4"/>
      <c r="I15" s="4"/>
      <c r="J15" s="4"/>
      <c r="K15" s="4"/>
      <c r="L15" s="25">
        <f>D15-BH15</f>
        <v>31.340312000000001</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43.540312</v>
      </c>
      <c r="BJ15" s="14"/>
    </row>
    <row r="16" spans="1:67" s="26" customFormat="1" ht="13.8" x14ac:dyDescent="0.25">
      <c r="A16" s="15" t="s">
        <v>5</v>
      </c>
      <c r="B16" s="16" t="s">
        <v>12</v>
      </c>
      <c r="C16" s="23" t="s">
        <v>23</v>
      </c>
      <c r="D16" s="768"/>
      <c r="E16" s="24">
        <f>SUM(H16:L16,N16,P16:R16)</f>
        <v>0</v>
      </c>
      <c r="F16" s="24"/>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767">
        <v>79.561418000000003</v>
      </c>
      <c r="E17" s="24">
        <f>SUM(H17:M17,P17:R17)</f>
        <v>6</v>
      </c>
      <c r="F17" s="24"/>
      <c r="G17" s="720">
        <f t="shared" si="5"/>
        <v>0</v>
      </c>
      <c r="H17" s="4"/>
      <c r="I17" s="4"/>
      <c r="J17" s="4"/>
      <c r="K17" s="4"/>
      <c r="L17" s="4">
        <v>6</v>
      </c>
      <c r="M17" s="4"/>
      <c r="N17" s="25">
        <f>D17-BH17</f>
        <v>35.091417999999997</v>
      </c>
      <c r="O17" s="4"/>
      <c r="P17" s="4"/>
      <c r="Q17" s="4"/>
      <c r="R17" s="4"/>
      <c r="S17" s="720">
        <f t="shared" si="3"/>
        <v>41.890000000000008</v>
      </c>
      <c r="T17" s="20"/>
      <c r="U17" s="4"/>
      <c r="V17" s="4"/>
      <c r="W17" s="4"/>
      <c r="X17" s="4"/>
      <c r="Y17" s="4">
        <v>33.71</v>
      </c>
      <c r="Z17" s="4"/>
      <c r="AA17" s="4"/>
      <c r="AB17" s="4"/>
      <c r="AC17" s="737">
        <f t="shared" si="4"/>
        <v>3.42</v>
      </c>
      <c r="AD17" s="720"/>
      <c r="AE17" s="4">
        <v>3.4</v>
      </c>
      <c r="AF17" s="4">
        <v>0.02</v>
      </c>
      <c r="AG17" s="4"/>
      <c r="AH17" s="4"/>
      <c r="AI17" s="4"/>
      <c r="AJ17" s="4"/>
      <c r="AK17" s="4"/>
      <c r="AL17" s="4"/>
      <c r="AM17" s="4"/>
      <c r="AN17" s="4"/>
      <c r="AO17" s="4"/>
      <c r="AP17" s="4"/>
      <c r="AQ17" s="4"/>
      <c r="AR17" s="4"/>
      <c r="AS17" s="4"/>
      <c r="AT17" s="4"/>
      <c r="AU17" s="4"/>
      <c r="AV17" s="4"/>
      <c r="AW17" s="4"/>
      <c r="AX17" s="4">
        <v>1.34</v>
      </c>
      <c r="AY17" s="4"/>
      <c r="AZ17" s="4"/>
      <c r="BA17" s="4"/>
      <c r="BB17" s="4"/>
      <c r="BC17" s="4"/>
      <c r="BD17" s="4"/>
      <c r="BE17" s="4"/>
      <c r="BF17" s="4"/>
      <c r="BG17" s="4"/>
      <c r="BH17" s="20">
        <f>SUM(H17:M17,P17:R17,U17:AB17,AE17:BG17)</f>
        <v>44.470000000000006</v>
      </c>
      <c r="BI17" s="23">
        <f>N64</f>
        <v>35.091417999999997</v>
      </c>
      <c r="BJ17" s="14"/>
    </row>
    <row r="18" spans="1:64" s="26" customFormat="1" ht="19.2" x14ac:dyDescent="0.25">
      <c r="A18" s="15"/>
      <c r="B18" s="92" t="s">
        <v>231</v>
      </c>
      <c r="C18" s="23" t="s">
        <v>232</v>
      </c>
      <c r="D18" s="788">
        <v>4.5813560000000004</v>
      </c>
      <c r="E18" s="24">
        <f>SUM(H18:M18,P18:R18)</f>
        <v>0</v>
      </c>
      <c r="F18" s="17"/>
      <c r="G18" s="720">
        <f t="shared" si="5"/>
        <v>0</v>
      </c>
      <c r="H18" s="4"/>
      <c r="I18" s="4"/>
      <c r="J18" s="4"/>
      <c r="K18" s="4"/>
      <c r="L18" s="4"/>
      <c r="M18" s="4"/>
      <c r="N18" s="4"/>
      <c r="O18" s="93">
        <f>D18-BH18</f>
        <v>4.5813560000000004</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4.5813560000000004</v>
      </c>
      <c r="BJ18" s="14"/>
    </row>
    <row r="19" spans="1:64" s="26" customFormat="1" ht="13.8" x14ac:dyDescent="0.25">
      <c r="A19" s="15" t="s">
        <v>37</v>
      </c>
      <c r="B19" s="16" t="s">
        <v>85</v>
      </c>
      <c r="C19" s="23" t="s">
        <v>74</v>
      </c>
      <c r="D19" s="767">
        <v>46.339120999999999</v>
      </c>
      <c r="E19" s="24">
        <f>SUM(H19:N19,Q19:R19)</f>
        <v>0.3</v>
      </c>
      <c r="F19" s="24"/>
      <c r="G19" s="20">
        <f t="shared" si="5"/>
        <v>0</v>
      </c>
      <c r="H19" s="4"/>
      <c r="I19" s="4"/>
      <c r="J19" s="4"/>
      <c r="K19" s="4"/>
      <c r="L19" s="4">
        <v>0.3</v>
      </c>
      <c r="M19" s="4"/>
      <c r="N19" s="4"/>
      <c r="O19" s="4"/>
      <c r="P19" s="25">
        <f>D19-BH19</f>
        <v>11.609120999999995</v>
      </c>
      <c r="Q19" s="4"/>
      <c r="R19" s="4"/>
      <c r="S19" s="720">
        <f>SUM(U19:BF19)</f>
        <v>37.86</v>
      </c>
      <c r="T19" s="20"/>
      <c r="U19" s="4"/>
      <c r="V19" s="4"/>
      <c r="W19" s="4"/>
      <c r="X19" s="4"/>
      <c r="Y19" s="4">
        <v>31</v>
      </c>
      <c r="Z19" s="4"/>
      <c r="AA19" s="4"/>
      <c r="AB19" s="4"/>
      <c r="AC19" s="737">
        <f t="shared" si="4"/>
        <v>3.43</v>
      </c>
      <c r="AD19" s="720"/>
      <c r="AE19" s="4">
        <v>3.43</v>
      </c>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20">
        <f>SUM(H19:N19,Q19:R19,U19:AB19,AE19:BG19)</f>
        <v>34.730000000000004</v>
      </c>
      <c r="BI19" s="23">
        <f>P64</f>
        <v>11.609120999999995</v>
      </c>
      <c r="BJ19" s="14"/>
    </row>
    <row r="20" spans="1:64" s="26" customFormat="1" ht="13.8" x14ac:dyDescent="0.25">
      <c r="A20" s="15" t="s">
        <v>47</v>
      </c>
      <c r="B20" s="16" t="s">
        <v>45</v>
      </c>
      <c r="C20" s="23" t="s">
        <v>46</v>
      </c>
      <c r="D20" s="768"/>
      <c r="E20" s="24">
        <f>SUM(H20:N20,P20,R20)</f>
        <v>0</v>
      </c>
      <c r="F20" s="24"/>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767">
        <v>40.349561999999999</v>
      </c>
      <c r="E21" s="24">
        <f>SUM(H21:N21,P21:Q21)</f>
        <v>0</v>
      </c>
      <c r="F21" s="24"/>
      <c r="G21" s="20">
        <f t="shared" si="5"/>
        <v>0</v>
      </c>
      <c r="H21" s="4"/>
      <c r="I21" s="4"/>
      <c r="J21" s="4"/>
      <c r="K21" s="4"/>
      <c r="L21" s="4"/>
      <c r="M21" s="4"/>
      <c r="N21" s="4"/>
      <c r="O21" s="4"/>
      <c r="P21" s="4"/>
      <c r="Q21" s="4"/>
      <c r="R21" s="25">
        <f>D21-BH21</f>
        <v>40.059562</v>
      </c>
      <c r="S21" s="720">
        <f>SUM(U21:BF21)</f>
        <v>0.57999999999999996</v>
      </c>
      <c r="T21" s="20"/>
      <c r="U21" s="4"/>
      <c r="V21" s="4"/>
      <c r="W21" s="4"/>
      <c r="X21" s="4"/>
      <c r="Y21" s="4"/>
      <c r="Z21" s="4"/>
      <c r="AA21" s="4"/>
      <c r="AB21" s="4"/>
      <c r="AC21" s="737">
        <f t="shared" si="4"/>
        <v>0.28999999999999998</v>
      </c>
      <c r="AD21" s="720"/>
      <c r="AE21" s="4">
        <v>0.28999999999999998</v>
      </c>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0.28999999999999998</v>
      </c>
      <c r="BI21" s="23">
        <f>R64</f>
        <v>40.059562</v>
      </c>
      <c r="BJ21" s="14"/>
    </row>
    <row r="22" spans="1:64" s="752" customFormat="1" ht="13.8" x14ac:dyDescent="0.25">
      <c r="A22" s="742">
        <v>2</v>
      </c>
      <c r="B22" s="742" t="s">
        <v>32</v>
      </c>
      <c r="C22" s="29" t="s">
        <v>24</v>
      </c>
      <c r="D22" s="765">
        <v>294.13905399999999</v>
      </c>
      <c r="E22" s="24">
        <f>SUM(H22:N22,P22:R22)</f>
        <v>1.5</v>
      </c>
      <c r="F22" s="24"/>
      <c r="G22" s="24">
        <f t="shared" si="5"/>
        <v>0</v>
      </c>
      <c r="H22" s="24">
        <f>SUM(H24:H31,H34:H61)</f>
        <v>0</v>
      </c>
      <c r="I22" s="24">
        <f>SUM(I24:I31,I34:I61)</f>
        <v>0</v>
      </c>
      <c r="J22" s="24">
        <f t="shared" ref="J22:R22" si="6">SUM(J24:J31,J34:J61)</f>
        <v>0</v>
      </c>
      <c r="K22" s="24">
        <f t="shared" si="6"/>
        <v>0</v>
      </c>
      <c r="L22" s="24">
        <f>SUM(L24:L31,L34:L61)</f>
        <v>1.5</v>
      </c>
      <c r="M22" s="24">
        <f t="shared" si="6"/>
        <v>0</v>
      </c>
      <c r="N22" s="24">
        <f t="shared" si="6"/>
        <v>0</v>
      </c>
      <c r="O22" s="24">
        <f t="shared" si="6"/>
        <v>0</v>
      </c>
      <c r="P22" s="24">
        <f t="shared" si="6"/>
        <v>0</v>
      </c>
      <c r="Q22" s="24">
        <f t="shared" si="6"/>
        <v>0</v>
      </c>
      <c r="R22" s="24">
        <f t="shared" si="6"/>
        <v>0</v>
      </c>
      <c r="S22" s="750">
        <f>D22-BH22</f>
        <v>265.60905400000001</v>
      </c>
      <c r="T22" s="750"/>
      <c r="U22" s="24">
        <f>SUM(U25:U31,U34:U49,U50:U61)</f>
        <v>0</v>
      </c>
      <c r="V22" s="24">
        <f>SUM(V24,V26:V31,V34:V49,V50:V61)</f>
        <v>0</v>
      </c>
      <c r="W22" s="24">
        <f>SUM(W24:W25,W27:W31,W34:W49,W50:W61)</f>
        <v>0</v>
      </c>
      <c r="X22" s="24">
        <f>SUM(X24:X26,X28:X31,X34:X49,X50:X61)</f>
        <v>0</v>
      </c>
      <c r="Y22" s="24">
        <f>SUM(Y24:Y27,Y29:Y31,Y34:Y49,Y50:Y61)</f>
        <v>13.200000000000001</v>
      </c>
      <c r="Z22" s="24">
        <f>SUM(Z24:Z28,Z30:Z31,Z34:Z49,Z50:Z61)</f>
        <v>1.6</v>
      </c>
      <c r="AA22" s="24">
        <f>SUM(AA24:AA29,AA31,AA34:AA49,AA50:AA61)</f>
        <v>0</v>
      </c>
      <c r="AB22" s="24">
        <f>SUM(AB24:AB30,AB34:AB49,,AB50:AB61)</f>
        <v>0</v>
      </c>
      <c r="AC22" s="751">
        <f>SUM(AC24:AC31,AC50:AC61)</f>
        <v>5.58</v>
      </c>
      <c r="AD22" s="727"/>
      <c r="AE22" s="24">
        <f>SUM(AE24:AE31,AE35:AE49,AE50:AE61)</f>
        <v>7.84</v>
      </c>
      <c r="AF22" s="24">
        <f>SUM(AF24:AF31,AF34,AF36:AF49,AF50:AF61)</f>
        <v>0</v>
      </c>
      <c r="AG22" s="24">
        <f>SUM(AG24:AG31,AG34:AG35,AG37:AG49,AG50:AG61)</f>
        <v>0</v>
      </c>
      <c r="AH22" s="24">
        <f>SUM(AH24:AH31,AH34:AH36,AH38:AH49,AH50:AH61)</f>
        <v>0</v>
      </c>
      <c r="AI22" s="24">
        <f>SUM(AI24:AI31,AI34:AI37,AI39:AI49,AI50:AI61)</f>
        <v>0</v>
      </c>
      <c r="AJ22" s="24">
        <f>SUM(AJ24:AJ31,AJ34:AJ38,AJ40:AJ49,AJ50:AJ61)</f>
        <v>0</v>
      </c>
      <c r="AK22" s="24">
        <f>SUM(AK24:AK31,AK34:AK39,AK41:AK49,AK50:AK61)</f>
        <v>0</v>
      </c>
      <c r="AL22" s="24">
        <f>SUM(AL24:AL31,AL34:AL40,AL42:AL49,AL50:AL61)</f>
        <v>0.04</v>
      </c>
      <c r="AM22" s="24">
        <f>SUM(AM24:AM31,AM34:AM41,AM43:AM49,AM50:AM61)</f>
        <v>0</v>
      </c>
      <c r="AN22" s="24">
        <f>SUM(AN24:AN31,AN34:AN42,AN44:AN49,AN50:AN61)</f>
        <v>0.16</v>
      </c>
      <c r="AO22" s="24">
        <f>SUM(AO24:AO31,AO34:AO43,AO45:AO49,AO50:AO61)</f>
        <v>0</v>
      </c>
      <c r="AP22" s="24">
        <f>SUM(AP24:AP31,AP34:AP44,AP46:AP49,AP50:AP61)</f>
        <v>0</v>
      </c>
      <c r="AQ22" s="24">
        <f>SUM(AQ24:AQ31,AQ34:AQ45,AQ47:AQ49,AQ50:AQ61)</f>
        <v>0</v>
      </c>
      <c r="AR22" s="24">
        <f>SUM(AR24:AR31,AR34:AR46,AR48:AR49,AR50:AR61)</f>
        <v>0</v>
      </c>
      <c r="AS22" s="24">
        <f>SUM(AS24:AS31,AS34:AS47,AS49,AS50:AS61)</f>
        <v>0</v>
      </c>
      <c r="AT22" s="24">
        <f>SUM(AT24:AT31,AT34:AT48,AT50:AT61)</f>
        <v>0</v>
      </c>
      <c r="AU22" s="24">
        <f>SUM(AU24:AU31,AU34:AU49,AU51:AU61)</f>
        <v>0</v>
      </c>
      <c r="AV22" s="24">
        <f>SUM(AV24:AV31,AV34:AV49,AV50,AV52:AV61)</f>
        <v>0.04</v>
      </c>
      <c r="AW22" s="24">
        <f>SUM(AW24:AW31,AW34:AW49,AW50,AW51,AW53:AW61)</f>
        <v>0.21</v>
      </c>
      <c r="AX22" s="24">
        <f>SUM(AX24:AX31,AX34:AX49,AX50,AX51,AX52,AX54:AX61)</f>
        <v>3.9400000000000004</v>
      </c>
      <c r="AY22" s="24">
        <f>SUM(AY24:AY31,AY34:AY49,AY50,AY51,AY52,AY55:AY61)</f>
        <v>0</v>
      </c>
      <c r="AZ22" s="24">
        <f>SUM(AZ24:AZ31,AZ34:AZ49,AZ50:AZ54,AZ56:AZ61)</f>
        <v>0</v>
      </c>
      <c r="BA22" s="24">
        <f>SUM(BA24:BA31,BA34:BA49,BA50:BA55,BA57:BA61)</f>
        <v>0</v>
      </c>
      <c r="BB22" s="24">
        <f>SUM(BB24:BB31,BB34:BB49,BB50:BB56,BB58:BB61)</f>
        <v>0</v>
      </c>
      <c r="BC22" s="24">
        <f>SUM(BC24:BC31,BC34:BC49,BC50:BC57,BC59:BC61)</f>
        <v>0</v>
      </c>
      <c r="BD22" s="24">
        <f>SUM(BD24:BD31,BD34:BD49,BD50:BD58,BD60:BD61)</f>
        <v>0</v>
      </c>
      <c r="BE22" s="24">
        <f>SUM(BE24:BE31,BE34:BE49,BE50:BE59,BE61)</f>
        <v>0</v>
      </c>
      <c r="BF22" s="24">
        <f>SUM(BF24:BF31,BF34:BF49,BF50:BF60)</f>
        <v>0</v>
      </c>
      <c r="BG22" s="24">
        <f>SUM(BG24:BG31,BG34:BG49,BG50:BG61)</f>
        <v>0</v>
      </c>
      <c r="BH22" s="24">
        <f>SUM(H22:N22,P22:R22,U22:AB22,AE22:BG22)</f>
        <v>28.53</v>
      </c>
      <c r="BI22" s="29">
        <f>S64</f>
        <v>552.379054</v>
      </c>
      <c r="BJ22" s="100"/>
      <c r="BK22" s="752">
        <f>BI24+BI25+BI26+BI27+BI28+BI29+BI30+BI31+BI34+BI35+BI36+BI37+BI38+BI39+BI40+BI41+BI42+BI43+BI44+BI45+BI46+BI47+BI48+BI49+BI50+BI51+BI52+BI53+BI54+BI55+BI56+BI57+BI58+BI59+BI60+BI61</f>
        <v>552.379054</v>
      </c>
      <c r="BL22" s="752">
        <f>BK22-BI22</f>
        <v>0</v>
      </c>
    </row>
    <row r="23" spans="1:64" s="26" customFormat="1" ht="13.8" x14ac:dyDescent="0.25">
      <c r="A23" s="15"/>
      <c r="B23" s="15" t="s">
        <v>38</v>
      </c>
      <c r="C23" s="23"/>
      <c r="D23" s="768"/>
      <c r="E23" s="727"/>
      <c r="F23" s="727"/>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768"/>
      <c r="E24" s="24">
        <f>SUM(H24:N24,P24:R24)</f>
        <v>0</v>
      </c>
      <c r="F24" s="24"/>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v>
      </c>
      <c r="BJ24" s="14"/>
    </row>
    <row r="25" spans="1:64" s="26" customFormat="1" ht="13.8" x14ac:dyDescent="0.25">
      <c r="A25" s="15" t="s">
        <v>6</v>
      </c>
      <c r="B25" s="16" t="s">
        <v>14</v>
      </c>
      <c r="C25" s="23" t="s">
        <v>26</v>
      </c>
      <c r="D25" s="768"/>
      <c r="E25" s="24">
        <f t="shared" ref="E25:E30" si="8">SUM(H25:N25,P25:R25)</f>
        <v>0</v>
      </c>
      <c r="F25" s="24"/>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0.2</v>
      </c>
      <c r="BJ25" s="14"/>
    </row>
    <row r="26" spans="1:64" s="26" customFormat="1" ht="13.8" x14ac:dyDescent="0.25">
      <c r="A26" s="15" t="s">
        <v>7</v>
      </c>
      <c r="B26" s="16" t="s">
        <v>15</v>
      </c>
      <c r="C26" s="23" t="s">
        <v>122</v>
      </c>
      <c r="D26" s="768"/>
      <c r="E26" s="24">
        <f t="shared" si="8"/>
        <v>0</v>
      </c>
      <c r="F26" s="24"/>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768"/>
      <c r="E27" s="24">
        <f t="shared" si="8"/>
        <v>0</v>
      </c>
      <c r="F27" s="24"/>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767">
        <v>0.15997500000000001</v>
      </c>
      <c r="E28" s="24">
        <f t="shared" si="8"/>
        <v>0</v>
      </c>
      <c r="F28" s="24"/>
      <c r="G28" s="20">
        <f t="shared" si="5"/>
        <v>0</v>
      </c>
      <c r="H28" s="4"/>
      <c r="I28" s="4"/>
      <c r="J28" s="4"/>
      <c r="K28" s="4"/>
      <c r="L28" s="4"/>
      <c r="M28" s="4"/>
      <c r="N28" s="4"/>
      <c r="O28" s="4"/>
      <c r="P28" s="4"/>
      <c r="Q28" s="4"/>
      <c r="R28" s="4"/>
      <c r="S28" s="20">
        <f>SUM(U28:X28,Z28:BF28)</f>
        <v>0</v>
      </c>
      <c r="T28" s="20"/>
      <c r="U28" s="4"/>
      <c r="V28" s="4"/>
      <c r="W28" s="4"/>
      <c r="X28" s="4"/>
      <c r="Y28" s="25">
        <f>D28-BH28</f>
        <v>0.15997500000000001</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125.959975</v>
      </c>
      <c r="BJ28" s="14"/>
    </row>
    <row r="29" spans="1:64" s="26" customFormat="1" ht="13.8" x14ac:dyDescent="0.25">
      <c r="A29" s="15">
        <v>2.6</v>
      </c>
      <c r="B29" s="16" t="s">
        <v>88</v>
      </c>
      <c r="C29" s="23" t="s">
        <v>48</v>
      </c>
      <c r="D29" s="768"/>
      <c r="E29" s="24">
        <f t="shared" si="8"/>
        <v>0</v>
      </c>
      <c r="F29" s="24"/>
      <c r="G29" s="20">
        <f t="shared" si="5"/>
        <v>0</v>
      </c>
      <c r="H29" s="4"/>
      <c r="I29" s="4"/>
      <c r="J29" s="4"/>
      <c r="K29" s="4"/>
      <c r="L29" s="4"/>
      <c r="M29" s="4"/>
      <c r="N29" s="4"/>
      <c r="O29" s="4"/>
      <c r="P29" s="4"/>
      <c r="Q29" s="4"/>
      <c r="R29" s="4"/>
      <c r="S29" s="20">
        <f>SUM(U29:Y29,AA29:BF29)</f>
        <v>0</v>
      </c>
      <c r="T29" s="20"/>
      <c r="U29" s="4"/>
      <c r="V29" s="4"/>
      <c r="W29" s="4"/>
      <c r="X29" s="4"/>
      <c r="Y29" s="4"/>
      <c r="Z29" s="25">
        <f>D29-BH29</f>
        <v>0</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10.61</v>
      </c>
      <c r="BJ29" s="14"/>
    </row>
    <row r="30" spans="1:64" s="26" customFormat="1" ht="20.25" customHeight="1" x14ac:dyDescent="0.25">
      <c r="A30" s="15">
        <v>2.7</v>
      </c>
      <c r="B30" s="16" t="s">
        <v>89</v>
      </c>
      <c r="C30" s="23" t="s">
        <v>41</v>
      </c>
      <c r="D30" s="768"/>
      <c r="E30" s="24">
        <f t="shared" si="8"/>
        <v>0</v>
      </c>
      <c r="F30" s="24"/>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768"/>
      <c r="E31" s="24">
        <f>SUM(H31:N31,P31:R31)</f>
        <v>0</v>
      </c>
      <c r="F31" s="24"/>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0</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0</v>
      </c>
      <c r="BJ31" s="14"/>
    </row>
    <row r="32" spans="1:64" s="26" customFormat="1" ht="20.25" customHeight="1" x14ac:dyDescent="0.25">
      <c r="A32" s="15" t="s">
        <v>42</v>
      </c>
      <c r="B32" s="16" t="s">
        <v>129</v>
      </c>
      <c r="C32" s="23" t="s">
        <v>27</v>
      </c>
      <c r="D32" s="810">
        <f>SUM(D34:D49)</f>
        <v>210.87239800000003</v>
      </c>
      <c r="E32" s="24">
        <f t="shared" ref="E32:E61" si="9">SUM(H32:N32,P32:R32)</f>
        <v>0</v>
      </c>
      <c r="F32" s="24"/>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7.43</v>
      </c>
      <c r="T32" s="719"/>
      <c r="U32" s="719">
        <f>SUM(U34:U49)</f>
        <v>0</v>
      </c>
      <c r="V32" s="719">
        <f t="shared" ref="V32:AB32" si="11">SUM(V34:V49)</f>
        <v>0</v>
      </c>
      <c r="W32" s="719">
        <f t="shared" si="11"/>
        <v>0</v>
      </c>
      <c r="X32" s="719">
        <f t="shared" si="11"/>
        <v>0</v>
      </c>
      <c r="Y32" s="719">
        <f>SUM(Y34:Y49)</f>
        <v>1.4</v>
      </c>
      <c r="Z32" s="719">
        <f t="shared" si="11"/>
        <v>1.6</v>
      </c>
      <c r="AA32" s="719">
        <f t="shared" si="11"/>
        <v>0</v>
      </c>
      <c r="AB32" s="719">
        <f t="shared" si="11"/>
        <v>0</v>
      </c>
      <c r="AC32" s="739">
        <f>D32-BH32</f>
        <v>203.44239800000003</v>
      </c>
      <c r="AD32" s="720"/>
      <c r="AE32" s="719">
        <f>SUM(AE35:AE49)</f>
        <v>2.46</v>
      </c>
      <c r="AF32" s="719">
        <f>SUM(AF34,AF36:AF49)</f>
        <v>0</v>
      </c>
      <c r="AG32" s="719">
        <f>SUM(AG34:AG35,AG37:AG49)</f>
        <v>0</v>
      </c>
      <c r="AH32" s="719">
        <f>SUM(AH34:AH36,AH38:AH49)</f>
        <v>0</v>
      </c>
      <c r="AI32" s="719">
        <f>SUM(AI34:AI37,AI39:AI49)</f>
        <v>0</v>
      </c>
      <c r="AJ32" s="719">
        <f>SUM(AJ34:AJ38,AJ40:AJ49)</f>
        <v>0</v>
      </c>
      <c r="AK32" s="719">
        <f>SUM(AK34:AK39,AK41:AK49)</f>
        <v>0</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0.04</v>
      </c>
      <c r="AW32" s="719">
        <f>SUM(AW34:AW49,)</f>
        <v>0.21</v>
      </c>
      <c r="AX32" s="719">
        <f>SUM(AX34:AX49,)</f>
        <v>1.72</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7.43</v>
      </c>
      <c r="BI32" s="23">
        <f>BI34+BI35+BI36+BI37+BI38+BI39+BI40+BI41+BI42+BI43+BI44+BI45+BI46+BI47+BI48+BI49</f>
        <v>305.01239800000002</v>
      </c>
      <c r="BJ32" s="14"/>
    </row>
    <row r="33" spans="1:62" s="26" customFormat="1" ht="10.5" customHeight="1" x14ac:dyDescent="0.25">
      <c r="A33" s="94"/>
      <c r="B33" s="92" t="s">
        <v>38</v>
      </c>
      <c r="C33" s="23"/>
      <c r="D33" s="768"/>
      <c r="E33" s="24">
        <f t="shared" si="9"/>
        <v>0</v>
      </c>
      <c r="F33" s="24"/>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788">
        <v>97.216559000000004</v>
      </c>
      <c r="E34" s="24">
        <f t="shared" si="9"/>
        <v>0</v>
      </c>
      <c r="F34" s="24"/>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97.216559000000004</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150.606559</v>
      </c>
      <c r="BJ34" s="14"/>
    </row>
    <row r="35" spans="1:62" s="26" customFormat="1" ht="20.25" customHeight="1" x14ac:dyDescent="0.25">
      <c r="A35" s="721" t="s">
        <v>260</v>
      </c>
      <c r="B35" s="16" t="s">
        <v>235</v>
      </c>
      <c r="C35" s="23" t="s">
        <v>236</v>
      </c>
      <c r="D35" s="788">
        <v>20.305084999999998</v>
      </c>
      <c r="E35" s="24">
        <f t="shared" si="9"/>
        <v>0</v>
      </c>
      <c r="F35" s="24"/>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20.305084999999998</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60.785084999999995</v>
      </c>
      <c r="BJ35" s="14"/>
    </row>
    <row r="36" spans="1:62" s="26" customFormat="1" ht="20.25" customHeight="1" x14ac:dyDescent="0.25">
      <c r="A36" s="721" t="s">
        <v>260</v>
      </c>
      <c r="B36" s="16" t="s">
        <v>237</v>
      </c>
      <c r="C36" s="23" t="s">
        <v>238</v>
      </c>
      <c r="D36" s="788">
        <v>7.4346999999999996E-2</v>
      </c>
      <c r="E36" s="24">
        <f t="shared" si="9"/>
        <v>0</v>
      </c>
      <c r="F36" s="24"/>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7.4346999999999996E-2</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7.4346999999999996E-2</v>
      </c>
      <c r="BJ36" s="14"/>
    </row>
    <row r="37" spans="1:62" s="26" customFormat="1" ht="20.25" customHeight="1" x14ac:dyDescent="0.25">
      <c r="A37" s="721" t="s">
        <v>260</v>
      </c>
      <c r="B37" s="16" t="s">
        <v>239</v>
      </c>
      <c r="C37" s="23" t="s">
        <v>240</v>
      </c>
      <c r="D37" s="788">
        <v>0.22480600000000001</v>
      </c>
      <c r="E37" s="24">
        <f t="shared" si="9"/>
        <v>0</v>
      </c>
      <c r="F37" s="24"/>
      <c r="G37" s="20">
        <f t="shared" si="5"/>
        <v>0</v>
      </c>
      <c r="H37" s="4"/>
      <c r="I37" s="4"/>
      <c r="J37" s="4"/>
      <c r="K37" s="4"/>
      <c r="L37" s="4"/>
      <c r="M37" s="4"/>
      <c r="N37" s="4"/>
      <c r="O37" s="4"/>
      <c r="P37" s="4"/>
      <c r="Q37" s="4"/>
      <c r="R37" s="4"/>
      <c r="S37" s="20">
        <f>SUM(U37:AB37,AE37:AG37,AI37:BF37)</f>
        <v>0</v>
      </c>
      <c r="T37" s="20"/>
      <c r="U37" s="4"/>
      <c r="V37" s="4"/>
      <c r="W37" s="4"/>
      <c r="X37" s="4"/>
      <c r="Y37" s="4"/>
      <c r="Z37" s="4"/>
      <c r="AA37" s="4"/>
      <c r="AB37" s="4"/>
      <c r="AC37" s="737">
        <f>SUM(AE37:AG37,AI37:AT37)</f>
        <v>0</v>
      </c>
      <c r="AD37" s="720"/>
      <c r="AE37" s="4"/>
      <c r="AF37" s="4"/>
      <c r="AG37" s="4"/>
      <c r="AH37" s="25">
        <f>D37-BH37</f>
        <v>0.22480600000000001</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v>
      </c>
      <c r="BI37" s="23">
        <f>AH64</f>
        <v>0.22480600000000001</v>
      </c>
      <c r="BJ37" s="14"/>
    </row>
    <row r="38" spans="1:62" s="26" customFormat="1" ht="20.25" customHeight="1" x14ac:dyDescent="0.25">
      <c r="A38" s="721" t="s">
        <v>260</v>
      </c>
      <c r="B38" s="16" t="s">
        <v>241</v>
      </c>
      <c r="C38" s="23" t="s">
        <v>242</v>
      </c>
      <c r="D38" s="788">
        <v>7.9913860000000003</v>
      </c>
      <c r="E38" s="24">
        <f t="shared" si="9"/>
        <v>0</v>
      </c>
      <c r="F38" s="24"/>
      <c r="G38" s="20">
        <f t="shared" si="5"/>
        <v>0</v>
      </c>
      <c r="H38" s="4"/>
      <c r="I38" s="4"/>
      <c r="J38" s="4"/>
      <c r="K38" s="4"/>
      <c r="L38" s="4"/>
      <c r="M38" s="4"/>
      <c r="N38" s="4"/>
      <c r="O38" s="4"/>
      <c r="P38" s="4"/>
      <c r="Q38" s="4"/>
      <c r="R38" s="4"/>
      <c r="S38" s="20">
        <f>SUM(U38:AB38,AE38:AH38,AJ38:BF38)</f>
        <v>0.13</v>
      </c>
      <c r="T38" s="20"/>
      <c r="U38" s="4"/>
      <c r="V38" s="4"/>
      <c r="W38" s="4"/>
      <c r="X38" s="4"/>
      <c r="Y38" s="4"/>
      <c r="Z38" s="4"/>
      <c r="AA38" s="4"/>
      <c r="AB38" s="4"/>
      <c r="AC38" s="737">
        <f>SUM(AE38:AH38,AJ38:AT38)</f>
        <v>0</v>
      </c>
      <c r="AD38" s="720"/>
      <c r="AE38" s="4"/>
      <c r="AF38" s="4"/>
      <c r="AG38" s="4"/>
      <c r="AH38" s="4"/>
      <c r="AI38" s="25">
        <f>D38-BH38</f>
        <v>7.8613860000000004</v>
      </c>
      <c r="AJ38" s="4"/>
      <c r="AK38" s="4"/>
      <c r="AL38" s="4"/>
      <c r="AM38" s="4"/>
      <c r="AN38" s="4"/>
      <c r="AO38" s="4"/>
      <c r="AP38" s="4"/>
      <c r="AQ38" s="4"/>
      <c r="AR38" s="4"/>
      <c r="AS38" s="4"/>
      <c r="AT38" s="4"/>
      <c r="AU38" s="4"/>
      <c r="AV38" s="4">
        <v>0.04</v>
      </c>
      <c r="AW38" s="4">
        <v>0.09</v>
      </c>
      <c r="AX38" s="4"/>
      <c r="AY38" s="4"/>
      <c r="AZ38" s="4"/>
      <c r="BA38" s="4"/>
      <c r="BB38" s="4"/>
      <c r="BC38" s="4"/>
      <c r="BD38" s="4"/>
      <c r="BE38" s="4"/>
      <c r="BF38" s="4"/>
      <c r="BG38" s="4"/>
      <c r="BH38" s="20">
        <f>SUM(H38:N38,P38:R38,U38:AB38,AE38:AH38,AJ38:BG38)</f>
        <v>0.13</v>
      </c>
      <c r="BI38" s="23">
        <f>AI64</f>
        <v>7.8613860000000004</v>
      </c>
      <c r="BJ38" s="14"/>
    </row>
    <row r="39" spans="1:62" s="26" customFormat="1" ht="20.25" customHeight="1" x14ac:dyDescent="0.25">
      <c r="A39" s="721" t="s">
        <v>260</v>
      </c>
      <c r="B39" s="16" t="s">
        <v>243</v>
      </c>
      <c r="C39" s="23" t="s">
        <v>244</v>
      </c>
      <c r="D39" s="788">
        <v>1.3360540000000001</v>
      </c>
      <c r="E39" s="24">
        <f t="shared" si="9"/>
        <v>0</v>
      </c>
      <c r="F39" s="24"/>
      <c r="G39" s="20">
        <f t="shared" si="5"/>
        <v>0</v>
      </c>
      <c r="H39" s="4"/>
      <c r="I39" s="4"/>
      <c r="J39" s="4"/>
      <c r="K39" s="4"/>
      <c r="L39" s="4"/>
      <c r="M39" s="4"/>
      <c r="N39" s="4"/>
      <c r="O39" s="4"/>
      <c r="P39" s="4"/>
      <c r="Q39" s="4"/>
      <c r="R39" s="4"/>
      <c r="S39" s="20">
        <f>SUM(U39:AB39,AE39:AI39,AK39:BF39)</f>
        <v>0</v>
      </c>
      <c r="T39" s="20"/>
      <c r="U39" s="4"/>
      <c r="V39" s="4"/>
      <c r="W39" s="4"/>
      <c r="X39" s="4"/>
      <c r="Y39" s="4"/>
      <c r="Z39" s="4"/>
      <c r="AA39" s="4"/>
      <c r="AB39" s="4"/>
      <c r="AC39" s="737">
        <f>SUM(AE39:AI39,AK39:AT39)</f>
        <v>0</v>
      </c>
      <c r="AD39" s="720"/>
      <c r="AE39" s="4"/>
      <c r="AF39" s="4"/>
      <c r="AG39" s="4"/>
      <c r="AH39" s="4"/>
      <c r="AI39" s="4"/>
      <c r="AJ39" s="25">
        <f>D39-BH39</f>
        <v>1.3360540000000001</v>
      </c>
      <c r="AK39" s="4"/>
      <c r="AL39" s="4"/>
      <c r="AM39" s="4"/>
      <c r="AN39" s="4"/>
      <c r="AO39" s="4"/>
      <c r="AP39" s="4"/>
      <c r="AQ39" s="4"/>
      <c r="AR39" s="4"/>
      <c r="AS39" s="4"/>
      <c r="AT39" s="4"/>
      <c r="AU39" s="4"/>
      <c r="AV39" s="4"/>
      <c r="AW39" s="4"/>
      <c r="AX39" s="4"/>
      <c r="AY39" s="4"/>
      <c r="AZ39" s="4"/>
      <c r="BA39" s="4"/>
      <c r="BB39" s="4"/>
      <c r="BC39" s="4"/>
      <c r="BD39" s="4"/>
      <c r="BE39" s="4"/>
      <c r="BF39" s="4"/>
      <c r="BG39" s="4"/>
      <c r="BH39" s="20">
        <f>SUM(H39:N39,P39:R39,U39:AB39,AE39:AI39,AK39:BG39)</f>
        <v>0</v>
      </c>
      <c r="BI39" s="23">
        <f>AJ64</f>
        <v>1.3360540000000001</v>
      </c>
      <c r="BJ39" s="14"/>
    </row>
    <row r="40" spans="1:62" s="26" customFormat="1" ht="20.25" customHeight="1" x14ac:dyDescent="0.25">
      <c r="A40" s="721" t="s">
        <v>260</v>
      </c>
      <c r="B40" s="16" t="s">
        <v>245</v>
      </c>
      <c r="C40" s="23" t="s">
        <v>246</v>
      </c>
      <c r="D40" s="788">
        <v>1.6249E-2</v>
      </c>
      <c r="E40" s="24">
        <f t="shared" si="9"/>
        <v>0</v>
      </c>
      <c r="F40" s="24"/>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1.6249E-2</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0.11624900000000001</v>
      </c>
      <c r="BJ40" s="14"/>
    </row>
    <row r="41" spans="1:62" s="26" customFormat="1" ht="20.25" customHeight="1" x14ac:dyDescent="0.25">
      <c r="A41" s="721" t="s">
        <v>260</v>
      </c>
      <c r="B41" s="16" t="s">
        <v>247</v>
      </c>
      <c r="C41" s="23" t="s">
        <v>248</v>
      </c>
      <c r="D41" s="788">
        <v>8.0319999999999992E-3</v>
      </c>
      <c r="E41" s="24">
        <f t="shared" si="9"/>
        <v>0</v>
      </c>
      <c r="F41" s="24"/>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8.0319999999999992E-3</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0.16803200000000001</v>
      </c>
      <c r="BJ41" s="14"/>
    </row>
    <row r="42" spans="1:62" s="26" customFormat="1" ht="20.25" customHeight="1" x14ac:dyDescent="0.25">
      <c r="A42" s="721" t="s">
        <v>260</v>
      </c>
      <c r="B42" s="16" t="s">
        <v>249</v>
      </c>
      <c r="C42" s="23" t="s">
        <v>250</v>
      </c>
      <c r="D42" s="768"/>
      <c r="E42" s="24">
        <f t="shared" si="9"/>
        <v>0</v>
      </c>
      <c r="F42" s="24"/>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768"/>
      <c r="E43" s="24">
        <f t="shared" si="9"/>
        <v>0</v>
      </c>
      <c r="F43" s="24"/>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1.04</v>
      </c>
      <c r="BJ43" s="14"/>
    </row>
    <row r="44" spans="1:62" s="26" customFormat="1" ht="20.25" customHeight="1" x14ac:dyDescent="0.25">
      <c r="A44" s="721" t="s">
        <v>260</v>
      </c>
      <c r="B44" s="16" t="s">
        <v>83</v>
      </c>
      <c r="C44" s="23" t="s">
        <v>73</v>
      </c>
      <c r="D44" s="768"/>
      <c r="E44" s="24">
        <f t="shared" si="9"/>
        <v>0</v>
      </c>
      <c r="F44" s="24"/>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768"/>
      <c r="E45" s="24">
        <f t="shared" si="9"/>
        <v>0</v>
      </c>
      <c r="F45" s="24"/>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v>
      </c>
      <c r="AQ45" s="4"/>
      <c r="AR45" s="4"/>
      <c r="AS45" s="4"/>
      <c r="AT45" s="4"/>
      <c r="AU45" s="4"/>
      <c r="AV45" s="4"/>
      <c r="AW45" s="4"/>
      <c r="AX45" s="4"/>
      <c r="AY45" s="4"/>
      <c r="AZ45" s="4"/>
      <c r="BA45" s="4"/>
      <c r="BB45" s="4"/>
      <c r="BC45" s="4"/>
      <c r="BD45" s="4"/>
      <c r="BE45" s="4"/>
      <c r="BF45" s="4"/>
      <c r="BG45" s="4"/>
      <c r="BH45" s="20">
        <f>SUM(H45:N45,P45:R45,U45:AB45,AE45:AO45,AQ45:BG45)</f>
        <v>0</v>
      </c>
      <c r="BI45" s="23">
        <f>AP64</f>
        <v>0</v>
      </c>
      <c r="BJ45" s="14"/>
    </row>
    <row r="46" spans="1:62" s="26" customFormat="1" ht="20.25" customHeight="1" x14ac:dyDescent="0.25">
      <c r="A46" s="721" t="s">
        <v>260</v>
      </c>
      <c r="B46" s="16" t="s">
        <v>251</v>
      </c>
      <c r="C46" s="23" t="s">
        <v>43</v>
      </c>
      <c r="D46" s="767">
        <v>83.310023999999999</v>
      </c>
      <c r="E46" s="24">
        <f t="shared" si="9"/>
        <v>0</v>
      </c>
      <c r="F46" s="24"/>
      <c r="G46" s="20">
        <f t="shared" si="5"/>
        <v>0</v>
      </c>
      <c r="H46" s="4"/>
      <c r="I46" s="4"/>
      <c r="J46" s="4"/>
      <c r="K46" s="4"/>
      <c r="L46" s="4"/>
      <c r="M46" s="4"/>
      <c r="N46" s="4"/>
      <c r="O46" s="4"/>
      <c r="P46" s="4"/>
      <c r="Q46" s="4"/>
      <c r="R46" s="4"/>
      <c r="S46" s="20">
        <f>SUM(U46:AB46,AE46:AP46,AR46:BF46)</f>
        <v>7.25</v>
      </c>
      <c r="T46" s="20"/>
      <c r="U46" s="4"/>
      <c r="V46" s="4"/>
      <c r="W46" s="4"/>
      <c r="X46" s="4"/>
      <c r="Y46" s="4">
        <v>1.4</v>
      </c>
      <c r="Z46" s="4">
        <v>1.6</v>
      </c>
      <c r="AA46" s="4"/>
      <c r="AB46" s="4"/>
      <c r="AC46" s="737">
        <f>SUM(AE46:AP46,AR46:AT46)</f>
        <v>2.41</v>
      </c>
      <c r="AD46" s="720"/>
      <c r="AE46" s="4">
        <v>2.41</v>
      </c>
      <c r="AF46" s="4"/>
      <c r="AG46" s="4"/>
      <c r="AH46" s="4"/>
      <c r="AI46" s="4"/>
      <c r="AJ46" s="4"/>
      <c r="AK46" s="4"/>
      <c r="AL46" s="4"/>
      <c r="AM46" s="4"/>
      <c r="AN46" s="4"/>
      <c r="AO46" s="4"/>
      <c r="AP46" s="4"/>
      <c r="AQ46" s="25">
        <f>D46-BH46</f>
        <v>76.060023999999999</v>
      </c>
      <c r="AR46" s="4"/>
      <c r="AS46" s="4"/>
      <c r="AT46" s="4"/>
      <c r="AU46" s="4"/>
      <c r="AV46" s="4"/>
      <c r="AW46" s="4">
        <v>0.12</v>
      </c>
      <c r="AX46" s="4">
        <v>1.72</v>
      </c>
      <c r="AY46" s="4"/>
      <c r="AZ46" s="4"/>
      <c r="BA46" s="4"/>
      <c r="BB46" s="4"/>
      <c r="BC46" s="4"/>
      <c r="BD46" s="4"/>
      <c r="BE46" s="4"/>
      <c r="BF46" s="4"/>
      <c r="BG46" s="4"/>
      <c r="BH46" s="20">
        <f>SUM(H46:N46,P46:R46,U46:AB46,AE46:AP46,AR46:BG46)</f>
        <v>7.25</v>
      </c>
      <c r="BI46" s="23">
        <f>AQ64</f>
        <v>82.460024000000004</v>
      </c>
      <c r="BJ46" s="14"/>
    </row>
    <row r="47" spans="1:62" s="26" customFormat="1" ht="20.25" customHeight="1" x14ac:dyDescent="0.25">
      <c r="A47" s="721" t="s">
        <v>260</v>
      </c>
      <c r="B47" s="16" t="s">
        <v>252</v>
      </c>
      <c r="C47" s="23" t="s">
        <v>253</v>
      </c>
      <c r="D47" s="768"/>
      <c r="E47" s="24">
        <f t="shared" si="9"/>
        <v>0</v>
      </c>
      <c r="F47" s="24"/>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768"/>
      <c r="E48" s="24">
        <f t="shared" si="9"/>
        <v>0</v>
      </c>
      <c r="F48" s="24"/>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788">
        <v>0.38985599999999998</v>
      </c>
      <c r="E49" s="24">
        <f t="shared" si="9"/>
        <v>0</v>
      </c>
      <c r="F49" s="24"/>
      <c r="G49" s="20">
        <f t="shared" si="5"/>
        <v>0</v>
      </c>
      <c r="H49" s="4"/>
      <c r="I49" s="4"/>
      <c r="J49" s="4"/>
      <c r="K49" s="4"/>
      <c r="L49" s="4"/>
      <c r="M49" s="4"/>
      <c r="N49" s="4"/>
      <c r="O49" s="4"/>
      <c r="P49" s="4"/>
      <c r="Q49" s="4"/>
      <c r="R49" s="4"/>
      <c r="S49" s="20">
        <f>SUM(U49:AB49,AE49:AS49,AU49:BF49)</f>
        <v>0.05</v>
      </c>
      <c r="T49" s="20"/>
      <c r="U49" s="4"/>
      <c r="V49" s="4"/>
      <c r="W49" s="4"/>
      <c r="X49" s="4"/>
      <c r="Y49" s="4"/>
      <c r="Z49" s="4"/>
      <c r="AA49" s="4"/>
      <c r="AB49" s="4"/>
      <c r="AC49" s="737">
        <f>SUM(AE49:AS49,)</f>
        <v>0.05</v>
      </c>
      <c r="AD49" s="720"/>
      <c r="AE49" s="4">
        <v>0.05</v>
      </c>
      <c r="AF49" s="4"/>
      <c r="AG49" s="4"/>
      <c r="AH49" s="4"/>
      <c r="AI49" s="4"/>
      <c r="AJ49" s="4"/>
      <c r="AK49" s="4"/>
      <c r="AL49" s="4"/>
      <c r="AM49" s="4"/>
      <c r="AN49" s="4"/>
      <c r="AO49" s="4"/>
      <c r="AP49" s="4"/>
      <c r="AQ49" s="4"/>
      <c r="AR49" s="4"/>
      <c r="AS49" s="4"/>
      <c r="AT49" s="25">
        <f>D49-BH49</f>
        <v>0.33985599999999999</v>
      </c>
      <c r="AU49" s="4"/>
      <c r="AV49" s="4"/>
      <c r="AW49" s="4"/>
      <c r="AX49" s="4"/>
      <c r="AY49" s="4"/>
      <c r="AZ49" s="4"/>
      <c r="BA49" s="4"/>
      <c r="BB49" s="4"/>
      <c r="BC49" s="4"/>
      <c r="BD49" s="4"/>
      <c r="BE49" s="4"/>
      <c r="BF49" s="4"/>
      <c r="BG49" s="4"/>
      <c r="BH49" s="20">
        <f>SUM(H49:N49,P49:R49,U49:AB49,AE49:AS49,AU49:BG49)</f>
        <v>0.05</v>
      </c>
      <c r="BI49" s="23">
        <f>AT64</f>
        <v>0.33985599999999999</v>
      </c>
      <c r="BJ49" s="14"/>
    </row>
    <row r="50" spans="1:62" s="26" customFormat="1" ht="13.8" x14ac:dyDescent="0.25">
      <c r="A50" s="15">
        <v>2.1</v>
      </c>
      <c r="B50" s="16" t="s">
        <v>119</v>
      </c>
      <c r="C50" s="23" t="s">
        <v>123</v>
      </c>
      <c r="D50" s="768"/>
      <c r="E50" s="24">
        <f t="shared" si="9"/>
        <v>0</v>
      </c>
      <c r="F50" s="24"/>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767">
        <v>1.7185870000000001</v>
      </c>
      <c r="E51" s="24">
        <f t="shared" si="9"/>
        <v>0</v>
      </c>
      <c r="F51" s="24"/>
      <c r="G51" s="20">
        <f t="shared" si="5"/>
        <v>0</v>
      </c>
      <c r="H51" s="4"/>
      <c r="I51" s="4"/>
      <c r="J51" s="4"/>
      <c r="K51" s="4"/>
      <c r="L51" s="4"/>
      <c r="M51" s="4"/>
      <c r="N51" s="4"/>
      <c r="O51" s="4"/>
      <c r="P51" s="4"/>
      <c r="Q51" s="4"/>
      <c r="R51" s="4"/>
      <c r="S51" s="20">
        <f>SUM(U51:AB51,AE51:AU51,AW51:BF51)</f>
        <v>0.09</v>
      </c>
      <c r="T51" s="20"/>
      <c r="U51" s="4"/>
      <c r="V51" s="4"/>
      <c r="W51" s="4"/>
      <c r="X51" s="4"/>
      <c r="Y51" s="4"/>
      <c r="Z51" s="4"/>
      <c r="AA51" s="4"/>
      <c r="AB51" s="4"/>
      <c r="AC51" s="737">
        <f>SUM(AE51:AT51,)</f>
        <v>0.09</v>
      </c>
      <c r="AD51" s="720"/>
      <c r="AE51" s="4"/>
      <c r="AF51" s="4"/>
      <c r="AG51" s="4"/>
      <c r="AH51" s="4"/>
      <c r="AI51" s="4"/>
      <c r="AJ51" s="4"/>
      <c r="AK51" s="4"/>
      <c r="AL51" s="4">
        <v>0.04</v>
      </c>
      <c r="AM51" s="4"/>
      <c r="AN51" s="4">
        <v>0.05</v>
      </c>
      <c r="AO51" s="4"/>
      <c r="AP51" s="4"/>
      <c r="AQ51" s="4"/>
      <c r="AR51" s="4"/>
      <c r="AS51" s="4"/>
      <c r="AT51" s="4"/>
      <c r="AU51" s="4"/>
      <c r="AV51" s="93">
        <f>D51-BH51</f>
        <v>1.628587</v>
      </c>
      <c r="AW51" s="4"/>
      <c r="AX51" s="4"/>
      <c r="AY51" s="4"/>
      <c r="AZ51" s="4"/>
      <c r="BA51" s="4"/>
      <c r="BB51" s="4"/>
      <c r="BC51" s="4"/>
      <c r="BD51" s="4"/>
      <c r="BE51" s="4"/>
      <c r="BF51" s="4"/>
      <c r="BG51" s="4"/>
      <c r="BH51" s="20">
        <f>SUM(H51:N51,P51:R51,U51:AB51,AE51:AU51,AW51:BG51)</f>
        <v>0.09</v>
      </c>
      <c r="BI51" s="23">
        <f>AV64</f>
        <v>2.0385870000000001</v>
      </c>
      <c r="BJ51" s="14"/>
    </row>
    <row r="52" spans="1:62" s="26" customFormat="1" ht="13.8" x14ac:dyDescent="0.25">
      <c r="A52" s="15">
        <v>2.12</v>
      </c>
      <c r="B52" s="16" t="s">
        <v>149</v>
      </c>
      <c r="C52" s="23" t="s">
        <v>147</v>
      </c>
      <c r="D52" s="768"/>
      <c r="E52" s="24">
        <f t="shared" si="9"/>
        <v>0</v>
      </c>
      <c r="F52" s="24"/>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0.66</v>
      </c>
      <c r="BJ52" s="14"/>
    </row>
    <row r="53" spans="1:62" s="26" customFormat="1" ht="13.8" x14ac:dyDescent="0.25">
      <c r="A53" s="15" t="s">
        <v>168</v>
      </c>
      <c r="B53" s="16" t="s">
        <v>90</v>
      </c>
      <c r="C53" s="23" t="s">
        <v>94</v>
      </c>
      <c r="D53" s="767">
        <v>68.178664999999995</v>
      </c>
      <c r="E53" s="24">
        <f t="shared" si="9"/>
        <v>1.5</v>
      </c>
      <c r="F53" s="24"/>
      <c r="G53" s="20">
        <f t="shared" si="5"/>
        <v>0</v>
      </c>
      <c r="H53" s="4"/>
      <c r="I53" s="4"/>
      <c r="J53" s="4"/>
      <c r="K53" s="4"/>
      <c r="L53" s="4">
        <v>1.5</v>
      </c>
      <c r="M53" s="4"/>
      <c r="N53" s="4"/>
      <c r="O53" s="4"/>
      <c r="P53" s="4"/>
      <c r="Q53" s="4"/>
      <c r="R53" s="4"/>
      <c r="S53" s="20">
        <f>SUM(U53:AB53,AE53:AW53,AY53:BF53)</f>
        <v>13.73</v>
      </c>
      <c r="T53" s="20"/>
      <c r="U53" s="4"/>
      <c r="V53" s="4"/>
      <c r="W53" s="4"/>
      <c r="X53" s="4"/>
      <c r="Y53" s="4">
        <v>8.8000000000000007</v>
      </c>
      <c r="Z53" s="4"/>
      <c r="AA53" s="4"/>
      <c r="AB53" s="4"/>
      <c r="AC53" s="737">
        <f t="shared" ref="AC53:AC60" si="13">SUM(AE53:AT53,)</f>
        <v>4.9300000000000006</v>
      </c>
      <c r="AD53" s="720"/>
      <c r="AE53" s="4">
        <v>4.82</v>
      </c>
      <c r="AF53" s="4"/>
      <c r="AG53" s="4"/>
      <c r="AH53" s="4"/>
      <c r="AI53" s="4"/>
      <c r="AJ53" s="4"/>
      <c r="AK53" s="4"/>
      <c r="AL53" s="4"/>
      <c r="AM53" s="4"/>
      <c r="AN53" s="4">
        <v>0.11</v>
      </c>
      <c r="AO53" s="4"/>
      <c r="AP53" s="4"/>
      <c r="AQ53" s="4"/>
      <c r="AR53" s="4"/>
      <c r="AS53" s="4"/>
      <c r="AT53" s="4"/>
      <c r="AU53" s="4"/>
      <c r="AV53" s="4"/>
      <c r="AW53" s="4"/>
      <c r="AX53" s="25">
        <f>D53-BH53</f>
        <v>52.948664999999991</v>
      </c>
      <c r="AY53" s="4"/>
      <c r="AZ53" s="4"/>
      <c r="BA53" s="4"/>
      <c r="BB53" s="4"/>
      <c r="BC53" s="4"/>
      <c r="BD53" s="4"/>
      <c r="BE53" s="4"/>
      <c r="BF53" s="4"/>
      <c r="BG53" s="4"/>
      <c r="BH53" s="20">
        <f>SUM(H53:N53,P53:R53,U53:AB53,AE53:AW53,AY53:BG53)</f>
        <v>15.23</v>
      </c>
      <c r="BI53" s="23">
        <f>AX64</f>
        <v>100.46866499999999</v>
      </c>
      <c r="BJ53" s="14"/>
    </row>
    <row r="54" spans="1:62" s="26" customFormat="1" ht="13.8" x14ac:dyDescent="0.25">
      <c r="A54" s="15" t="s">
        <v>169</v>
      </c>
      <c r="B54" s="16" t="s">
        <v>91</v>
      </c>
      <c r="C54" s="23" t="s">
        <v>95</v>
      </c>
      <c r="D54" s="768"/>
      <c r="E54" s="24">
        <f t="shared" si="9"/>
        <v>0</v>
      </c>
      <c r="F54" s="24"/>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767">
        <v>0.71567999999999998</v>
      </c>
      <c r="E55" s="24">
        <f t="shared" si="9"/>
        <v>0</v>
      </c>
      <c r="F55" s="24"/>
      <c r="G55" s="20">
        <f t="shared" si="5"/>
        <v>0</v>
      </c>
      <c r="H55" s="4"/>
      <c r="I55" s="4"/>
      <c r="J55" s="4"/>
      <c r="K55" s="4"/>
      <c r="L55" s="4"/>
      <c r="M55" s="4"/>
      <c r="N55" s="4"/>
      <c r="O55" s="4"/>
      <c r="P55" s="4"/>
      <c r="Q55" s="4"/>
      <c r="R55" s="4"/>
      <c r="S55" s="20">
        <f>SUM(U55:AB55,AE55:AY55,BA55:BF55)</f>
        <v>0</v>
      </c>
      <c r="T55" s="20"/>
      <c r="U55" s="4"/>
      <c r="V55" s="4"/>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0.71567999999999998</v>
      </c>
      <c r="BA55" s="4"/>
      <c r="BB55" s="4"/>
      <c r="BC55" s="4"/>
      <c r="BD55" s="4"/>
      <c r="BE55" s="4"/>
      <c r="BF55" s="4"/>
      <c r="BG55" s="4"/>
      <c r="BH55" s="20">
        <f>SUM(H55:N55,P55:R55,U55:AB55,AE55:AY55,BA55:BG55)</f>
        <v>0</v>
      </c>
      <c r="BI55" s="23">
        <f>AZ64</f>
        <v>0.71567999999999998</v>
      </c>
      <c r="BJ55" s="14"/>
    </row>
    <row r="56" spans="1:62" s="26" customFormat="1" ht="13.8" x14ac:dyDescent="0.25">
      <c r="A56" s="15" t="s">
        <v>171</v>
      </c>
      <c r="B56" s="16" t="s">
        <v>116</v>
      </c>
      <c r="C56" s="23" t="s">
        <v>96</v>
      </c>
      <c r="D56" s="768"/>
      <c r="E56" s="24">
        <f t="shared" si="9"/>
        <v>0</v>
      </c>
      <c r="F56" s="24"/>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768"/>
      <c r="E57" s="24">
        <f t="shared" si="9"/>
        <v>0</v>
      </c>
      <c r="F57" s="24"/>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767">
        <v>2.8985249999999998</v>
      </c>
      <c r="E58" s="24">
        <f t="shared" si="9"/>
        <v>0</v>
      </c>
      <c r="F58" s="24"/>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2.8985249999999998</v>
      </c>
      <c r="BD58" s="4"/>
      <c r="BE58" s="4"/>
      <c r="BF58" s="4"/>
      <c r="BG58" s="4"/>
      <c r="BH58" s="20">
        <f>SUM(H58:N58,P58:R58,U58:AB58,AE58:BB58,BD58:BG58)</f>
        <v>0</v>
      </c>
      <c r="BI58" s="23">
        <f>BC64</f>
        <v>2.8985249999999998</v>
      </c>
      <c r="BJ58" s="14"/>
    </row>
    <row r="59" spans="1:62" s="26" customFormat="1" ht="13.8" x14ac:dyDescent="0.25">
      <c r="A59" s="15">
        <v>2.19</v>
      </c>
      <c r="B59" s="16" t="s">
        <v>151</v>
      </c>
      <c r="C59" s="23" t="s">
        <v>152</v>
      </c>
      <c r="D59" s="767">
        <v>0.23378199999999999</v>
      </c>
      <c r="E59" s="24">
        <f t="shared" si="9"/>
        <v>0</v>
      </c>
      <c r="F59" s="24"/>
      <c r="G59" s="20">
        <f t="shared" si="5"/>
        <v>0</v>
      </c>
      <c r="H59" s="4"/>
      <c r="I59" s="4"/>
      <c r="J59" s="4"/>
      <c r="K59" s="4"/>
      <c r="L59" s="4"/>
      <c r="M59" s="4"/>
      <c r="N59" s="4"/>
      <c r="O59" s="4"/>
      <c r="P59" s="4"/>
      <c r="Q59" s="4"/>
      <c r="R59" s="4"/>
      <c r="S59" s="20">
        <f>SUM(U59:AB59,AE59:BC59,BE59:BF59)</f>
        <v>0</v>
      </c>
      <c r="T59" s="20"/>
      <c r="U59" s="4"/>
      <c r="V59" s="4"/>
      <c r="W59" s="4"/>
      <c r="X59" s="4"/>
      <c r="Y59" s="4"/>
      <c r="Z59" s="4"/>
      <c r="AA59" s="4"/>
      <c r="AB59" s="4"/>
      <c r="AC59" s="737">
        <f t="shared" si="13"/>
        <v>0</v>
      </c>
      <c r="AD59" s="720"/>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0.23378199999999999</v>
      </c>
      <c r="BE59" s="4"/>
      <c r="BF59" s="4"/>
      <c r="BG59" s="4"/>
      <c r="BH59" s="20">
        <f>SUM(H59:N59,P59:R59,U59:AB59,AE59:BC59,BE59:BG59)</f>
        <v>0</v>
      </c>
      <c r="BI59" s="23">
        <f>BD64</f>
        <v>0.23378199999999999</v>
      </c>
      <c r="BJ59" s="14"/>
    </row>
    <row r="60" spans="1:62" s="26" customFormat="1" ht="13.8" x14ac:dyDescent="0.25">
      <c r="A60" s="15">
        <v>2.2000000000000002</v>
      </c>
      <c r="B60" s="16" t="s">
        <v>150</v>
      </c>
      <c r="C60" s="23" t="s">
        <v>153</v>
      </c>
      <c r="D60" s="767">
        <v>9.3614420000000003</v>
      </c>
      <c r="E60" s="24">
        <f t="shared" si="9"/>
        <v>0</v>
      </c>
      <c r="F60" s="24"/>
      <c r="G60" s="20">
        <f t="shared" si="5"/>
        <v>0</v>
      </c>
      <c r="H60" s="4"/>
      <c r="I60" s="4"/>
      <c r="J60" s="4"/>
      <c r="K60" s="4"/>
      <c r="L60" s="4"/>
      <c r="M60" s="4"/>
      <c r="N60" s="4"/>
      <c r="O60" s="4"/>
      <c r="P60" s="4"/>
      <c r="Q60" s="4"/>
      <c r="R60" s="4"/>
      <c r="S60" s="20">
        <f>SUM(U60:AB60,AE60:BD60,BF60)</f>
        <v>5.78</v>
      </c>
      <c r="T60" s="20"/>
      <c r="U60" s="4"/>
      <c r="V60" s="4"/>
      <c r="W60" s="4"/>
      <c r="X60" s="4"/>
      <c r="Y60" s="4">
        <v>3</v>
      </c>
      <c r="Z60" s="4"/>
      <c r="AA60" s="4"/>
      <c r="AB60" s="4"/>
      <c r="AC60" s="737">
        <f t="shared" si="13"/>
        <v>0.56000000000000005</v>
      </c>
      <c r="AD60" s="720"/>
      <c r="AE60" s="4">
        <v>0.56000000000000005</v>
      </c>
      <c r="AF60" s="4"/>
      <c r="AG60" s="4"/>
      <c r="AH60" s="4"/>
      <c r="AI60" s="4"/>
      <c r="AJ60" s="4"/>
      <c r="AK60" s="4"/>
      <c r="AL60" s="4"/>
      <c r="AM60" s="4"/>
      <c r="AN60" s="4"/>
      <c r="AO60" s="4"/>
      <c r="AP60" s="4"/>
      <c r="AQ60" s="4"/>
      <c r="AR60" s="4"/>
      <c r="AS60" s="4"/>
      <c r="AT60" s="4"/>
      <c r="AU60" s="4"/>
      <c r="AV60" s="4"/>
      <c r="AW60" s="4"/>
      <c r="AX60" s="4">
        <v>2.2200000000000002</v>
      </c>
      <c r="AY60" s="4"/>
      <c r="AZ60" s="4"/>
      <c r="BA60" s="4"/>
      <c r="BB60" s="4"/>
      <c r="BC60" s="4"/>
      <c r="BD60" s="4"/>
      <c r="BE60" s="25">
        <f>D60-BH60</f>
        <v>3.581442</v>
      </c>
      <c r="BF60" s="4"/>
      <c r="BG60" s="4"/>
      <c r="BH60" s="20">
        <f>SUM(H60:N60,P60:R60,U60:AB60,AE60:BD60,BF60:BG60)</f>
        <v>5.78</v>
      </c>
      <c r="BI60" s="23">
        <f>BE64</f>
        <v>3.581442</v>
      </c>
      <c r="BJ60" s="14"/>
    </row>
    <row r="61" spans="1:62" s="26" customFormat="1" ht="13.8" x14ac:dyDescent="0.25">
      <c r="A61" s="15">
        <v>2.21</v>
      </c>
      <c r="B61" s="16" t="s">
        <v>77</v>
      </c>
      <c r="C61" s="23" t="s">
        <v>78</v>
      </c>
      <c r="D61" s="768"/>
      <c r="E61" s="24">
        <f t="shared" si="9"/>
        <v>0</v>
      </c>
      <c r="F61" s="24"/>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v>
      </c>
      <c r="BG61" s="4"/>
      <c r="BH61" s="20">
        <f>SUM(H61:N61,P61:R61,U61:AB61,AE61:BE61,BG61)</f>
        <v>0</v>
      </c>
      <c r="BI61" s="23">
        <f>BF64</f>
        <v>0</v>
      </c>
      <c r="BJ61" s="14"/>
    </row>
    <row r="62" spans="1:62" s="752" customFormat="1" ht="13.8" x14ac:dyDescent="0.25">
      <c r="A62" s="27">
        <v>3</v>
      </c>
      <c r="B62" s="28" t="s">
        <v>72</v>
      </c>
      <c r="C62" s="29" t="s">
        <v>84</v>
      </c>
      <c r="D62" s="765">
        <v>202.214257</v>
      </c>
      <c r="E62" s="24">
        <f>SUM(H62:N62,P62:R62)</f>
        <v>1</v>
      </c>
      <c r="F62" s="24"/>
      <c r="G62" s="24">
        <f t="shared" si="5"/>
        <v>0</v>
      </c>
      <c r="H62" s="17"/>
      <c r="I62" s="17"/>
      <c r="J62" s="17"/>
      <c r="K62" s="17"/>
      <c r="L62" s="17">
        <v>1</v>
      </c>
      <c r="M62" s="17"/>
      <c r="N62" s="17"/>
      <c r="O62" s="17"/>
      <c r="P62" s="17"/>
      <c r="Q62" s="17"/>
      <c r="R62" s="17"/>
      <c r="S62" s="24">
        <f>SUM(U62:AB62,AE62:BF62,)</f>
        <v>88.48</v>
      </c>
      <c r="T62" s="24"/>
      <c r="U62" s="17"/>
      <c r="V62" s="17"/>
      <c r="W62" s="17"/>
      <c r="X62" s="17"/>
      <c r="Y62" s="17">
        <v>3.24</v>
      </c>
      <c r="Z62" s="17">
        <v>5.24</v>
      </c>
      <c r="AA62" s="17"/>
      <c r="AB62" s="17"/>
      <c r="AC62" s="751">
        <f>SUM(AE62:AT62,)</f>
        <v>45.199999999999996</v>
      </c>
      <c r="AD62" s="727"/>
      <c r="AE62" s="17">
        <v>5.04</v>
      </c>
      <c r="AF62" s="17">
        <v>40.04</v>
      </c>
      <c r="AG62" s="17"/>
      <c r="AH62" s="17"/>
      <c r="AI62" s="17"/>
      <c r="AJ62" s="17"/>
      <c r="AK62" s="17">
        <v>0.03</v>
      </c>
      <c r="AL62" s="17">
        <v>0.08</v>
      </c>
      <c r="AM62" s="17"/>
      <c r="AN62" s="17">
        <v>0.01</v>
      </c>
      <c r="AO62" s="17"/>
      <c r="AP62" s="17"/>
      <c r="AQ62" s="17"/>
      <c r="AR62" s="17"/>
      <c r="AS62" s="17"/>
      <c r="AT62" s="17"/>
      <c r="AU62" s="17"/>
      <c r="AV62" s="17">
        <v>0.17</v>
      </c>
      <c r="AW62" s="17">
        <v>0.25</v>
      </c>
      <c r="AX62" s="17">
        <v>34.380000000000003</v>
      </c>
      <c r="AY62" s="17"/>
      <c r="AZ62" s="17"/>
      <c r="BA62" s="17"/>
      <c r="BB62" s="17"/>
      <c r="BC62" s="17"/>
      <c r="BD62" s="17"/>
      <c r="BE62" s="17"/>
      <c r="BF62" s="17"/>
      <c r="BG62" s="750">
        <f>D62-BH62</f>
        <v>112.734257</v>
      </c>
      <c r="BH62" s="24">
        <f>SUM(H62:N62,P62:R62,U62:AB62,AE62:BF62,)</f>
        <v>89.48</v>
      </c>
      <c r="BI62" s="29">
        <f>BG64</f>
        <v>112.734257</v>
      </c>
      <c r="BJ62" s="100"/>
    </row>
    <row r="63" spans="1:62" x14ac:dyDescent="0.25">
      <c r="A63" s="723"/>
      <c r="B63" s="30" t="s">
        <v>113</v>
      </c>
      <c r="C63" s="724"/>
      <c r="D63" s="769"/>
      <c r="E63" s="726">
        <f>SUM(H63:N63,P63:R63)</f>
        <v>12.200000000000001</v>
      </c>
      <c r="F63" s="726"/>
      <c r="G63" s="726">
        <f>SUM(H63+I63)</f>
        <v>0</v>
      </c>
      <c r="H63" s="726">
        <f>SUM(H12:H17,H19:H21,H24:H31,H34:H62)</f>
        <v>0</v>
      </c>
      <c r="I63" s="726">
        <f>SUM(I11,I13:I17,I19:I21,I24:I31,I34:I62)</f>
        <v>0</v>
      </c>
      <c r="J63" s="726">
        <f>SUM(J11:J12,J14:J17,J19:J21,J24:J31,J34:J62)</f>
        <v>0</v>
      </c>
      <c r="K63" s="726">
        <f>SUM(K11:K13,K15:K17,K19:K21,K24:K31,K34:K62)</f>
        <v>0</v>
      </c>
      <c r="L63" s="726">
        <f>SUM(L11:L14,L16:L17,L19:L21,L24:L31,L34:L62)</f>
        <v>12.200000000000001</v>
      </c>
      <c r="M63" s="726">
        <f>SUM(M11:M15,M17,M19:M21,M24:M31,M34:M62)</f>
        <v>0</v>
      </c>
      <c r="N63" s="726">
        <f>SUM(N11:N16,N19:N21,N24:N31,N34:N62)</f>
        <v>0</v>
      </c>
      <c r="O63" s="726">
        <f>SUM(O11:O16,O19:O21,O24:O31,O34:O62)</f>
        <v>0</v>
      </c>
      <c r="P63" s="726">
        <f>SUM(P11:P17,P20:P21,P24:P31,P34:P62)</f>
        <v>0</v>
      </c>
      <c r="Q63" s="726">
        <f>SUM(Q11:Q17,Q19,Q21,Q24:Q31,Q34:Q62)</f>
        <v>0</v>
      </c>
      <c r="R63" s="726">
        <f>SUM(R11:R17,R19:R20,R24:R31,R34:R62)</f>
        <v>0</v>
      </c>
      <c r="S63" s="726">
        <f>SUM(U63:AB63,AE63:BF63)</f>
        <v>286.77</v>
      </c>
      <c r="T63" s="726"/>
      <c r="U63" s="726">
        <f>SUM(U11:U17,U19:U21,U25:U31,U34:U62)</f>
        <v>0</v>
      </c>
      <c r="V63" s="726">
        <f>SUM(V11:V17,V19:V21,V24,V26:V31,V34:V62)</f>
        <v>0.2</v>
      </c>
      <c r="W63" s="726">
        <f>SUM(W11:W17,W19:W21,W24:W25,W27:W31,W34:W62)</f>
        <v>0</v>
      </c>
      <c r="X63" s="726">
        <f>SUM(X11:X17,X19:X21,X24:X26,X28:X31,X34:X62)</f>
        <v>0</v>
      </c>
      <c r="Y63" s="726">
        <f>SUM(Y11:Y17,Y19:Y21,Y24:Y27,Y29:Y31,Y34:Y62)</f>
        <v>125.8</v>
      </c>
      <c r="Z63" s="726">
        <f>SUM(Z11:Z17,Z19:Z21,Z24:Z28,Z30:Z31,Z34:Z62)</f>
        <v>10.61</v>
      </c>
      <c r="AA63" s="726">
        <f>SUM(AA11:AA17,AA19:AA21,AA24:AA29,AA31,AA34:AA62)</f>
        <v>0</v>
      </c>
      <c r="AB63" s="726">
        <f>SUM(AB11:AB17,AB19:AB21,AB24:AB30,AB34:AB62)</f>
        <v>0</v>
      </c>
      <c r="AC63" s="738">
        <f>SUM(AC11:AC17,AC19:AC21,AC24:AC31,AC34:AC49,AC50:AC62)</f>
        <v>101.57000000000001</v>
      </c>
      <c r="AD63" s="726"/>
      <c r="AE63" s="726">
        <f>SUM(AE11:AE17,AE19:AE21,AE24:AE31,AE35:AE62)</f>
        <v>53.39</v>
      </c>
      <c r="AF63" s="726">
        <f>SUM(AF11:AF17,AF19:AF21,AF24:AF31,AF34,AF36:AF62)</f>
        <v>40.479999999999997</v>
      </c>
      <c r="AG63" s="726">
        <f>SUM(AG11:AG17,AG19:AG21,AG24:AG31,AG34:AG35,AG37:AG62)</f>
        <v>0</v>
      </c>
      <c r="AH63" s="726">
        <f>SUM(AH11:AH17,AH19:AH21,AH24:AH31,AH34:AH36,AH38:AH62)</f>
        <v>0</v>
      </c>
      <c r="AI63" s="726">
        <f>SUM(AI11:AI17,AI19:AI21,AI24:AI31,AI34:AI37,AI39:AI62)</f>
        <v>0</v>
      </c>
      <c r="AJ63" s="726">
        <f>SUM(AJ11:AJ17,AJ19:AJ21,AJ24:AJ31,AJ34:AJ38,AJ40:AJ62)</f>
        <v>0</v>
      </c>
      <c r="AK63" s="726">
        <f>SUM(AK11:AK17,AK19:AK21,AK24:AK31,AK34:AK39,AK41:AK62)</f>
        <v>0.1</v>
      </c>
      <c r="AL63" s="726">
        <f>SUM(AL11:AL17,AL19:AL21,AL24:AL31,AL34:AL40,AL42:AL62)</f>
        <v>0.16</v>
      </c>
      <c r="AM63" s="726">
        <f>SUM(AM11:AM17,AM19:AM21,AM24:AM31,AM34:AM41,AM43:AM62)</f>
        <v>0</v>
      </c>
      <c r="AN63" s="726">
        <f>SUM(AN11:AN17,AN19:AN21,AN24:AN31,AN34:AN42,AN44:AN62)</f>
        <v>1.04</v>
      </c>
      <c r="AO63" s="726">
        <f>SUM(AO11:AO17,AO19:AO21,AO24:AO31,AO34:AO43,AO45:AO62)</f>
        <v>0</v>
      </c>
      <c r="AP63" s="726">
        <f>SUM(AP11:AP17,AP19:AP21,AP24:AP31,AP34:AP44,AP46:AP62)</f>
        <v>0</v>
      </c>
      <c r="AQ63" s="726">
        <f>SUM(AQ11:AQ17,AQ19:AQ21,AQ24:AQ31,AQ34:AQ45,AQ47:AQ62)</f>
        <v>6.4</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0.41000000000000003</v>
      </c>
      <c r="AW63" s="726">
        <f>SUM(AW11:AW17,AW19:AW21,AW24:AW31,AW34:AW51,AW53:AW62)</f>
        <v>0.66</v>
      </c>
      <c r="AX63" s="726">
        <f>SUM(AX11:AX17,AX19:AX21,AX24:AX31,AX34:AX52,AX54:AX62)</f>
        <v>47.52</v>
      </c>
      <c r="AY63" s="726">
        <f>SUM(AY11:AY17,AY19:AY21,AY24:AY31,AY34:AY53,AY55:AY62)</f>
        <v>0</v>
      </c>
      <c r="AZ63" s="726">
        <f>SUM(AZ11:AZ17,AZ19:AZ21,AZ24:AZ31,AZ34:AZ54,AZ56:AZ62)</f>
        <v>0</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862.54793500000005</v>
      </c>
      <c r="F64" s="34"/>
      <c r="G64" s="34">
        <f>G10+G63</f>
        <v>281.63664600000004</v>
      </c>
      <c r="H64" s="34">
        <f>H63+H11</f>
        <v>281.63664600000004</v>
      </c>
      <c r="I64" s="34">
        <f>I12+I63</f>
        <v>0</v>
      </c>
      <c r="J64" s="34">
        <f>J13+J63</f>
        <v>75.011925000000005</v>
      </c>
      <c r="K64" s="34">
        <f>K14+K63</f>
        <v>375.598951</v>
      </c>
      <c r="L64" s="34">
        <f>L15+L63</f>
        <v>43.540312</v>
      </c>
      <c r="M64" s="34">
        <f>M16+M63</f>
        <v>0</v>
      </c>
      <c r="N64" s="34">
        <f>N17+N63</f>
        <v>35.091417999999997</v>
      </c>
      <c r="O64" s="34">
        <f>O18+O63</f>
        <v>4.5813560000000004</v>
      </c>
      <c r="P64" s="34">
        <f>P63+P19</f>
        <v>11.609120999999995</v>
      </c>
      <c r="Q64" s="34">
        <f>Q63+Q20</f>
        <v>0</v>
      </c>
      <c r="R64" s="34">
        <f>R63+R21</f>
        <v>40.059562</v>
      </c>
      <c r="S64" s="34">
        <f>SUM(S63,S22)</f>
        <v>552.379054</v>
      </c>
      <c r="T64" s="34"/>
      <c r="U64" s="34">
        <f>U63+U24</f>
        <v>0</v>
      </c>
      <c r="V64" s="34">
        <f>V63+V25</f>
        <v>0.2</v>
      </c>
      <c r="W64" s="34">
        <f>W63+W26</f>
        <v>0</v>
      </c>
      <c r="X64" s="34">
        <f>+X63+X27</f>
        <v>0</v>
      </c>
      <c r="Y64" s="34">
        <f>+Y63+Y28</f>
        <v>125.959975</v>
      </c>
      <c r="Z64" s="34">
        <f>Z63+Z29</f>
        <v>10.61</v>
      </c>
      <c r="AA64" s="34">
        <f>AA63+AA30</f>
        <v>0</v>
      </c>
      <c r="AB64" s="34">
        <f>AB63+AB31</f>
        <v>0</v>
      </c>
      <c r="AC64" s="734">
        <f>AC63+AC32</f>
        <v>305.01239800000002</v>
      </c>
      <c r="AD64" s="34"/>
      <c r="AE64" s="34">
        <f>AE63+AE34</f>
        <v>150.606559</v>
      </c>
      <c r="AF64" s="34">
        <f>AF63+AF35</f>
        <v>60.785084999999995</v>
      </c>
      <c r="AG64" s="34">
        <f>AG63+AG36</f>
        <v>7.4346999999999996E-2</v>
      </c>
      <c r="AH64" s="34">
        <f>AH63+AH37</f>
        <v>0.22480600000000001</v>
      </c>
      <c r="AI64" s="34">
        <f>AI63+AI38</f>
        <v>7.8613860000000004</v>
      </c>
      <c r="AJ64" s="34">
        <f>AJ63+AJ39</f>
        <v>1.3360540000000001</v>
      </c>
      <c r="AK64" s="34">
        <f>AK63+AK40</f>
        <v>0.11624900000000001</v>
      </c>
      <c r="AL64" s="34">
        <f>AL63+AL41</f>
        <v>0.16803200000000001</v>
      </c>
      <c r="AM64" s="34">
        <f>AM63+AM42</f>
        <v>0</v>
      </c>
      <c r="AN64" s="34">
        <f>AN63+AN43</f>
        <v>1.04</v>
      </c>
      <c r="AO64" s="34">
        <f>AO63+AO44</f>
        <v>0</v>
      </c>
      <c r="AP64" s="34">
        <f>AP63+AP45</f>
        <v>0</v>
      </c>
      <c r="AQ64" s="34">
        <f>AQ63+AQ46</f>
        <v>82.460024000000004</v>
      </c>
      <c r="AR64" s="34">
        <f>AR63+AR47</f>
        <v>0</v>
      </c>
      <c r="AS64" s="34">
        <f>AS63+AS48</f>
        <v>0</v>
      </c>
      <c r="AT64" s="34">
        <f>AT63+AT49</f>
        <v>0.33985599999999999</v>
      </c>
      <c r="AU64" s="34">
        <f>AU63+AU50</f>
        <v>0</v>
      </c>
      <c r="AV64" s="34">
        <f>AV63+AV51</f>
        <v>2.0385870000000001</v>
      </c>
      <c r="AW64" s="34">
        <f>AW63+AW52</f>
        <v>0.66</v>
      </c>
      <c r="AX64" s="34">
        <f>AX63+AX53</f>
        <v>100.46866499999999</v>
      </c>
      <c r="AY64" s="34">
        <f>AY63+AY54</f>
        <v>0</v>
      </c>
      <c r="AZ64" s="34">
        <f>AZ63+AZ55</f>
        <v>0.71567999999999998</v>
      </c>
      <c r="BA64" s="34">
        <f>BA63+BA56</f>
        <v>0</v>
      </c>
      <c r="BB64" s="34">
        <f>BB63+BB57</f>
        <v>0</v>
      </c>
      <c r="BC64" s="34">
        <f>BC63+BC58</f>
        <v>2.8985249999999998</v>
      </c>
      <c r="BD64" s="34">
        <f>BD63+BD59</f>
        <v>0.23378199999999999</v>
      </c>
      <c r="BE64" s="34">
        <f>BE63+BE60</f>
        <v>3.581442</v>
      </c>
      <c r="BF64" s="34">
        <f>BF63+BF61</f>
        <v>0</v>
      </c>
      <c r="BG64" s="34">
        <f>BG63+BG62</f>
        <v>112.734257</v>
      </c>
      <c r="BH64" s="34"/>
      <c r="BI64" s="34"/>
      <c r="BJ64" s="9">
        <f>BI62</f>
        <v>112.734257</v>
      </c>
    </row>
    <row r="65" spans="2:54" x14ac:dyDescent="0.25">
      <c r="L65" s="9">
        <v>221.42</v>
      </c>
    </row>
    <row r="66" spans="2:54" x14ac:dyDescent="0.25">
      <c r="S66" s="9">
        <f>S63+R63</f>
        <v>286.77</v>
      </c>
    </row>
    <row r="67" spans="2:54" ht="15.6" x14ac:dyDescent="0.3">
      <c r="B67" s="36" t="s">
        <v>158</v>
      </c>
      <c r="C67" s="37" t="s">
        <v>155</v>
      </c>
      <c r="D67" s="38"/>
      <c r="S67" s="9">
        <f>S66+L65</f>
        <v>508.18999999999994</v>
      </c>
      <c r="AZ67" s="8"/>
      <c r="BA67" s="8"/>
      <c r="BB67" s="8"/>
    </row>
    <row r="68" spans="2:54" ht="15.6" x14ac:dyDescent="0.3">
      <c r="B68" s="36" t="s">
        <v>159</v>
      </c>
      <c r="C68" s="37" t="s">
        <v>118</v>
      </c>
      <c r="D68" s="3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115" zoomScaleNormal="115" workbookViewId="0">
      <pane xSplit="4" ySplit="6" topLeftCell="AQ55" activePane="bottomRight" state="frozen"/>
      <selection activeCell="AI54" sqref="AI54"/>
      <selection pane="topRight" activeCell="AI54" sqref="AI54"/>
      <selection pane="bottomLeft" activeCell="AI54" sqref="AI54"/>
      <selection pane="bottomRight" activeCell="AI54" sqref="AI54"/>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9"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D1" s="6"/>
      <c r="E1" s="6"/>
      <c r="F1" s="6"/>
      <c r="G1" s="6"/>
      <c r="H1" s="6"/>
      <c r="I1" s="6"/>
      <c r="J1" s="6"/>
      <c r="K1" s="6"/>
      <c r="L1" s="6"/>
      <c r="M1" s="90"/>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958</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942</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741">
        <f>SUM(D8,D22,D62)</f>
        <v>1279.0741459999999</v>
      </c>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1279.0788870000001</v>
      </c>
      <c r="BK7" s="100">
        <f>D7-BJ7</f>
        <v>-4.7410000001946173E-3</v>
      </c>
    </row>
    <row r="8" spans="1:67" s="100" customFormat="1" ht="17.25" customHeight="1" x14ac:dyDescent="0.3">
      <c r="A8" s="742">
        <v>1</v>
      </c>
      <c r="B8" s="28" t="s">
        <v>31</v>
      </c>
      <c r="C8" s="97" t="s">
        <v>21</v>
      </c>
      <c r="D8" s="765">
        <v>883.03977899999995</v>
      </c>
      <c r="E8" s="743">
        <f>D8-BH8</f>
        <v>766.84977900000001</v>
      </c>
      <c r="F8" s="743"/>
      <c r="G8" s="744">
        <f>SUM(G13:G17,G19:G21)</f>
        <v>0</v>
      </c>
      <c r="H8" s="744">
        <f>SUM(H12:H17,H19:H21)</f>
        <v>0</v>
      </c>
      <c r="I8" s="745">
        <f>SUM(I11,I13:I17,I19:I21)</f>
        <v>0</v>
      </c>
      <c r="J8" s="744">
        <f>SUM(J11:J12,J14:J17,J19:J21)</f>
        <v>0</v>
      </c>
      <c r="K8" s="744">
        <f>SUM(K11:K13,K15:K17,K19:K21)</f>
        <v>0</v>
      </c>
      <c r="L8" s="744">
        <f>SUM(L11:L14,L16:L17,L19:L21)</f>
        <v>0</v>
      </c>
      <c r="M8" s="744">
        <f>SUM(M11:M15,M17,M19:M21)</f>
        <v>0</v>
      </c>
      <c r="N8" s="744">
        <f>SUM(N11:N16,N19:N21)</f>
        <v>0</v>
      </c>
      <c r="O8" s="744">
        <f>SUM(O11:O16,O19:O21)</f>
        <v>0</v>
      </c>
      <c r="P8" s="744">
        <f>SUM(P11:P18,P20:P21)</f>
        <v>2.8499999999999996</v>
      </c>
      <c r="Q8" s="744">
        <f>SUM(Q11:Q17,Q19,Q21)</f>
        <v>0</v>
      </c>
      <c r="R8" s="744">
        <f>SUM(R11:R17,R19:R20)</f>
        <v>21.57</v>
      </c>
      <c r="S8" s="24">
        <f>SUM(S11:S17,S19:S21)</f>
        <v>159.10999999999999</v>
      </c>
      <c r="T8" s="746"/>
      <c r="U8" s="744">
        <f>SUM(U11:U17,U19:U21)</f>
        <v>0</v>
      </c>
      <c r="V8" s="744">
        <f t="shared" ref="V8:BG8" si="0">SUM(V11:V17,V19:V21)</f>
        <v>0.2</v>
      </c>
      <c r="W8" s="744">
        <f t="shared" si="0"/>
        <v>0</v>
      </c>
      <c r="X8" s="744">
        <f t="shared" si="0"/>
        <v>0</v>
      </c>
      <c r="Y8" s="744">
        <f t="shared" si="0"/>
        <v>2.74</v>
      </c>
      <c r="Z8" s="744">
        <f t="shared" si="0"/>
        <v>2.17</v>
      </c>
      <c r="AA8" s="744">
        <f t="shared" si="0"/>
        <v>0</v>
      </c>
      <c r="AB8" s="744">
        <f t="shared" si="0"/>
        <v>0</v>
      </c>
      <c r="AC8" s="747">
        <f t="shared" si="0"/>
        <v>67.34</v>
      </c>
      <c r="AD8" s="748">
        <f t="shared" si="0"/>
        <v>0</v>
      </c>
      <c r="AE8" s="744">
        <f t="shared" si="0"/>
        <v>49.449999999999996</v>
      </c>
      <c r="AF8" s="744">
        <f t="shared" si="0"/>
        <v>10.66</v>
      </c>
      <c r="AG8" s="744">
        <f t="shared" si="0"/>
        <v>0</v>
      </c>
      <c r="AH8" s="744">
        <f t="shared" si="0"/>
        <v>0</v>
      </c>
      <c r="AI8" s="744">
        <f t="shared" si="0"/>
        <v>0.15</v>
      </c>
      <c r="AJ8" s="744">
        <f t="shared" si="0"/>
        <v>0</v>
      </c>
      <c r="AK8" s="744">
        <f t="shared" si="0"/>
        <v>0</v>
      </c>
      <c r="AL8" s="744">
        <f t="shared" si="0"/>
        <v>0.05</v>
      </c>
      <c r="AM8" s="744">
        <f t="shared" si="0"/>
        <v>0</v>
      </c>
      <c r="AN8" s="744">
        <f t="shared" si="0"/>
        <v>0</v>
      </c>
      <c r="AO8" s="744">
        <f t="shared" si="0"/>
        <v>0.61</v>
      </c>
      <c r="AP8" s="744">
        <f t="shared" si="0"/>
        <v>0</v>
      </c>
      <c r="AQ8" s="744">
        <f t="shared" si="0"/>
        <v>6.42</v>
      </c>
      <c r="AR8" s="744">
        <f t="shared" si="0"/>
        <v>0</v>
      </c>
      <c r="AS8" s="744">
        <f t="shared" si="0"/>
        <v>0</v>
      </c>
      <c r="AT8" s="744">
        <f t="shared" si="0"/>
        <v>0</v>
      </c>
      <c r="AU8" s="744">
        <f t="shared" si="0"/>
        <v>0</v>
      </c>
      <c r="AV8" s="744">
        <f t="shared" si="0"/>
        <v>0.82</v>
      </c>
      <c r="AW8" s="744">
        <f t="shared" si="0"/>
        <v>0.31</v>
      </c>
      <c r="AX8" s="744">
        <f t="shared" si="0"/>
        <v>17.36</v>
      </c>
      <c r="AY8" s="744">
        <f t="shared" si="0"/>
        <v>0</v>
      </c>
      <c r="AZ8" s="744">
        <f t="shared" si="0"/>
        <v>0</v>
      </c>
      <c r="BA8" s="744">
        <f t="shared" si="0"/>
        <v>0</v>
      </c>
      <c r="BB8" s="744">
        <f t="shared" si="0"/>
        <v>0</v>
      </c>
      <c r="BC8" s="744">
        <f t="shared" si="0"/>
        <v>0</v>
      </c>
      <c r="BD8" s="744">
        <f t="shared" si="0"/>
        <v>0</v>
      </c>
      <c r="BE8" s="744">
        <f t="shared" si="0"/>
        <v>0</v>
      </c>
      <c r="BF8" s="744">
        <f t="shared" si="0"/>
        <v>0.83</v>
      </c>
      <c r="BG8" s="744">
        <f t="shared" si="0"/>
        <v>0</v>
      </c>
      <c r="BH8" s="749">
        <f>SUM(BH11:BH17,BH19:BH21)</f>
        <v>116.18999999999998</v>
      </c>
      <c r="BI8" s="98">
        <f>E64</f>
        <v>795.89977899999997</v>
      </c>
      <c r="BJ8" s="100">
        <f>BI10+BI13+BI14+BI15+BI16+BI17+BI19+BI20+BI21</f>
        <v>795.89977900000008</v>
      </c>
      <c r="BK8" s="42"/>
      <c r="BL8" s="8"/>
      <c r="BM8" s="8"/>
      <c r="BN8" s="8"/>
      <c r="BO8" s="8"/>
    </row>
    <row r="9" spans="1:67" s="14" customFormat="1" ht="12" customHeight="1" x14ac:dyDescent="0.3">
      <c r="A9" s="15"/>
      <c r="B9" s="16" t="s">
        <v>38</v>
      </c>
      <c r="C9" s="91"/>
      <c r="D9" s="768"/>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42"/>
      <c r="BL9" s="8"/>
      <c r="BM9" s="8"/>
      <c r="BN9" s="8"/>
      <c r="BO9" s="8"/>
    </row>
    <row r="10" spans="1:67" s="26" customFormat="1" ht="15.6" x14ac:dyDescent="0.3">
      <c r="A10" s="15">
        <v>1.1000000000000001</v>
      </c>
      <c r="B10" s="16" t="s">
        <v>81</v>
      </c>
      <c r="C10" s="23" t="s">
        <v>82</v>
      </c>
      <c r="D10" s="767">
        <v>491.757025</v>
      </c>
      <c r="E10" s="24">
        <f>SUM(J10:N10,P10:R10)</f>
        <v>20.16</v>
      </c>
      <c r="F10" s="24"/>
      <c r="G10" s="25">
        <f>D10-BH10</f>
        <v>406.04702500000002</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1.43</v>
      </c>
      <c r="Q10" s="20">
        <f t="shared" si="1"/>
        <v>0</v>
      </c>
      <c r="R10" s="20">
        <f t="shared" si="1"/>
        <v>18.73</v>
      </c>
      <c r="S10" s="720">
        <f t="shared" si="1"/>
        <v>109.22999999999999</v>
      </c>
      <c r="T10" s="20"/>
      <c r="U10" s="20">
        <f>SUM(U11:U12)</f>
        <v>0</v>
      </c>
      <c r="V10" s="20">
        <f t="shared" ref="V10:BF10" si="2">SUM(V11:V12)</f>
        <v>0.2</v>
      </c>
      <c r="W10" s="20">
        <f t="shared" si="2"/>
        <v>0</v>
      </c>
      <c r="X10" s="20">
        <f t="shared" si="2"/>
        <v>0</v>
      </c>
      <c r="Y10" s="20">
        <f t="shared" si="2"/>
        <v>2.74</v>
      </c>
      <c r="Z10" s="20">
        <f t="shared" si="2"/>
        <v>2.09</v>
      </c>
      <c r="AA10" s="20">
        <f t="shared" si="2"/>
        <v>0</v>
      </c>
      <c r="AB10" s="20">
        <f t="shared" si="2"/>
        <v>0</v>
      </c>
      <c r="AC10" s="737">
        <f t="shared" si="2"/>
        <v>43.68</v>
      </c>
      <c r="AD10" s="720"/>
      <c r="AE10" s="20">
        <f t="shared" si="2"/>
        <v>35.15</v>
      </c>
      <c r="AF10" s="20">
        <f t="shared" si="2"/>
        <v>2.06</v>
      </c>
      <c r="AG10" s="20">
        <f t="shared" si="2"/>
        <v>0</v>
      </c>
      <c r="AH10" s="20">
        <f t="shared" si="2"/>
        <v>0</v>
      </c>
      <c r="AI10" s="20">
        <f t="shared" si="2"/>
        <v>0</v>
      </c>
      <c r="AJ10" s="20">
        <f t="shared" si="2"/>
        <v>0</v>
      </c>
      <c r="AK10" s="20">
        <f t="shared" si="2"/>
        <v>0</v>
      </c>
      <c r="AL10" s="20">
        <f t="shared" si="2"/>
        <v>0.05</v>
      </c>
      <c r="AM10" s="20">
        <f t="shared" si="2"/>
        <v>0</v>
      </c>
      <c r="AN10" s="20">
        <f t="shared" si="2"/>
        <v>0</v>
      </c>
      <c r="AO10" s="20">
        <f t="shared" si="2"/>
        <v>0</v>
      </c>
      <c r="AP10" s="20">
        <f t="shared" si="2"/>
        <v>0</v>
      </c>
      <c r="AQ10" s="20">
        <f t="shared" si="2"/>
        <v>6.42</v>
      </c>
      <c r="AR10" s="20">
        <f t="shared" si="2"/>
        <v>0</v>
      </c>
      <c r="AS10" s="20">
        <f t="shared" si="2"/>
        <v>0</v>
      </c>
      <c r="AT10" s="20">
        <f t="shared" si="2"/>
        <v>0</v>
      </c>
      <c r="AU10" s="20">
        <f t="shared" si="2"/>
        <v>0</v>
      </c>
      <c r="AV10" s="20">
        <f t="shared" si="2"/>
        <v>0.82</v>
      </c>
      <c r="AW10" s="20">
        <f t="shared" si="2"/>
        <v>0.31</v>
      </c>
      <c r="AX10" s="20">
        <f t="shared" si="2"/>
        <v>14.88</v>
      </c>
      <c r="AY10" s="20">
        <f t="shared" si="2"/>
        <v>0</v>
      </c>
      <c r="AZ10" s="20">
        <f t="shared" si="2"/>
        <v>0</v>
      </c>
      <c r="BA10" s="20">
        <f t="shared" si="2"/>
        <v>0</v>
      </c>
      <c r="BB10" s="20">
        <f t="shared" si="2"/>
        <v>0</v>
      </c>
      <c r="BC10" s="20">
        <f t="shared" si="2"/>
        <v>0</v>
      </c>
      <c r="BD10" s="20">
        <f t="shared" si="2"/>
        <v>0</v>
      </c>
      <c r="BE10" s="20">
        <f t="shared" si="2"/>
        <v>0</v>
      </c>
      <c r="BF10" s="20">
        <f t="shared" si="2"/>
        <v>0.83</v>
      </c>
      <c r="BG10" s="20">
        <f>SUM(BG11:BG12)</f>
        <v>0</v>
      </c>
      <c r="BH10" s="20">
        <f>SUM(BH11:BH12)</f>
        <v>85.71</v>
      </c>
      <c r="BI10" s="23">
        <f>G64</f>
        <v>406.04702500000002</v>
      </c>
      <c r="BJ10" s="14"/>
      <c r="BK10" s="42"/>
      <c r="BL10" s="8"/>
      <c r="BM10" s="8"/>
      <c r="BN10" s="8"/>
      <c r="BO10" s="8"/>
    </row>
    <row r="11" spans="1:67" s="26" customFormat="1" ht="15.6" x14ac:dyDescent="0.3">
      <c r="A11" s="15"/>
      <c r="B11" s="16" t="s">
        <v>79</v>
      </c>
      <c r="C11" s="23" t="s">
        <v>80</v>
      </c>
      <c r="D11" s="767">
        <v>490.243088</v>
      </c>
      <c r="E11" s="727">
        <f>SUM(I11:N11,P11:R11)</f>
        <v>20.16</v>
      </c>
      <c r="F11" s="727"/>
      <c r="G11" s="720">
        <f>SUM(I11)</f>
        <v>0</v>
      </c>
      <c r="H11" s="93">
        <f>D11-BH11</f>
        <v>405.113088</v>
      </c>
      <c r="I11" s="4"/>
      <c r="J11" s="4"/>
      <c r="K11" s="4"/>
      <c r="L11" s="4"/>
      <c r="M11" s="103"/>
      <c r="N11" s="4"/>
      <c r="O11" s="4"/>
      <c r="P11" s="4">
        <v>1.43</v>
      </c>
      <c r="Q11" s="4"/>
      <c r="R11" s="4">
        <v>18.73</v>
      </c>
      <c r="S11" s="720">
        <f t="shared" ref="S11:S18" si="3">SUM(U11:BF11)</f>
        <v>108.64999999999999</v>
      </c>
      <c r="T11" s="4"/>
      <c r="U11" s="4"/>
      <c r="V11" s="4">
        <v>0.2</v>
      </c>
      <c r="W11" s="4"/>
      <c r="X11" s="4"/>
      <c r="Y11" s="4">
        <v>2.74</v>
      </c>
      <c r="Z11" s="4">
        <v>2.09</v>
      </c>
      <c r="AA11" s="4"/>
      <c r="AB11" s="4"/>
      <c r="AC11" s="737">
        <f>SUM(AE11:AT11)</f>
        <v>43.68</v>
      </c>
      <c r="AD11" s="720"/>
      <c r="AE11" s="4">
        <v>35.15</v>
      </c>
      <c r="AF11" s="4">
        <v>2.06</v>
      </c>
      <c r="AG11" s="4"/>
      <c r="AH11" s="4"/>
      <c r="AI11" s="4"/>
      <c r="AJ11" s="4"/>
      <c r="AK11" s="4"/>
      <c r="AL11" s="4">
        <v>0.05</v>
      </c>
      <c r="AM11" s="4"/>
      <c r="AN11" s="4"/>
      <c r="AO11" s="4"/>
      <c r="AP11" s="4"/>
      <c r="AQ11" s="4">
        <v>6.42</v>
      </c>
      <c r="AR11" s="4"/>
      <c r="AS11" s="4"/>
      <c r="AT11" s="4"/>
      <c r="AU11" s="4"/>
      <c r="AV11" s="4">
        <v>0.82</v>
      </c>
      <c r="AW11" s="4">
        <v>0.31</v>
      </c>
      <c r="AX11" s="4">
        <v>14.3</v>
      </c>
      <c r="AY11" s="4"/>
      <c r="AZ11" s="4"/>
      <c r="BA11" s="4"/>
      <c r="BB11" s="4"/>
      <c r="BC11" s="4"/>
      <c r="BD11" s="4"/>
      <c r="BE11" s="4"/>
      <c r="BF11" s="4">
        <v>0.83</v>
      </c>
      <c r="BG11" s="4"/>
      <c r="BH11" s="4">
        <f>SUM(I11:N11,P11:R11,U11:AB11,AE11:BG11)</f>
        <v>85.13</v>
      </c>
      <c r="BI11" s="23">
        <f>H64</f>
        <v>405.113088</v>
      </c>
      <c r="BJ11" s="14"/>
      <c r="BK11" s="42"/>
      <c r="BL11" s="8"/>
      <c r="BM11" s="8"/>
      <c r="BN11" s="8"/>
      <c r="BO11" s="8"/>
    </row>
    <row r="12" spans="1:67" s="26" customFormat="1" ht="15.6" x14ac:dyDescent="0.3">
      <c r="A12" s="15"/>
      <c r="B12" s="16" t="s">
        <v>184</v>
      </c>
      <c r="C12" s="23" t="s">
        <v>183</v>
      </c>
      <c r="D12" s="767">
        <v>1.5139370000000001</v>
      </c>
      <c r="E12" s="105">
        <f>SUM(H12,J12:N12,P12:R12)</f>
        <v>0</v>
      </c>
      <c r="F12" s="105"/>
      <c r="G12" s="104">
        <f>SUM(H12)</f>
        <v>0</v>
      </c>
      <c r="H12" s="4"/>
      <c r="I12" s="93">
        <f>D12-BH12</f>
        <v>0.93393700000000013</v>
      </c>
      <c r="J12" s="4"/>
      <c r="K12" s="4"/>
      <c r="L12" s="4"/>
      <c r="M12" s="103"/>
      <c r="N12" s="4"/>
      <c r="O12" s="4"/>
      <c r="P12" s="4"/>
      <c r="Q12" s="4"/>
      <c r="R12" s="4"/>
      <c r="S12" s="720">
        <f t="shared" si="3"/>
        <v>0.57999999999999996</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v>0.57999999999999996</v>
      </c>
      <c r="AY12" s="4"/>
      <c r="AZ12" s="4"/>
      <c r="BA12" s="4"/>
      <c r="BB12" s="4"/>
      <c r="BC12" s="4"/>
      <c r="BD12" s="4"/>
      <c r="BE12" s="4"/>
      <c r="BF12" s="4"/>
      <c r="BG12" s="4"/>
      <c r="BH12" s="20">
        <f>SUM(H12,J12:N12,P12:R12,U12:AB12,AE12:BG12)</f>
        <v>0.57999999999999996</v>
      </c>
      <c r="BI12" s="23">
        <f>I64</f>
        <v>0.93393700000000013</v>
      </c>
      <c r="BJ12" s="14"/>
      <c r="BK12" s="42"/>
      <c r="BL12" s="8"/>
      <c r="BM12" s="8"/>
      <c r="BN12" s="8"/>
      <c r="BO12" s="8"/>
    </row>
    <row r="13" spans="1:67" s="26" customFormat="1" ht="13.8" x14ac:dyDescent="0.25">
      <c r="A13" s="15">
        <v>1.2</v>
      </c>
      <c r="B13" s="16" t="s">
        <v>105</v>
      </c>
      <c r="C13" s="23" t="s">
        <v>51</v>
      </c>
      <c r="D13" s="767">
        <v>39.861984999999997</v>
      </c>
      <c r="E13" s="24">
        <f>SUM(H13:I13,K13:N13,P13:R13)</f>
        <v>1.79</v>
      </c>
      <c r="F13" s="24"/>
      <c r="G13" s="20">
        <f>SUM(H13:I13)</f>
        <v>0</v>
      </c>
      <c r="H13" s="4"/>
      <c r="I13" s="4"/>
      <c r="J13" s="25">
        <f>D13-BH13</f>
        <v>31.171984999999999</v>
      </c>
      <c r="K13" s="4"/>
      <c r="L13" s="4"/>
      <c r="M13" s="4"/>
      <c r="N13" s="4"/>
      <c r="O13" s="4"/>
      <c r="P13" s="4">
        <v>0.95</v>
      </c>
      <c r="Q13" s="4"/>
      <c r="R13" s="4">
        <v>0.84</v>
      </c>
      <c r="S13" s="720">
        <f t="shared" si="3"/>
        <v>12.850000000000001</v>
      </c>
      <c r="T13" s="20"/>
      <c r="U13" s="4"/>
      <c r="V13" s="4"/>
      <c r="W13" s="4"/>
      <c r="X13" s="4"/>
      <c r="Y13" s="4"/>
      <c r="Z13" s="4">
        <v>0.08</v>
      </c>
      <c r="AA13" s="4"/>
      <c r="AB13" s="4"/>
      <c r="AC13" s="737">
        <f t="shared" si="4"/>
        <v>5.95</v>
      </c>
      <c r="AD13" s="720"/>
      <c r="AE13" s="4">
        <v>2</v>
      </c>
      <c r="AF13" s="4">
        <v>3.8</v>
      </c>
      <c r="AG13" s="4"/>
      <c r="AH13" s="4"/>
      <c r="AI13" s="4">
        <v>0.15</v>
      </c>
      <c r="AJ13" s="4"/>
      <c r="AK13" s="4"/>
      <c r="AL13" s="4"/>
      <c r="AM13" s="4"/>
      <c r="AN13" s="4"/>
      <c r="AO13" s="4"/>
      <c r="AP13" s="4"/>
      <c r="AQ13" s="4"/>
      <c r="AR13" s="4"/>
      <c r="AS13" s="4"/>
      <c r="AT13" s="4"/>
      <c r="AU13" s="4"/>
      <c r="AV13" s="4"/>
      <c r="AW13" s="4"/>
      <c r="AX13" s="4">
        <v>0.87</v>
      </c>
      <c r="AY13" s="4"/>
      <c r="AZ13" s="4"/>
      <c r="BA13" s="4"/>
      <c r="BB13" s="4"/>
      <c r="BC13" s="4"/>
      <c r="BD13" s="4"/>
      <c r="BE13" s="4"/>
      <c r="BF13" s="4"/>
      <c r="BG13" s="4"/>
      <c r="BH13" s="20">
        <f>SUM(H13:I13,K13:N13,P13:R13,U13:AB13,AE13:BG13)</f>
        <v>8.69</v>
      </c>
      <c r="BI13" s="23">
        <f>J64</f>
        <v>31.171984999999999</v>
      </c>
      <c r="BJ13" s="14"/>
    </row>
    <row r="14" spans="1:67" s="26" customFormat="1" ht="13.8" x14ac:dyDescent="0.25">
      <c r="A14" s="15" t="s">
        <v>3</v>
      </c>
      <c r="B14" s="16" t="s">
        <v>34</v>
      </c>
      <c r="C14" s="23" t="s">
        <v>39</v>
      </c>
      <c r="D14" s="767">
        <v>172.74206799999999</v>
      </c>
      <c r="E14" s="24">
        <f>SUM(H14:J14,L14:N14,P14:R14)</f>
        <v>0.47</v>
      </c>
      <c r="F14" s="24"/>
      <c r="G14" s="20">
        <f t="shared" ref="G14:G62" si="5">SUM(H14:I14)</f>
        <v>0</v>
      </c>
      <c r="H14" s="4"/>
      <c r="I14" s="4"/>
      <c r="J14" s="4"/>
      <c r="K14" s="25">
        <f>D14-BH14</f>
        <v>163.47206799999998</v>
      </c>
      <c r="L14" s="4"/>
      <c r="M14" s="4"/>
      <c r="N14" s="4"/>
      <c r="O14" s="4"/>
      <c r="P14" s="4">
        <v>0.47</v>
      </c>
      <c r="Q14" s="4"/>
      <c r="R14" s="4"/>
      <c r="S14" s="720">
        <f t="shared" si="3"/>
        <v>16.399999999999999</v>
      </c>
      <c r="T14" s="20"/>
      <c r="U14" s="4"/>
      <c r="V14" s="4"/>
      <c r="W14" s="4"/>
      <c r="X14" s="4"/>
      <c r="Y14" s="4"/>
      <c r="Z14" s="4"/>
      <c r="AA14" s="4"/>
      <c r="AB14" s="4"/>
      <c r="AC14" s="737">
        <f t="shared" si="4"/>
        <v>7.6</v>
      </c>
      <c r="AD14" s="720"/>
      <c r="AE14" s="4">
        <v>4.8</v>
      </c>
      <c r="AF14" s="4">
        <v>2.8</v>
      </c>
      <c r="AG14" s="4"/>
      <c r="AH14" s="4"/>
      <c r="AI14" s="4"/>
      <c r="AJ14" s="4"/>
      <c r="AK14" s="4"/>
      <c r="AL14" s="4"/>
      <c r="AM14" s="4"/>
      <c r="AN14" s="4"/>
      <c r="AO14" s="4"/>
      <c r="AP14" s="4"/>
      <c r="AQ14" s="4"/>
      <c r="AR14" s="4"/>
      <c r="AS14" s="4"/>
      <c r="AT14" s="4"/>
      <c r="AU14" s="4"/>
      <c r="AV14" s="4"/>
      <c r="AW14" s="4"/>
      <c r="AX14" s="4">
        <v>1.2</v>
      </c>
      <c r="AY14" s="4"/>
      <c r="AZ14" s="4"/>
      <c r="BA14" s="4"/>
      <c r="BB14" s="4"/>
      <c r="BC14" s="4"/>
      <c r="BD14" s="4"/>
      <c r="BE14" s="4"/>
      <c r="BF14" s="4"/>
      <c r="BG14" s="4"/>
      <c r="BH14" s="20">
        <f>SUM(H14:J14,L14:N14,P14:R14,U14:AB14,AE14:BG14)</f>
        <v>9.27</v>
      </c>
      <c r="BI14" s="23">
        <f>K64</f>
        <v>163.47206799999998</v>
      </c>
      <c r="BJ14" s="14"/>
    </row>
    <row r="15" spans="1:67" s="26" customFormat="1" ht="13.8" x14ac:dyDescent="0.25">
      <c r="A15" s="15" t="s">
        <v>4</v>
      </c>
      <c r="B15" s="16" t="s">
        <v>11</v>
      </c>
      <c r="C15" s="23" t="s">
        <v>22</v>
      </c>
      <c r="D15" s="768"/>
      <c r="E15" s="24">
        <f>SUM(H15:K15,M15:N15,P15:R15)</f>
        <v>0</v>
      </c>
      <c r="F15" s="24"/>
      <c r="G15" s="20">
        <f t="shared" si="5"/>
        <v>0</v>
      </c>
      <c r="H15" s="4"/>
      <c r="I15" s="4"/>
      <c r="J15" s="4"/>
      <c r="K15" s="4"/>
      <c r="L15" s="25">
        <f>D15-BH15</f>
        <v>0</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0</v>
      </c>
      <c r="BJ15" s="14"/>
    </row>
    <row r="16" spans="1:67" s="26" customFormat="1" ht="13.8" x14ac:dyDescent="0.25">
      <c r="A16" s="15" t="s">
        <v>5</v>
      </c>
      <c r="B16" s="16" t="s">
        <v>12</v>
      </c>
      <c r="C16" s="23" t="s">
        <v>23</v>
      </c>
      <c r="D16" s="768"/>
      <c r="E16" s="24">
        <f>SUM(H16:L16,N16,P16:R16)</f>
        <v>0</v>
      </c>
      <c r="F16" s="24"/>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767">
        <v>156.20862500000001</v>
      </c>
      <c r="E17" s="24">
        <f>SUM(H17:M17,P17:R17)</f>
        <v>0</v>
      </c>
      <c r="F17" s="24"/>
      <c r="G17" s="720">
        <f t="shared" si="5"/>
        <v>0</v>
      </c>
      <c r="H17" s="4"/>
      <c r="I17" s="4"/>
      <c r="J17" s="4"/>
      <c r="K17" s="4"/>
      <c r="L17" s="4"/>
      <c r="M17" s="4"/>
      <c r="N17" s="25">
        <f>D17-BH17</f>
        <v>148.598625</v>
      </c>
      <c r="O17" s="4"/>
      <c r="P17" s="4"/>
      <c r="Q17" s="4"/>
      <c r="R17" s="4"/>
      <c r="S17" s="720">
        <f t="shared" si="3"/>
        <v>15.219999999999999</v>
      </c>
      <c r="T17" s="20"/>
      <c r="U17" s="4"/>
      <c r="V17" s="4"/>
      <c r="W17" s="4"/>
      <c r="X17" s="4"/>
      <c r="Y17" s="4"/>
      <c r="Z17" s="4"/>
      <c r="AA17" s="4"/>
      <c r="AB17" s="4"/>
      <c r="AC17" s="737">
        <f t="shared" si="4"/>
        <v>7.61</v>
      </c>
      <c r="AD17" s="720"/>
      <c r="AE17" s="4">
        <v>5</v>
      </c>
      <c r="AF17" s="4">
        <v>2</v>
      </c>
      <c r="AG17" s="4"/>
      <c r="AH17" s="4"/>
      <c r="AI17" s="4"/>
      <c r="AJ17" s="4"/>
      <c r="AK17" s="4"/>
      <c r="AL17" s="4"/>
      <c r="AM17" s="4"/>
      <c r="AN17" s="4"/>
      <c r="AO17" s="4">
        <v>0.61</v>
      </c>
      <c r="AP17" s="4"/>
      <c r="AQ17" s="4"/>
      <c r="AR17" s="4"/>
      <c r="AS17" s="4"/>
      <c r="AT17" s="4"/>
      <c r="AU17" s="4"/>
      <c r="AV17" s="4"/>
      <c r="AW17" s="4"/>
      <c r="AX17" s="4"/>
      <c r="AY17" s="4"/>
      <c r="AZ17" s="4"/>
      <c r="BA17" s="4"/>
      <c r="BB17" s="4"/>
      <c r="BC17" s="4"/>
      <c r="BD17" s="4"/>
      <c r="BE17" s="4"/>
      <c r="BF17" s="4"/>
      <c r="BG17" s="4"/>
      <c r="BH17" s="20">
        <f>SUM(H17:M17,P17:R17,U17:AB17,AE17:BG17)</f>
        <v>7.61</v>
      </c>
      <c r="BI17" s="23">
        <f>N64</f>
        <v>148.598625</v>
      </c>
      <c r="BJ17" s="14"/>
    </row>
    <row r="18" spans="1:64" s="26" customFormat="1" ht="19.2" x14ac:dyDescent="0.25">
      <c r="A18" s="15"/>
      <c r="B18" s="92" t="s">
        <v>231</v>
      </c>
      <c r="C18" s="23" t="s">
        <v>232</v>
      </c>
      <c r="D18" s="768"/>
      <c r="E18" s="24">
        <f>SUM(H18:M18,P18:R18)</f>
        <v>0</v>
      </c>
      <c r="F18" s="17"/>
      <c r="G18" s="720">
        <f t="shared" si="5"/>
        <v>0</v>
      </c>
      <c r="H18" s="4"/>
      <c r="I18" s="4"/>
      <c r="J18" s="4"/>
      <c r="K18" s="4"/>
      <c r="L18" s="4"/>
      <c r="M18" s="4"/>
      <c r="N18" s="4"/>
      <c r="O18" s="93">
        <f>D18-BH18</f>
        <v>0</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767">
        <v>9.0258140000000004</v>
      </c>
      <c r="E19" s="24">
        <f>SUM(H19:N19,Q19:R19)</f>
        <v>2</v>
      </c>
      <c r="F19" s="24"/>
      <c r="G19" s="20">
        <f t="shared" si="5"/>
        <v>0</v>
      </c>
      <c r="H19" s="4"/>
      <c r="I19" s="4"/>
      <c r="J19" s="4"/>
      <c r="K19" s="4"/>
      <c r="L19" s="4"/>
      <c r="M19" s="4"/>
      <c r="N19" s="4"/>
      <c r="O19" s="4"/>
      <c r="P19" s="25">
        <f>D19-BH19</f>
        <v>4.1158140000000003</v>
      </c>
      <c r="Q19" s="4"/>
      <c r="R19" s="4">
        <v>2</v>
      </c>
      <c r="S19" s="720">
        <f>SUM(U19:BF19)</f>
        <v>5.41</v>
      </c>
      <c r="T19" s="20"/>
      <c r="U19" s="4"/>
      <c r="V19" s="4"/>
      <c r="W19" s="4"/>
      <c r="X19" s="4"/>
      <c r="Y19" s="4"/>
      <c r="Z19" s="4"/>
      <c r="AA19" s="4"/>
      <c r="AB19" s="4"/>
      <c r="AC19" s="737">
        <f t="shared" si="4"/>
        <v>2.5</v>
      </c>
      <c r="AD19" s="720"/>
      <c r="AE19" s="4">
        <v>2.5</v>
      </c>
      <c r="AF19" s="4"/>
      <c r="AG19" s="4"/>
      <c r="AH19" s="4"/>
      <c r="AI19" s="4"/>
      <c r="AJ19" s="4"/>
      <c r="AK19" s="4"/>
      <c r="AL19" s="4"/>
      <c r="AM19" s="4"/>
      <c r="AN19" s="4"/>
      <c r="AO19" s="4"/>
      <c r="AP19" s="4"/>
      <c r="AQ19" s="4"/>
      <c r="AR19" s="4"/>
      <c r="AS19" s="4"/>
      <c r="AT19" s="4"/>
      <c r="AU19" s="4"/>
      <c r="AV19" s="4"/>
      <c r="AW19" s="4"/>
      <c r="AX19" s="4">
        <v>0.41</v>
      </c>
      <c r="AY19" s="4"/>
      <c r="AZ19" s="4"/>
      <c r="BA19" s="4"/>
      <c r="BB19" s="4"/>
      <c r="BC19" s="4"/>
      <c r="BD19" s="4"/>
      <c r="BE19" s="4"/>
      <c r="BF19" s="4"/>
      <c r="BG19" s="4"/>
      <c r="BH19" s="20">
        <f>SUM(H19:N19,Q19:R19,U19:AB19,AE19:BG19)</f>
        <v>4.91</v>
      </c>
      <c r="BI19" s="23">
        <f>P64</f>
        <v>7.5658139999999996</v>
      </c>
      <c r="BJ19" s="14"/>
    </row>
    <row r="20" spans="1:64" s="26" customFormat="1" ht="13.8" x14ac:dyDescent="0.25">
      <c r="A20" s="15" t="s">
        <v>47</v>
      </c>
      <c r="B20" s="16" t="s">
        <v>45</v>
      </c>
      <c r="C20" s="23" t="s">
        <v>46</v>
      </c>
      <c r="D20" s="768"/>
      <c r="E20" s="24">
        <f>SUM(H20:N20,P20,R20)</f>
        <v>0</v>
      </c>
      <c r="F20" s="24"/>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767">
        <v>13.444262</v>
      </c>
      <c r="E21" s="24">
        <f>SUM(H21:N21,P21:Q21)</f>
        <v>0</v>
      </c>
      <c r="F21" s="24"/>
      <c r="G21" s="20">
        <f t="shared" si="5"/>
        <v>0</v>
      </c>
      <c r="H21" s="4"/>
      <c r="I21" s="4"/>
      <c r="J21" s="4"/>
      <c r="K21" s="4"/>
      <c r="L21" s="4"/>
      <c r="M21" s="4"/>
      <c r="N21" s="4"/>
      <c r="O21" s="4"/>
      <c r="P21" s="4"/>
      <c r="Q21" s="4"/>
      <c r="R21" s="25">
        <f>D21-BH21</f>
        <v>13.444262</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39.044262000000003</v>
      </c>
      <c r="BJ21" s="14"/>
    </row>
    <row r="22" spans="1:64" s="752" customFormat="1" ht="13.8" x14ac:dyDescent="0.25">
      <c r="A22" s="742">
        <v>2</v>
      </c>
      <c r="B22" s="742" t="s">
        <v>32</v>
      </c>
      <c r="C22" s="29" t="s">
        <v>24</v>
      </c>
      <c r="D22" s="765">
        <v>365.598996</v>
      </c>
      <c r="E22" s="24">
        <f>SUM(H22:N22,P22:R22)</f>
        <v>0.5</v>
      </c>
      <c r="F22" s="24"/>
      <c r="G22" s="24">
        <f t="shared" si="5"/>
        <v>0</v>
      </c>
      <c r="H22" s="24">
        <f>SUM(H24:H31,H34:H61)</f>
        <v>0</v>
      </c>
      <c r="I22" s="24">
        <f>SUM(I24:I31,I34:I61)</f>
        <v>0</v>
      </c>
      <c r="J22" s="24">
        <f t="shared" ref="J22:R22" si="6">SUM(J24:J31,J34:J61)</f>
        <v>0</v>
      </c>
      <c r="K22" s="24">
        <f t="shared" si="6"/>
        <v>0</v>
      </c>
      <c r="L22" s="24">
        <f>SUM(L24:L31,L34:L61)</f>
        <v>0</v>
      </c>
      <c r="M22" s="24">
        <f t="shared" si="6"/>
        <v>0</v>
      </c>
      <c r="N22" s="24">
        <f t="shared" si="6"/>
        <v>0</v>
      </c>
      <c r="O22" s="24">
        <f t="shared" si="6"/>
        <v>0</v>
      </c>
      <c r="P22" s="24">
        <f t="shared" si="6"/>
        <v>0</v>
      </c>
      <c r="Q22" s="24">
        <f t="shared" si="6"/>
        <v>0</v>
      </c>
      <c r="R22" s="24">
        <f t="shared" si="6"/>
        <v>0.5</v>
      </c>
      <c r="S22" s="750">
        <f>D22-BH22</f>
        <v>358.23899599999999</v>
      </c>
      <c r="T22" s="750"/>
      <c r="U22" s="24">
        <f>SUM(U25:U31,U34:U49,U50:U61)</f>
        <v>0</v>
      </c>
      <c r="V22" s="24">
        <f>SUM(V24,V26:V31,V34:V49,V50:V61)</f>
        <v>0</v>
      </c>
      <c r="W22" s="24">
        <f>SUM(W24:W25,W27:W31,W34:W49,W50:W61)</f>
        <v>0</v>
      </c>
      <c r="X22" s="24">
        <f>SUM(X24:X26,X28:X31,X34:X49,X50:X61)</f>
        <v>0</v>
      </c>
      <c r="Y22" s="24">
        <f>SUM(Y24:Y27,Y29:Y31,Y34:Y49,Y50:Y61)</f>
        <v>0.25</v>
      </c>
      <c r="Z22" s="24">
        <f>SUM(Z24:Z28,Z30:Z31,Z34:Z49,Z50:Z61)</f>
        <v>0.8</v>
      </c>
      <c r="AA22" s="24">
        <f>SUM(AA24:AA29,AA31,AA34:AA49,AA50:AA61)</f>
        <v>0</v>
      </c>
      <c r="AB22" s="24">
        <f>SUM(AB24:AB30,AB34:AB49,,AB50:AB61)</f>
        <v>0</v>
      </c>
      <c r="AC22" s="751">
        <f>SUM(AC24:AC31,AC50:AC61)</f>
        <v>5.1400000000000006</v>
      </c>
      <c r="AD22" s="727"/>
      <c r="AE22" s="24">
        <f>SUM(AE24:AE31,AE35:AE49,AE50:AE61)</f>
        <v>2.74</v>
      </c>
      <c r="AF22" s="24">
        <f>SUM(AF24:AF31,AF34,AF36:AF49,AF50:AF61)</f>
        <v>2.4</v>
      </c>
      <c r="AG22" s="24">
        <f>SUM(AG24:AG31,AG34:AG35,AG37:AG49,AG50:AG61)</f>
        <v>0</v>
      </c>
      <c r="AH22" s="24">
        <f>SUM(AH24:AH31,AH34:AH36,AH38:AH49,AH50:AH61)</f>
        <v>0</v>
      </c>
      <c r="AI22" s="24">
        <f>SUM(AI24:AI31,AI34:AI37,AI39:AI49,AI50:AI61)</f>
        <v>0</v>
      </c>
      <c r="AJ22" s="24">
        <f>SUM(AJ24:AJ31,AJ34:AJ38,AJ40:AJ49,AJ50:AJ61)</f>
        <v>0</v>
      </c>
      <c r="AK22" s="24">
        <f>SUM(AK24:AK31,AK34:AK39,AK41:AK49,AK50:AK61)</f>
        <v>0</v>
      </c>
      <c r="AL22" s="24">
        <f>SUM(AL24:AL31,AL34:AL40,AL42:AL49,AL50:AL61)</f>
        <v>0</v>
      </c>
      <c r="AM22" s="24">
        <f>SUM(AM24:AM31,AM34:AM41,AM43:AM49,AM50:AM61)</f>
        <v>0</v>
      </c>
      <c r="AN22" s="24">
        <f>SUM(AN24:AN31,AN34:AN42,AN44:AN49,AN50:AN61)</f>
        <v>0</v>
      </c>
      <c r="AO22" s="24">
        <f>SUM(AO24:AO31,AO34:AO43,AO45:AO49,AO50:AO61)</f>
        <v>0</v>
      </c>
      <c r="AP22" s="24">
        <f>SUM(AP24:AP31,AP34:AP44,AP46:AP49,AP50:AP61)</f>
        <v>0</v>
      </c>
      <c r="AQ22" s="24">
        <f>SUM(AQ24:AQ31,AQ34:AQ45,AQ47:AQ49,AQ50:AQ61)</f>
        <v>0</v>
      </c>
      <c r="AR22" s="24">
        <f>SUM(AR24:AR31,AR34:AR46,AR48:AR49,AR50:AR61)</f>
        <v>0</v>
      </c>
      <c r="AS22" s="24">
        <f>SUM(AS24:AS31,AS34:AS47,AS49,AS50:AS61)</f>
        <v>0</v>
      </c>
      <c r="AT22" s="24">
        <f>SUM(AT24:AT31,AT34:AT48,AT50:AT61)</f>
        <v>0</v>
      </c>
      <c r="AU22" s="24">
        <f>SUM(AU24:AU31,AU34:AU49,AU51:AU61)</f>
        <v>0</v>
      </c>
      <c r="AV22" s="24">
        <f>SUM(AV24:AV31,AV34:AV49,AV50,AV52:AV61)</f>
        <v>0.2</v>
      </c>
      <c r="AW22" s="24">
        <f>SUM(AW24:AW31,AW34:AW49,AW50,AW51,AW53:AW61)</f>
        <v>0.06</v>
      </c>
      <c r="AX22" s="24">
        <f>SUM(AX24:AX31,AX34:AX49,AX50,AX51,AX52,AX54:AX61)</f>
        <v>0.41000000000000003</v>
      </c>
      <c r="AY22" s="24">
        <f>SUM(AY24:AY31,AY34:AY49,AY50,AY51,AY52,AY55:AY61)</f>
        <v>0</v>
      </c>
      <c r="AZ22" s="24">
        <f>SUM(AZ24:AZ31,AZ34:AZ49,AZ50:AZ54,AZ56:AZ61)</f>
        <v>0</v>
      </c>
      <c r="BA22" s="24">
        <f>SUM(BA24:BA31,BA34:BA49,BA50:BA55,BA57:BA61)</f>
        <v>0</v>
      </c>
      <c r="BB22" s="24">
        <f>SUM(BB24:BB31,BB34:BB49,BB50:BB56,BB58:BB61)</f>
        <v>0</v>
      </c>
      <c r="BC22" s="24">
        <f>SUM(BC24:BC31,BC34:BC49,BC50:BC57,BC59:BC61)</f>
        <v>0</v>
      </c>
      <c r="BD22" s="24">
        <f>SUM(BD24:BD31,BD34:BD49,BD50:BD58,BD60:BD61)</f>
        <v>0</v>
      </c>
      <c r="BE22" s="24">
        <f>SUM(BE24:BE31,BE34:BE49,BE50:BE59,BE61)</f>
        <v>0</v>
      </c>
      <c r="BF22" s="24">
        <f>SUM(BF24:BF31,BF34:BF49,BF50:BF60)</f>
        <v>0</v>
      </c>
      <c r="BG22" s="24">
        <f>SUM(BG24:BG31,BG34:BG49,BG50:BG61)</f>
        <v>0</v>
      </c>
      <c r="BH22" s="24">
        <f>SUM(H22:N22,P22:R22,U22:AB22,AE22:BG22)</f>
        <v>7.3599999999999994</v>
      </c>
      <c r="BI22" s="29">
        <f>S64</f>
        <v>477.23899599999999</v>
      </c>
      <c r="BJ22" s="100"/>
      <c r="BK22" s="752">
        <f>BI24+BI25+BI26+BI27+BI28+BI29+BI30+BI31+BI34+BI35+BI36+BI37+BI38+BI39+BI40+BI41+BI42+BI43+BI44+BI45+BI46+BI47+BI48+BI49+BI50+BI51+BI52+BI53+BI54+BI55+BI56+BI57+BI58+BI59+BI60+BI61</f>
        <v>477.2437369999999</v>
      </c>
      <c r="BL22" s="752">
        <f>BK22-BI22</f>
        <v>4.7409999999104002E-3</v>
      </c>
    </row>
    <row r="23" spans="1:64" s="26" customFormat="1" ht="13.8" x14ac:dyDescent="0.25">
      <c r="A23" s="15"/>
      <c r="B23" s="15" t="s">
        <v>38</v>
      </c>
      <c r="C23" s="23"/>
      <c r="D23" s="768"/>
      <c r="E23" s="727"/>
      <c r="F23" s="727"/>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768"/>
      <c r="E24" s="24">
        <f>SUM(H24:N24,P24:R24)</f>
        <v>0</v>
      </c>
      <c r="F24" s="24"/>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v>
      </c>
      <c r="BJ24" s="14"/>
    </row>
    <row r="25" spans="1:64" s="26" customFormat="1" ht="13.8" x14ac:dyDescent="0.25">
      <c r="A25" s="15" t="s">
        <v>6</v>
      </c>
      <c r="B25" s="16" t="s">
        <v>14</v>
      </c>
      <c r="C25" s="23" t="s">
        <v>26</v>
      </c>
      <c r="D25" s="768"/>
      <c r="E25" s="24">
        <f t="shared" ref="E25:E30" si="8">SUM(H25:N25,P25:R25)</f>
        <v>0</v>
      </c>
      <c r="F25" s="24"/>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0.2</v>
      </c>
      <c r="BJ25" s="14"/>
    </row>
    <row r="26" spans="1:64" s="26" customFormat="1" ht="13.8" x14ac:dyDescent="0.25">
      <c r="A26" s="15" t="s">
        <v>7</v>
      </c>
      <c r="B26" s="16" t="s">
        <v>15</v>
      </c>
      <c r="C26" s="23" t="s">
        <v>122</v>
      </c>
      <c r="D26" s="768"/>
      <c r="E26" s="24">
        <f t="shared" si="8"/>
        <v>0</v>
      </c>
      <c r="F26" s="24"/>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768"/>
      <c r="E27" s="24">
        <f t="shared" si="8"/>
        <v>0</v>
      </c>
      <c r="F27" s="24"/>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767">
        <v>0.122307</v>
      </c>
      <c r="E28" s="24">
        <f t="shared" si="8"/>
        <v>0</v>
      </c>
      <c r="F28" s="24"/>
      <c r="G28" s="20">
        <f t="shared" si="5"/>
        <v>0</v>
      </c>
      <c r="H28" s="4"/>
      <c r="I28" s="4"/>
      <c r="J28" s="4"/>
      <c r="K28" s="4"/>
      <c r="L28" s="4"/>
      <c r="M28" s="4"/>
      <c r="N28" s="4"/>
      <c r="O28" s="4"/>
      <c r="P28" s="4"/>
      <c r="Q28" s="4"/>
      <c r="R28" s="4"/>
      <c r="S28" s="20">
        <f>SUM(U28:X28,Z28:BF28)</f>
        <v>0</v>
      </c>
      <c r="T28" s="20"/>
      <c r="U28" s="4"/>
      <c r="V28" s="4"/>
      <c r="W28" s="4"/>
      <c r="X28" s="4"/>
      <c r="Y28" s="25">
        <f>D28-BH28</f>
        <v>0.122307</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3.3123070000000006</v>
      </c>
      <c r="BJ28" s="14"/>
    </row>
    <row r="29" spans="1:64" s="26" customFormat="1" ht="13.8" x14ac:dyDescent="0.25">
      <c r="A29" s="15">
        <v>2.6</v>
      </c>
      <c r="B29" s="16" t="s">
        <v>88</v>
      </c>
      <c r="C29" s="23" t="s">
        <v>48</v>
      </c>
      <c r="D29" s="767">
        <v>0.28226200000000001</v>
      </c>
      <c r="E29" s="24">
        <f t="shared" si="8"/>
        <v>0</v>
      </c>
      <c r="F29" s="24"/>
      <c r="G29" s="20">
        <f t="shared" si="5"/>
        <v>0</v>
      </c>
      <c r="H29" s="4"/>
      <c r="I29" s="4"/>
      <c r="J29" s="4"/>
      <c r="K29" s="4"/>
      <c r="L29" s="4"/>
      <c r="M29" s="4"/>
      <c r="N29" s="4"/>
      <c r="O29" s="4"/>
      <c r="P29" s="4"/>
      <c r="Q29" s="4"/>
      <c r="R29" s="4"/>
      <c r="S29" s="20">
        <f>SUM(U29:Y29,AA29:BF29)</f>
        <v>0</v>
      </c>
      <c r="T29" s="20"/>
      <c r="U29" s="4"/>
      <c r="V29" s="4"/>
      <c r="W29" s="4"/>
      <c r="X29" s="4"/>
      <c r="Y29" s="4"/>
      <c r="Z29" s="25">
        <f>D29-BH29</f>
        <v>0.28226200000000001</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3.6822619999999997</v>
      </c>
      <c r="BJ29" s="14"/>
    </row>
    <row r="30" spans="1:64" s="26" customFormat="1" ht="20.25" customHeight="1" x14ac:dyDescent="0.25">
      <c r="A30" s="15">
        <v>2.7</v>
      </c>
      <c r="B30" s="16" t="s">
        <v>89</v>
      </c>
      <c r="C30" s="23" t="s">
        <v>41</v>
      </c>
      <c r="D30" s="768"/>
      <c r="E30" s="24">
        <f t="shared" si="8"/>
        <v>0</v>
      </c>
      <c r="F30" s="24"/>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767">
        <v>6.771655</v>
      </c>
      <c r="E31" s="24">
        <f>SUM(H31:N31,P31:R31)</f>
        <v>0</v>
      </c>
      <c r="F31" s="24"/>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6.771655</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6.771655</v>
      </c>
      <c r="BJ31" s="14"/>
    </row>
    <row r="32" spans="1:64" s="26" customFormat="1" ht="20.25" customHeight="1" x14ac:dyDescent="0.25">
      <c r="A32" s="15" t="s">
        <v>42</v>
      </c>
      <c r="B32" s="16" t="s">
        <v>129</v>
      </c>
      <c r="C32" s="23" t="s">
        <v>27</v>
      </c>
      <c r="D32" s="810">
        <f>SUM(D34:D49)</f>
        <v>215.02280199999998</v>
      </c>
      <c r="E32" s="24">
        <f t="shared" ref="E32:E61" si="9">SUM(H32:N32,P32:R32)</f>
        <v>0</v>
      </c>
      <c r="F32" s="24"/>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1.58</v>
      </c>
      <c r="T32" s="719"/>
      <c r="U32" s="719">
        <f>SUM(U34:U49)</f>
        <v>0</v>
      </c>
      <c r="V32" s="719">
        <f t="shared" ref="V32:AB32" si="11">SUM(V34:V49)</f>
        <v>0</v>
      </c>
      <c r="W32" s="719">
        <f t="shared" si="11"/>
        <v>0</v>
      </c>
      <c r="X32" s="719">
        <f t="shared" si="11"/>
        <v>0</v>
      </c>
      <c r="Y32" s="719">
        <f>SUM(Y34:Y49)</f>
        <v>0.25</v>
      </c>
      <c r="Z32" s="719">
        <f t="shared" si="11"/>
        <v>0.8</v>
      </c>
      <c r="AA32" s="719">
        <f t="shared" si="11"/>
        <v>0</v>
      </c>
      <c r="AB32" s="719">
        <f t="shared" si="11"/>
        <v>0</v>
      </c>
      <c r="AC32" s="739">
        <f>D32-BH32</f>
        <v>213.44280199999997</v>
      </c>
      <c r="AD32" s="720"/>
      <c r="AE32" s="719">
        <f>SUM(AE35:AE49)</f>
        <v>0</v>
      </c>
      <c r="AF32" s="719">
        <f>SUM(AF34,AF36:AF49)</f>
        <v>0</v>
      </c>
      <c r="AG32" s="719">
        <f>SUM(AG34:AG35,AG37:AG49)</f>
        <v>0</v>
      </c>
      <c r="AH32" s="719">
        <f>SUM(AH34:AH36,AH38:AH49)</f>
        <v>0</v>
      </c>
      <c r="AI32" s="719">
        <f>SUM(AI34:AI37,AI39:AI49)</f>
        <v>0</v>
      </c>
      <c r="AJ32" s="719">
        <f>SUM(AJ34:AJ38,AJ40:AJ49)</f>
        <v>0</v>
      </c>
      <c r="AK32" s="719">
        <f>SUM(AK34:AK39,AK41:AK49)</f>
        <v>0</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0.2</v>
      </c>
      <c r="AW32" s="719">
        <f>SUM(AW34:AW49,)</f>
        <v>0</v>
      </c>
      <c r="AX32" s="719">
        <f>SUM(AX34:AX49,)</f>
        <v>0.33</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1.58</v>
      </c>
      <c r="BI32" s="23">
        <f>BI34+BI35+BI36+BI37+BI38+BI39+BI40+BI41+BI42+BI43+BI44+BI45+BI46+BI47+BI48+BI49</f>
        <v>303.42280199999988</v>
      </c>
      <c r="BJ32" s="14"/>
    </row>
    <row r="33" spans="1:62" s="26" customFormat="1" ht="10.5" customHeight="1" x14ac:dyDescent="0.25">
      <c r="A33" s="94"/>
      <c r="B33" s="92" t="s">
        <v>38</v>
      </c>
      <c r="C33" s="23"/>
      <c r="D33" s="768"/>
      <c r="E33" s="24">
        <f t="shared" si="9"/>
        <v>0</v>
      </c>
      <c r="F33" s="24"/>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788">
        <v>104.543144</v>
      </c>
      <c r="E34" s="24">
        <f t="shared" si="9"/>
        <v>0</v>
      </c>
      <c r="F34" s="24"/>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104.543144</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170.243144</v>
      </c>
      <c r="BJ34" s="14"/>
    </row>
    <row r="35" spans="1:62" s="26" customFormat="1" ht="20.25" customHeight="1" x14ac:dyDescent="0.25">
      <c r="A35" s="721" t="s">
        <v>260</v>
      </c>
      <c r="B35" s="16" t="s">
        <v>235</v>
      </c>
      <c r="C35" s="23" t="s">
        <v>236</v>
      </c>
      <c r="D35" s="788">
        <v>68.623859999999993</v>
      </c>
      <c r="E35" s="24">
        <f t="shared" si="9"/>
        <v>0</v>
      </c>
      <c r="F35" s="24"/>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68.623859999999993</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85.483859999999993</v>
      </c>
      <c r="BJ35" s="14"/>
    </row>
    <row r="36" spans="1:62" s="26" customFormat="1" ht="20.25" customHeight="1" x14ac:dyDescent="0.25">
      <c r="A36" s="721" t="s">
        <v>260</v>
      </c>
      <c r="B36" s="16" t="s">
        <v>237</v>
      </c>
      <c r="C36" s="23" t="s">
        <v>238</v>
      </c>
      <c r="D36" s="788">
        <v>6.1106000000000001E-2</v>
      </c>
      <c r="E36" s="24">
        <f t="shared" si="9"/>
        <v>0</v>
      </c>
      <c r="F36" s="24"/>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6.1106000000000001E-2</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6.1106000000000001E-2</v>
      </c>
      <c r="BJ36" s="14"/>
    </row>
    <row r="37" spans="1:62" s="26" customFormat="1" ht="20.25" customHeight="1" x14ac:dyDescent="0.25">
      <c r="A37" s="721" t="s">
        <v>260</v>
      </c>
      <c r="B37" s="16" t="s">
        <v>239</v>
      </c>
      <c r="C37" s="23" t="s">
        <v>240</v>
      </c>
      <c r="D37" s="788">
        <v>0.13398299999999999</v>
      </c>
      <c r="E37" s="24">
        <f t="shared" si="9"/>
        <v>0</v>
      </c>
      <c r="F37" s="24"/>
      <c r="G37" s="20">
        <f t="shared" si="5"/>
        <v>0</v>
      </c>
      <c r="H37" s="4"/>
      <c r="I37" s="4"/>
      <c r="J37" s="4"/>
      <c r="K37" s="4"/>
      <c r="L37" s="4"/>
      <c r="M37" s="4"/>
      <c r="N37" s="4"/>
      <c r="O37" s="4"/>
      <c r="P37" s="4"/>
      <c r="Q37" s="4"/>
      <c r="R37" s="4"/>
      <c r="S37" s="20">
        <f>SUM(U37:AB37,AE37:AG37,AI37:BF37)</f>
        <v>0</v>
      </c>
      <c r="T37" s="20"/>
      <c r="U37" s="4"/>
      <c r="V37" s="4"/>
      <c r="W37" s="4"/>
      <c r="X37" s="4"/>
      <c r="Y37" s="4"/>
      <c r="Z37" s="4"/>
      <c r="AA37" s="4"/>
      <c r="AB37" s="4"/>
      <c r="AC37" s="737">
        <f>SUM(AE37:AG37,AI37:AT37)</f>
        <v>0</v>
      </c>
      <c r="AD37" s="720"/>
      <c r="AE37" s="4"/>
      <c r="AF37" s="4"/>
      <c r="AG37" s="4"/>
      <c r="AH37" s="25">
        <f>D37-BH37</f>
        <v>0.13398299999999999</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v>
      </c>
      <c r="BI37" s="23">
        <f>AH64</f>
        <v>0.13398299999999999</v>
      </c>
      <c r="BJ37" s="14"/>
    </row>
    <row r="38" spans="1:62" s="26" customFormat="1" ht="20.25" customHeight="1" x14ac:dyDescent="0.25">
      <c r="A38" s="721" t="s">
        <v>260</v>
      </c>
      <c r="B38" s="16" t="s">
        <v>241</v>
      </c>
      <c r="C38" s="23" t="s">
        <v>242</v>
      </c>
      <c r="D38" s="788">
        <v>3.194115</v>
      </c>
      <c r="E38" s="24">
        <f t="shared" si="9"/>
        <v>0</v>
      </c>
      <c r="F38" s="24"/>
      <c r="G38" s="20">
        <f t="shared" si="5"/>
        <v>0</v>
      </c>
      <c r="H38" s="4"/>
      <c r="I38" s="4"/>
      <c r="J38" s="4"/>
      <c r="K38" s="4"/>
      <c r="L38" s="4"/>
      <c r="M38" s="4"/>
      <c r="N38" s="4"/>
      <c r="O38" s="4"/>
      <c r="P38" s="4"/>
      <c r="Q38" s="4"/>
      <c r="R38" s="4"/>
      <c r="S38" s="20">
        <f>SUM(U38:AB38,AE38:AH38,AJ38:BF38)</f>
        <v>1.05</v>
      </c>
      <c r="T38" s="20"/>
      <c r="U38" s="4"/>
      <c r="V38" s="4"/>
      <c r="W38" s="4"/>
      <c r="X38" s="4"/>
      <c r="Y38" s="4">
        <v>0.25</v>
      </c>
      <c r="Z38" s="4">
        <v>0.8</v>
      </c>
      <c r="AA38" s="4"/>
      <c r="AB38" s="4"/>
      <c r="AC38" s="737">
        <f>SUM(AE38:AH38,AJ38:AT38)</f>
        <v>0</v>
      </c>
      <c r="AD38" s="720"/>
      <c r="AE38" s="4"/>
      <c r="AF38" s="4"/>
      <c r="AG38" s="4"/>
      <c r="AH38" s="4"/>
      <c r="AI38" s="25">
        <f>D38-BH38</f>
        <v>2.1441150000000002</v>
      </c>
      <c r="AJ38" s="4"/>
      <c r="AK38" s="4"/>
      <c r="AL38" s="4"/>
      <c r="AM38" s="4"/>
      <c r="AN38" s="4"/>
      <c r="AO38" s="4"/>
      <c r="AP38" s="4"/>
      <c r="AQ38" s="4"/>
      <c r="AR38" s="4"/>
      <c r="AS38" s="4"/>
      <c r="AT38" s="4"/>
      <c r="AU38" s="4"/>
      <c r="AV38" s="4"/>
      <c r="AW38" s="4"/>
      <c r="AX38" s="4"/>
      <c r="AY38" s="4"/>
      <c r="AZ38" s="4"/>
      <c r="BA38" s="4"/>
      <c r="BB38" s="4"/>
      <c r="BC38" s="4"/>
      <c r="BD38" s="4"/>
      <c r="BE38" s="4"/>
      <c r="BF38" s="4"/>
      <c r="BG38" s="4"/>
      <c r="BH38" s="20">
        <f>SUM(H38:N38,P38:R38,U38:AB38,AE38:AH38,AJ38:BG38)</f>
        <v>1.05</v>
      </c>
      <c r="BI38" s="23">
        <f>AI64</f>
        <v>2.444115</v>
      </c>
      <c r="BJ38" s="14"/>
    </row>
    <row r="39" spans="1:62" s="26" customFormat="1" ht="20.25" customHeight="1" x14ac:dyDescent="0.25">
      <c r="A39" s="721" t="s">
        <v>260</v>
      </c>
      <c r="B39" s="16" t="s">
        <v>243</v>
      </c>
      <c r="C39" s="23" t="s">
        <v>244</v>
      </c>
      <c r="D39" s="788">
        <v>5.6776600000000004</v>
      </c>
      <c r="E39" s="24">
        <f t="shared" si="9"/>
        <v>0</v>
      </c>
      <c r="F39" s="24"/>
      <c r="G39" s="20">
        <f t="shared" si="5"/>
        <v>0</v>
      </c>
      <c r="H39" s="4"/>
      <c r="I39" s="4"/>
      <c r="J39" s="4"/>
      <c r="K39" s="4"/>
      <c r="L39" s="4"/>
      <c r="M39" s="4"/>
      <c r="N39" s="4"/>
      <c r="O39" s="4"/>
      <c r="P39" s="4"/>
      <c r="Q39" s="4"/>
      <c r="R39" s="4"/>
      <c r="S39" s="20">
        <f>SUM(U39:AB39,AE39:AI39,AK39:BF39)</f>
        <v>0.53</v>
      </c>
      <c r="T39" s="20"/>
      <c r="U39" s="4"/>
      <c r="V39" s="4"/>
      <c r="W39" s="4"/>
      <c r="X39" s="4"/>
      <c r="Y39" s="4"/>
      <c r="Z39" s="4"/>
      <c r="AA39" s="4"/>
      <c r="AB39" s="4"/>
      <c r="AC39" s="737">
        <f>SUM(AE39:AI39,AK39:AT39)</f>
        <v>0</v>
      </c>
      <c r="AD39" s="720"/>
      <c r="AE39" s="4"/>
      <c r="AF39" s="4"/>
      <c r="AG39" s="4"/>
      <c r="AH39" s="4"/>
      <c r="AI39" s="4"/>
      <c r="AJ39" s="25">
        <f>D39-BH39</f>
        <v>5.1476600000000001</v>
      </c>
      <c r="AK39" s="4"/>
      <c r="AL39" s="4"/>
      <c r="AM39" s="4"/>
      <c r="AN39" s="4"/>
      <c r="AO39" s="4"/>
      <c r="AP39" s="4"/>
      <c r="AQ39" s="4"/>
      <c r="AR39" s="4"/>
      <c r="AS39" s="4"/>
      <c r="AT39" s="4"/>
      <c r="AU39" s="4"/>
      <c r="AV39" s="4">
        <v>0.2</v>
      </c>
      <c r="AW39" s="4"/>
      <c r="AX39" s="4">
        <v>0.33</v>
      </c>
      <c r="AY39" s="4"/>
      <c r="AZ39" s="4"/>
      <c r="BA39" s="4"/>
      <c r="BB39" s="4"/>
      <c r="BC39" s="4"/>
      <c r="BD39" s="4"/>
      <c r="BE39" s="4"/>
      <c r="BF39" s="4"/>
      <c r="BG39" s="4"/>
      <c r="BH39" s="20">
        <f>SUM(H39:N39,P39:R39,U39:AB39,AE39:AI39,AK39:BG39)</f>
        <v>0.53</v>
      </c>
      <c r="BI39" s="23">
        <f>AJ64</f>
        <v>5.1476600000000001</v>
      </c>
      <c r="BJ39" s="14"/>
    </row>
    <row r="40" spans="1:62" s="26" customFormat="1" ht="20.25" customHeight="1" x14ac:dyDescent="0.25">
      <c r="A40" s="721" t="s">
        <v>260</v>
      </c>
      <c r="B40" s="16" t="s">
        <v>245</v>
      </c>
      <c r="C40" s="23" t="s">
        <v>246</v>
      </c>
      <c r="D40" s="788">
        <v>0.11606</v>
      </c>
      <c r="E40" s="24">
        <f t="shared" si="9"/>
        <v>0</v>
      </c>
      <c r="F40" s="24"/>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0.11606</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0.11606</v>
      </c>
      <c r="BJ40" s="14"/>
    </row>
    <row r="41" spans="1:62" s="26" customFormat="1" ht="20.25" customHeight="1" x14ac:dyDescent="0.25">
      <c r="A41" s="721" t="s">
        <v>260</v>
      </c>
      <c r="B41" s="16" t="s">
        <v>247</v>
      </c>
      <c r="C41" s="23" t="s">
        <v>248</v>
      </c>
      <c r="D41" s="788">
        <v>1.3032999999999999E-2</v>
      </c>
      <c r="E41" s="24">
        <f t="shared" si="9"/>
        <v>0</v>
      </c>
      <c r="F41" s="24"/>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1.3032999999999999E-2</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0.103033</v>
      </c>
      <c r="BJ41" s="14"/>
    </row>
    <row r="42" spans="1:62" s="26" customFormat="1" ht="20.25" customHeight="1" x14ac:dyDescent="0.25">
      <c r="A42" s="721" t="s">
        <v>260</v>
      </c>
      <c r="B42" s="16" t="s">
        <v>249</v>
      </c>
      <c r="C42" s="23" t="s">
        <v>250</v>
      </c>
      <c r="D42" s="768"/>
      <c r="E42" s="24">
        <f t="shared" si="9"/>
        <v>0</v>
      </c>
      <c r="F42" s="24"/>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768"/>
      <c r="E43" s="24">
        <f t="shared" si="9"/>
        <v>0</v>
      </c>
      <c r="F43" s="24"/>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v>
      </c>
      <c r="BJ43" s="14"/>
    </row>
    <row r="44" spans="1:62" s="26" customFormat="1" ht="20.25" customHeight="1" x14ac:dyDescent="0.25">
      <c r="A44" s="721" t="s">
        <v>260</v>
      </c>
      <c r="B44" s="16" t="s">
        <v>83</v>
      </c>
      <c r="C44" s="23" t="s">
        <v>73</v>
      </c>
      <c r="D44" s="767">
        <v>0.216256</v>
      </c>
      <c r="E44" s="24">
        <f t="shared" si="9"/>
        <v>0</v>
      </c>
      <c r="F44" s="24"/>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0.216256</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0.82625599999999999</v>
      </c>
      <c r="BJ44" s="14"/>
    </row>
    <row r="45" spans="1:62" s="26" customFormat="1" ht="20.25" customHeight="1" x14ac:dyDescent="0.25">
      <c r="A45" s="721" t="s">
        <v>260</v>
      </c>
      <c r="B45" s="16" t="s">
        <v>93</v>
      </c>
      <c r="C45" s="23" t="s">
        <v>97</v>
      </c>
      <c r="D45" s="767">
        <v>5.14</v>
      </c>
      <c r="E45" s="24">
        <f t="shared" si="9"/>
        <v>0</v>
      </c>
      <c r="F45" s="24"/>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5.14</v>
      </c>
      <c r="AQ45" s="4"/>
      <c r="AR45" s="4"/>
      <c r="AS45" s="4"/>
      <c r="AT45" s="4"/>
      <c r="AU45" s="4"/>
      <c r="AV45" s="4"/>
      <c r="AW45" s="4"/>
      <c r="AX45" s="4"/>
      <c r="AY45" s="4"/>
      <c r="AZ45" s="4"/>
      <c r="BA45" s="4"/>
      <c r="BB45" s="4"/>
      <c r="BC45" s="4"/>
      <c r="BD45" s="4"/>
      <c r="BE45" s="4"/>
      <c r="BF45" s="4"/>
      <c r="BG45" s="4"/>
      <c r="BH45" s="20">
        <f>SUM(H45:N45,P45:R45,U45:AB45,AE45:AO45,AQ45:BG45)</f>
        <v>0</v>
      </c>
      <c r="BI45" s="23">
        <f>AP64</f>
        <v>5.14</v>
      </c>
      <c r="BJ45" s="14"/>
    </row>
    <row r="46" spans="1:62" s="26" customFormat="1" ht="20.25" customHeight="1" x14ac:dyDescent="0.25">
      <c r="A46" s="721" t="s">
        <v>260</v>
      </c>
      <c r="B46" s="16" t="s">
        <v>251</v>
      </c>
      <c r="C46" s="23" t="s">
        <v>43</v>
      </c>
      <c r="D46" s="767">
        <v>26.853444</v>
      </c>
      <c r="E46" s="24">
        <f t="shared" si="9"/>
        <v>0</v>
      </c>
      <c r="F46" s="24"/>
      <c r="G46" s="20">
        <f t="shared" si="5"/>
        <v>0</v>
      </c>
      <c r="H46" s="4"/>
      <c r="I46" s="4"/>
      <c r="J46" s="4"/>
      <c r="K46" s="4"/>
      <c r="L46" s="4"/>
      <c r="M46" s="4"/>
      <c r="N46" s="4"/>
      <c r="O46" s="4"/>
      <c r="P46" s="4"/>
      <c r="Q46" s="4"/>
      <c r="R46" s="4"/>
      <c r="S46" s="20">
        <f>SUM(U46:AB46,AE46:AP46,AR46:BF46)</f>
        <v>0</v>
      </c>
      <c r="T46" s="20"/>
      <c r="U46" s="4"/>
      <c r="V46" s="4"/>
      <c r="W46" s="4"/>
      <c r="X46" s="4"/>
      <c r="Y46" s="4"/>
      <c r="Z46" s="4"/>
      <c r="AA46" s="4"/>
      <c r="AB46" s="4"/>
      <c r="AC46" s="737">
        <f>SUM(AE46:AP46,AR46:AT46)</f>
        <v>0</v>
      </c>
      <c r="AD46" s="720"/>
      <c r="AE46" s="4"/>
      <c r="AF46" s="4"/>
      <c r="AG46" s="4"/>
      <c r="AH46" s="4"/>
      <c r="AI46" s="4"/>
      <c r="AJ46" s="4"/>
      <c r="AK46" s="4"/>
      <c r="AL46" s="4"/>
      <c r="AM46" s="4"/>
      <c r="AN46" s="4"/>
      <c r="AO46" s="4"/>
      <c r="AP46" s="4"/>
      <c r="AQ46" s="25">
        <f>D46-BH46</f>
        <v>26.853444</v>
      </c>
      <c r="AR46" s="4"/>
      <c r="AS46" s="4"/>
      <c r="AT46" s="4"/>
      <c r="AU46" s="4"/>
      <c r="AV46" s="4"/>
      <c r="AW46" s="4"/>
      <c r="AX46" s="4"/>
      <c r="AY46" s="4"/>
      <c r="AZ46" s="4"/>
      <c r="BA46" s="4"/>
      <c r="BB46" s="4"/>
      <c r="BC46" s="4"/>
      <c r="BD46" s="4"/>
      <c r="BE46" s="4"/>
      <c r="BF46" s="4"/>
      <c r="BG46" s="4"/>
      <c r="BH46" s="20">
        <f>SUM(H46:N46,P46:R46,U46:AB46,AE46:AP46,AR46:BG46)</f>
        <v>0</v>
      </c>
      <c r="BI46" s="23">
        <f>AQ64</f>
        <v>33.273443999999998</v>
      </c>
      <c r="BJ46" s="14"/>
    </row>
    <row r="47" spans="1:62" s="26" customFormat="1" ht="20.25" customHeight="1" x14ac:dyDescent="0.25">
      <c r="A47" s="721" t="s">
        <v>260</v>
      </c>
      <c r="B47" s="16" t="s">
        <v>252</v>
      </c>
      <c r="C47" s="23" t="s">
        <v>253</v>
      </c>
      <c r="D47" s="768"/>
      <c r="E47" s="24">
        <f t="shared" si="9"/>
        <v>0</v>
      </c>
      <c r="F47" s="24"/>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768"/>
      <c r="E48" s="24">
        <f t="shared" si="9"/>
        <v>0</v>
      </c>
      <c r="F48" s="24"/>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788">
        <v>0.45014100000000001</v>
      </c>
      <c r="E49" s="24">
        <f t="shared" si="9"/>
        <v>0</v>
      </c>
      <c r="F49" s="24"/>
      <c r="G49" s="20">
        <f t="shared" si="5"/>
        <v>0</v>
      </c>
      <c r="H49" s="4"/>
      <c r="I49" s="4"/>
      <c r="J49" s="4"/>
      <c r="K49" s="4"/>
      <c r="L49" s="4"/>
      <c r="M49" s="4"/>
      <c r="N49" s="4"/>
      <c r="O49" s="4"/>
      <c r="P49" s="4"/>
      <c r="Q49" s="4"/>
      <c r="R49" s="4"/>
      <c r="S49" s="20">
        <f>SUM(U49:AB49,AE49:AS49,AU49:BF49)</f>
        <v>0</v>
      </c>
      <c r="T49" s="20"/>
      <c r="U49" s="4"/>
      <c r="V49" s="4"/>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0.45014100000000001</v>
      </c>
      <c r="AU49" s="4"/>
      <c r="AV49" s="4"/>
      <c r="AW49" s="4"/>
      <c r="AX49" s="4"/>
      <c r="AY49" s="4"/>
      <c r="AZ49" s="4"/>
      <c r="BA49" s="4"/>
      <c r="BB49" s="4"/>
      <c r="BC49" s="4"/>
      <c r="BD49" s="4"/>
      <c r="BE49" s="4"/>
      <c r="BF49" s="4"/>
      <c r="BG49" s="4"/>
      <c r="BH49" s="20">
        <f>SUM(H49:N49,P49:R49,U49:AB49,AE49:AS49,AU49:BG49)</f>
        <v>0</v>
      </c>
      <c r="BI49" s="23">
        <f>AT64</f>
        <v>0.45014100000000001</v>
      </c>
      <c r="BJ49" s="14"/>
    </row>
    <row r="50" spans="1:62" s="26" customFormat="1" ht="13.8" x14ac:dyDescent="0.25">
      <c r="A50" s="15">
        <v>2.1</v>
      </c>
      <c r="B50" s="16" t="s">
        <v>119</v>
      </c>
      <c r="C50" s="23" t="s">
        <v>123</v>
      </c>
      <c r="D50" s="768"/>
      <c r="E50" s="24">
        <f t="shared" si="9"/>
        <v>0</v>
      </c>
      <c r="F50" s="24"/>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767">
        <v>1.696828</v>
      </c>
      <c r="E51" s="24">
        <f t="shared" si="9"/>
        <v>0</v>
      </c>
      <c r="F51" s="24"/>
      <c r="G51" s="20">
        <f t="shared" si="5"/>
        <v>0</v>
      </c>
      <c r="H51" s="4"/>
      <c r="I51" s="4"/>
      <c r="J51" s="4"/>
      <c r="K51" s="4"/>
      <c r="L51" s="4"/>
      <c r="M51" s="4"/>
      <c r="N51" s="4"/>
      <c r="O51" s="4"/>
      <c r="P51" s="4"/>
      <c r="Q51" s="4"/>
      <c r="R51" s="4"/>
      <c r="S51" s="20">
        <f>SUM(U51:AB51,AE51:AU51,AW51:BF51)</f>
        <v>0.18</v>
      </c>
      <c r="T51" s="20"/>
      <c r="U51" s="4"/>
      <c r="V51" s="4"/>
      <c r="W51" s="4"/>
      <c r="X51" s="4"/>
      <c r="Y51" s="4"/>
      <c r="Z51" s="4"/>
      <c r="AA51" s="4"/>
      <c r="AB51" s="4"/>
      <c r="AC51" s="737">
        <f>SUM(AE51:AT51,)</f>
        <v>0.04</v>
      </c>
      <c r="AD51" s="720"/>
      <c r="AE51" s="4">
        <v>0.04</v>
      </c>
      <c r="AF51" s="4"/>
      <c r="AG51" s="4"/>
      <c r="AH51" s="4"/>
      <c r="AI51" s="4"/>
      <c r="AJ51" s="4"/>
      <c r="AK51" s="4"/>
      <c r="AL51" s="4"/>
      <c r="AM51" s="4"/>
      <c r="AN51" s="4"/>
      <c r="AO51" s="4"/>
      <c r="AP51" s="4"/>
      <c r="AQ51" s="4"/>
      <c r="AR51" s="4"/>
      <c r="AS51" s="4"/>
      <c r="AT51" s="4"/>
      <c r="AU51" s="4"/>
      <c r="AV51" s="93">
        <f>D51-BH51</f>
        <v>1.5168280000000001</v>
      </c>
      <c r="AW51" s="4">
        <v>0.06</v>
      </c>
      <c r="AX51" s="4">
        <v>0.08</v>
      </c>
      <c r="AY51" s="4"/>
      <c r="AZ51" s="4"/>
      <c r="BA51" s="4"/>
      <c r="BB51" s="4"/>
      <c r="BC51" s="4"/>
      <c r="BD51" s="4"/>
      <c r="BE51" s="4"/>
      <c r="BF51" s="4"/>
      <c r="BG51" s="4"/>
      <c r="BH51" s="20">
        <f>SUM(H51:N51,P51:R51,U51:AB51,AE51:AU51,AW51:BG51)</f>
        <v>0.18</v>
      </c>
      <c r="BI51" s="23">
        <f>AV64</f>
        <v>2.5368279999999999</v>
      </c>
      <c r="BJ51" s="14"/>
    </row>
    <row r="52" spans="1:62" s="26" customFormat="1" ht="13.8" x14ac:dyDescent="0.25">
      <c r="A52" s="15">
        <v>2.12</v>
      </c>
      <c r="B52" s="16" t="s">
        <v>149</v>
      </c>
      <c r="C52" s="23" t="s">
        <v>147</v>
      </c>
      <c r="D52" s="768"/>
      <c r="E52" s="24">
        <f t="shared" si="9"/>
        <v>0</v>
      </c>
      <c r="F52" s="24"/>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0.37</v>
      </c>
      <c r="BJ52" s="14"/>
    </row>
    <row r="53" spans="1:62" s="26" customFormat="1" ht="13.8" x14ac:dyDescent="0.25">
      <c r="A53" s="15" t="s">
        <v>168</v>
      </c>
      <c r="B53" s="16" t="s">
        <v>90</v>
      </c>
      <c r="C53" s="23" t="s">
        <v>94</v>
      </c>
      <c r="D53" s="767">
        <v>79.919278000000006</v>
      </c>
      <c r="E53" s="24">
        <f t="shared" si="9"/>
        <v>0</v>
      </c>
      <c r="F53" s="24"/>
      <c r="G53" s="20">
        <f t="shared" si="5"/>
        <v>0</v>
      </c>
      <c r="H53" s="4"/>
      <c r="I53" s="4"/>
      <c r="J53" s="4"/>
      <c r="K53" s="4"/>
      <c r="L53" s="4"/>
      <c r="M53" s="4"/>
      <c r="N53" s="4"/>
      <c r="O53" s="4"/>
      <c r="P53" s="4"/>
      <c r="Q53" s="4"/>
      <c r="R53" s="4"/>
      <c r="S53" s="20">
        <f>SUM(U53:AB53,AE53:AW53,AY53:BF53)</f>
        <v>2.7</v>
      </c>
      <c r="T53" s="20"/>
      <c r="U53" s="4"/>
      <c r="V53" s="4"/>
      <c r="W53" s="4"/>
      <c r="X53" s="4"/>
      <c r="Y53" s="4"/>
      <c r="Z53" s="4"/>
      <c r="AA53" s="4"/>
      <c r="AB53" s="4"/>
      <c r="AC53" s="737">
        <f t="shared" ref="AC53:AC60" si="13">SUM(AE53:AT53,)</f>
        <v>2.7</v>
      </c>
      <c r="AD53" s="720"/>
      <c r="AE53" s="4">
        <v>2.5</v>
      </c>
      <c r="AF53" s="4">
        <v>0.2</v>
      </c>
      <c r="AG53" s="4"/>
      <c r="AH53" s="4"/>
      <c r="AI53" s="4"/>
      <c r="AJ53" s="4"/>
      <c r="AK53" s="4"/>
      <c r="AL53" s="4"/>
      <c r="AM53" s="4"/>
      <c r="AN53" s="4"/>
      <c r="AO53" s="4"/>
      <c r="AP53" s="4"/>
      <c r="AQ53" s="4"/>
      <c r="AR53" s="4"/>
      <c r="AS53" s="4"/>
      <c r="AT53" s="4"/>
      <c r="AU53" s="4"/>
      <c r="AV53" s="4"/>
      <c r="AW53" s="4"/>
      <c r="AX53" s="25">
        <f>D53-BH53</f>
        <v>77.219278000000003</v>
      </c>
      <c r="AY53" s="4"/>
      <c r="AZ53" s="4"/>
      <c r="BA53" s="4"/>
      <c r="BB53" s="4"/>
      <c r="BC53" s="4"/>
      <c r="BD53" s="4"/>
      <c r="BE53" s="4"/>
      <c r="BF53" s="4"/>
      <c r="BG53" s="4"/>
      <c r="BH53" s="20">
        <f>SUM(H53:N53,P53:R53,U53:AB53,AE53:AW53,AY53:BG53)</f>
        <v>2.7</v>
      </c>
      <c r="BI53" s="23">
        <f>AX64</f>
        <v>97.229277999999994</v>
      </c>
      <c r="BJ53" s="14"/>
    </row>
    <row r="54" spans="1:62" s="26" customFormat="1" ht="13.8" x14ac:dyDescent="0.25">
      <c r="A54" s="15" t="s">
        <v>169</v>
      </c>
      <c r="B54" s="16" t="s">
        <v>91</v>
      </c>
      <c r="C54" s="23" t="s">
        <v>95</v>
      </c>
      <c r="D54" s="768"/>
      <c r="E54" s="24">
        <f t="shared" si="9"/>
        <v>0</v>
      </c>
      <c r="F54" s="24"/>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767">
        <v>0.48669299999999999</v>
      </c>
      <c r="E55" s="24">
        <f t="shared" si="9"/>
        <v>0</v>
      </c>
      <c r="F55" s="24"/>
      <c r="G55" s="20">
        <f t="shared" si="5"/>
        <v>0</v>
      </c>
      <c r="H55" s="4"/>
      <c r="I55" s="4"/>
      <c r="J55" s="4"/>
      <c r="K55" s="4"/>
      <c r="L55" s="4"/>
      <c r="M55" s="4"/>
      <c r="N55" s="4"/>
      <c r="O55" s="4"/>
      <c r="P55" s="4"/>
      <c r="Q55" s="4"/>
      <c r="R55" s="4"/>
      <c r="S55" s="20">
        <f>SUM(U55:AB55,AE55:AY55,BA55:BF55)</f>
        <v>0</v>
      </c>
      <c r="T55" s="20"/>
      <c r="U55" s="4"/>
      <c r="V55" s="4"/>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0.48669299999999999</v>
      </c>
      <c r="BA55" s="4"/>
      <c r="BB55" s="4"/>
      <c r="BC55" s="4"/>
      <c r="BD55" s="4"/>
      <c r="BE55" s="4"/>
      <c r="BF55" s="4"/>
      <c r="BG55" s="4"/>
      <c r="BH55" s="20">
        <f>SUM(H55:N55,P55:R55,U55:AB55,AE55:AY55,BA55:BG55)</f>
        <v>0</v>
      </c>
      <c r="BI55" s="23">
        <f>AZ64</f>
        <v>0.48669299999999999</v>
      </c>
      <c r="BJ55" s="14"/>
    </row>
    <row r="56" spans="1:62" s="26" customFormat="1" ht="13.8" x14ac:dyDescent="0.25">
      <c r="A56" s="15" t="s">
        <v>171</v>
      </c>
      <c r="B56" s="16" t="s">
        <v>116</v>
      </c>
      <c r="C56" s="23" t="s">
        <v>96</v>
      </c>
      <c r="D56" s="768"/>
      <c r="E56" s="24">
        <f t="shared" si="9"/>
        <v>0</v>
      </c>
      <c r="F56" s="24"/>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768"/>
      <c r="E57" s="24">
        <f t="shared" si="9"/>
        <v>0</v>
      </c>
      <c r="F57" s="24"/>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767">
        <v>0.98180400000000001</v>
      </c>
      <c r="E58" s="24">
        <f t="shared" si="9"/>
        <v>0</v>
      </c>
      <c r="F58" s="24"/>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0.98180400000000001</v>
      </c>
      <c r="BD58" s="4"/>
      <c r="BE58" s="4"/>
      <c r="BF58" s="4"/>
      <c r="BG58" s="4"/>
      <c r="BH58" s="20">
        <f>SUM(H58:N58,P58:R58,U58:AB58,AE58:BB58,BD58:BG58)</f>
        <v>0</v>
      </c>
      <c r="BI58" s="23">
        <f>BC64</f>
        <v>0.98180400000000001</v>
      </c>
      <c r="BJ58" s="14"/>
    </row>
    <row r="59" spans="1:62" s="26" customFormat="1" ht="13.8" x14ac:dyDescent="0.25">
      <c r="A59" s="15">
        <v>2.19</v>
      </c>
      <c r="B59" s="16" t="s">
        <v>151</v>
      </c>
      <c r="C59" s="23" t="s">
        <v>152</v>
      </c>
      <c r="D59" s="767">
        <v>52.677816</v>
      </c>
      <c r="E59" s="24">
        <f t="shared" si="9"/>
        <v>0</v>
      </c>
      <c r="F59" s="24"/>
      <c r="G59" s="20">
        <f t="shared" si="5"/>
        <v>0</v>
      </c>
      <c r="H59" s="4"/>
      <c r="I59" s="4"/>
      <c r="J59" s="4"/>
      <c r="K59" s="4"/>
      <c r="L59" s="4"/>
      <c r="M59" s="4"/>
      <c r="N59" s="4"/>
      <c r="O59" s="4"/>
      <c r="P59" s="4"/>
      <c r="Q59" s="4"/>
      <c r="R59" s="4"/>
      <c r="S59" s="20">
        <f>SUM(U59:AB59,AE59:BC59,BE59:BF59)</f>
        <v>0.2</v>
      </c>
      <c r="T59" s="20"/>
      <c r="U59" s="4"/>
      <c r="V59" s="4"/>
      <c r="W59" s="4"/>
      <c r="X59" s="4"/>
      <c r="Y59" s="4"/>
      <c r="Z59" s="4"/>
      <c r="AA59" s="4"/>
      <c r="AB59" s="4"/>
      <c r="AC59" s="737">
        <f t="shared" si="13"/>
        <v>0.2</v>
      </c>
      <c r="AD59" s="720"/>
      <c r="AE59" s="4"/>
      <c r="AF59" s="4">
        <v>0.2</v>
      </c>
      <c r="AG59" s="4"/>
      <c r="AH59" s="4"/>
      <c r="AI59" s="4"/>
      <c r="AJ59" s="4"/>
      <c r="AK59" s="4"/>
      <c r="AL59" s="4"/>
      <c r="AM59" s="4"/>
      <c r="AN59" s="4"/>
      <c r="AO59" s="4"/>
      <c r="AP59" s="4"/>
      <c r="AQ59" s="4"/>
      <c r="AR59" s="4"/>
      <c r="AS59" s="4"/>
      <c r="AT59" s="4"/>
      <c r="AU59" s="4"/>
      <c r="AV59" s="4"/>
      <c r="AW59" s="4"/>
      <c r="AX59" s="4"/>
      <c r="AY59" s="4"/>
      <c r="AZ59" s="4"/>
      <c r="BA59" s="4"/>
      <c r="BB59" s="4"/>
      <c r="BC59" s="4"/>
      <c r="BD59" s="25">
        <f>D59-BH59</f>
        <v>52.477815999999997</v>
      </c>
      <c r="BE59" s="4"/>
      <c r="BF59" s="4"/>
      <c r="BG59" s="4"/>
      <c r="BH59" s="20">
        <f>SUM(H59:N59,P59:R59,U59:AB59,AE59:BC59,BE59:BG59)</f>
        <v>0.2</v>
      </c>
      <c r="BI59" s="23">
        <f>BD64</f>
        <v>52.477815999999997</v>
      </c>
      <c r="BJ59" s="14"/>
    </row>
    <row r="60" spans="1:62" s="26" customFormat="1" ht="13.8" x14ac:dyDescent="0.25">
      <c r="A60" s="15">
        <v>2.2000000000000002</v>
      </c>
      <c r="B60" s="16" t="s">
        <v>150</v>
      </c>
      <c r="C60" s="23" t="s">
        <v>153</v>
      </c>
      <c r="D60" s="767">
        <v>7.6422920000000003</v>
      </c>
      <c r="E60" s="24">
        <f t="shared" si="9"/>
        <v>0.5</v>
      </c>
      <c r="F60" s="24"/>
      <c r="G60" s="20">
        <f t="shared" si="5"/>
        <v>0</v>
      </c>
      <c r="H60" s="4"/>
      <c r="I60" s="4"/>
      <c r="J60" s="4"/>
      <c r="K60" s="4"/>
      <c r="L60" s="4"/>
      <c r="M60" s="4"/>
      <c r="N60" s="4"/>
      <c r="O60" s="4"/>
      <c r="P60" s="4"/>
      <c r="Q60" s="4"/>
      <c r="R60" s="4">
        <v>0.5</v>
      </c>
      <c r="S60" s="20">
        <f>SUM(U60:AB60,AE60:BD60,BF60)</f>
        <v>2.2000000000000002</v>
      </c>
      <c r="T60" s="20"/>
      <c r="U60" s="4"/>
      <c r="V60" s="4"/>
      <c r="W60" s="4"/>
      <c r="X60" s="4"/>
      <c r="Y60" s="4"/>
      <c r="Z60" s="4"/>
      <c r="AA60" s="4"/>
      <c r="AB60" s="4"/>
      <c r="AC60" s="737">
        <f t="shared" si="13"/>
        <v>2.2000000000000002</v>
      </c>
      <c r="AD60" s="720"/>
      <c r="AE60" s="4">
        <v>0.2</v>
      </c>
      <c r="AF60" s="4">
        <v>2</v>
      </c>
      <c r="AG60" s="4"/>
      <c r="AH60" s="4"/>
      <c r="AI60" s="4"/>
      <c r="AJ60" s="4"/>
      <c r="AK60" s="4"/>
      <c r="AL60" s="4"/>
      <c r="AM60" s="4"/>
      <c r="AN60" s="4"/>
      <c r="AO60" s="4"/>
      <c r="AP60" s="4"/>
      <c r="AQ60" s="4"/>
      <c r="AR60" s="4"/>
      <c r="AS60" s="4"/>
      <c r="AT60" s="4"/>
      <c r="AU60" s="4"/>
      <c r="AV60" s="4"/>
      <c r="AW60" s="4"/>
      <c r="AX60" s="4"/>
      <c r="AY60" s="4"/>
      <c r="AZ60" s="4"/>
      <c r="BA60" s="4"/>
      <c r="BB60" s="4"/>
      <c r="BC60" s="4"/>
      <c r="BD60" s="4"/>
      <c r="BE60" s="25">
        <f>D60-BH60</f>
        <v>4.9422920000000001</v>
      </c>
      <c r="BF60" s="4"/>
      <c r="BG60" s="4"/>
      <c r="BH60" s="20">
        <f>SUM(H60:N60,P60:R60,U60:AB60,AE60:BD60,BF60:BG60)</f>
        <v>2.7</v>
      </c>
      <c r="BI60" s="23">
        <f>BE64</f>
        <v>4.9422920000000001</v>
      </c>
      <c r="BJ60" s="14"/>
    </row>
    <row r="61" spans="1:62" s="26" customFormat="1" ht="13.8" x14ac:dyDescent="0.25">
      <c r="A61" s="15">
        <v>2.21</v>
      </c>
      <c r="B61" s="16" t="s">
        <v>77</v>
      </c>
      <c r="C61" s="23" t="s">
        <v>78</v>
      </c>
      <c r="D61" s="768"/>
      <c r="E61" s="24">
        <f t="shared" si="9"/>
        <v>0</v>
      </c>
      <c r="F61" s="24"/>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v>
      </c>
      <c r="BG61" s="4"/>
      <c r="BH61" s="20">
        <f>SUM(H61:N61,P61:R61,U61:AB61,AE61:BE61,BG61)</f>
        <v>0</v>
      </c>
      <c r="BI61" s="23">
        <f>BF64</f>
        <v>0.83</v>
      </c>
      <c r="BJ61" s="14"/>
    </row>
    <row r="62" spans="1:62" s="752" customFormat="1" ht="13.8" x14ac:dyDescent="0.25">
      <c r="A62" s="27">
        <v>3</v>
      </c>
      <c r="B62" s="28" t="s">
        <v>72</v>
      </c>
      <c r="C62" s="29" t="s">
        <v>84</v>
      </c>
      <c r="D62" s="765">
        <v>30.435371</v>
      </c>
      <c r="E62" s="24">
        <f>SUM(H62:N62,P62:R62)</f>
        <v>4.13</v>
      </c>
      <c r="F62" s="24"/>
      <c r="G62" s="24">
        <f t="shared" si="5"/>
        <v>0</v>
      </c>
      <c r="H62" s="17"/>
      <c r="I62" s="17"/>
      <c r="J62" s="17"/>
      <c r="K62" s="17"/>
      <c r="L62" s="17"/>
      <c r="M62" s="17"/>
      <c r="N62" s="17"/>
      <c r="O62" s="17"/>
      <c r="P62" s="17">
        <v>0.6</v>
      </c>
      <c r="Q62" s="17"/>
      <c r="R62" s="17">
        <v>3.53</v>
      </c>
      <c r="S62" s="24">
        <f>SUM(U62:AB62,AE62:BF62,)</f>
        <v>20.369999999999997</v>
      </c>
      <c r="T62" s="24"/>
      <c r="U62" s="17"/>
      <c r="V62" s="17"/>
      <c r="W62" s="17"/>
      <c r="X62" s="17"/>
      <c r="Y62" s="17">
        <v>0.2</v>
      </c>
      <c r="Z62" s="17">
        <v>0.43</v>
      </c>
      <c r="AA62" s="17"/>
      <c r="AB62" s="17"/>
      <c r="AC62" s="751">
        <f>SUM(AE62:AT62,)</f>
        <v>17.499999999999996</v>
      </c>
      <c r="AD62" s="727"/>
      <c r="AE62" s="17">
        <v>13.51</v>
      </c>
      <c r="AF62" s="17">
        <v>3.8</v>
      </c>
      <c r="AG62" s="17"/>
      <c r="AH62" s="17"/>
      <c r="AI62" s="17">
        <v>0.15</v>
      </c>
      <c r="AJ62" s="17"/>
      <c r="AK62" s="17"/>
      <c r="AL62" s="17">
        <v>0.04</v>
      </c>
      <c r="AM62" s="17"/>
      <c r="AN62" s="17"/>
      <c r="AO62" s="17"/>
      <c r="AP62" s="17"/>
      <c r="AQ62" s="17"/>
      <c r="AR62" s="17"/>
      <c r="AS62" s="17"/>
      <c r="AT62" s="17"/>
      <c r="AU62" s="17"/>
      <c r="AV62" s="17"/>
      <c r="AW62" s="17"/>
      <c r="AX62" s="17">
        <v>2.2400000000000002</v>
      </c>
      <c r="AY62" s="17"/>
      <c r="AZ62" s="17"/>
      <c r="BA62" s="17"/>
      <c r="BB62" s="17"/>
      <c r="BC62" s="17"/>
      <c r="BD62" s="17"/>
      <c r="BE62" s="17"/>
      <c r="BF62" s="17"/>
      <c r="BG62" s="750">
        <f>D62-BH62</f>
        <v>5.935371</v>
      </c>
      <c r="BH62" s="24">
        <f>SUM(H62:N62,P62:R62,U62:AB62,AE62:BF62,)</f>
        <v>24.5</v>
      </c>
      <c r="BI62" s="29">
        <f>BG64</f>
        <v>5.935371</v>
      </c>
      <c r="BJ62" s="100"/>
    </row>
    <row r="63" spans="1:62" x14ac:dyDescent="0.25">
      <c r="A63" s="723"/>
      <c r="B63" s="30" t="s">
        <v>113</v>
      </c>
      <c r="C63" s="724"/>
      <c r="D63" s="725"/>
      <c r="E63" s="726">
        <f>SUM(H63:N63,P63:R63)</f>
        <v>29.05</v>
      </c>
      <c r="F63" s="726"/>
      <c r="G63" s="726">
        <f>SUM(H63+I63)</f>
        <v>0</v>
      </c>
      <c r="H63" s="726">
        <f>SUM(H12:H17,H19:H21,H24:H31,H34:H62)</f>
        <v>0</v>
      </c>
      <c r="I63" s="726">
        <f>SUM(I11,I13:I17,I19:I21,I24:I31,I34:I62)</f>
        <v>0</v>
      </c>
      <c r="J63" s="726">
        <f>SUM(J11:J12,J14:J17,J19:J21,J24:J31,J34:J62)</f>
        <v>0</v>
      </c>
      <c r="K63" s="726">
        <f>SUM(K11:K13,K15:K17,K19:K21,K24:K31,K34:K62)</f>
        <v>0</v>
      </c>
      <c r="L63" s="726">
        <f>SUM(L11:L14,L16:L17,L19:L21,L24:L31,L34:L62)</f>
        <v>0</v>
      </c>
      <c r="M63" s="726">
        <f>SUM(M11:M15,M17,M19:M21,M24:M31,M34:M62)</f>
        <v>0</v>
      </c>
      <c r="N63" s="726">
        <f>SUM(N11:N16,N19:N21,N24:N31,N34:N62)</f>
        <v>0</v>
      </c>
      <c r="O63" s="726">
        <f>SUM(O11:O16,O19:O21,O24:O31,O34:O62)</f>
        <v>0</v>
      </c>
      <c r="P63" s="726">
        <f>SUM(P11:P17,P20:P21,P24:P31,P34:P62)</f>
        <v>3.4499999999999997</v>
      </c>
      <c r="Q63" s="726">
        <f>SUM(Q11:Q17,Q19,Q21,Q24:Q31,Q34:Q62)</f>
        <v>0</v>
      </c>
      <c r="R63" s="726">
        <f>SUM(R11:R17,R19:R20,R24:R31,R34:R62)</f>
        <v>25.6</v>
      </c>
      <c r="S63" s="726">
        <f>SUM(U63:AB63,AE63:BF63)</f>
        <v>119.00000000000001</v>
      </c>
      <c r="T63" s="726"/>
      <c r="U63" s="726">
        <f>SUM(U11:U17,U19:U21,U25:U31,U34:U62)</f>
        <v>0</v>
      </c>
      <c r="V63" s="726">
        <f>SUM(V11:V17,V19:V21,V24,V26:V31,V34:V62)</f>
        <v>0.2</v>
      </c>
      <c r="W63" s="726">
        <f>SUM(W11:W17,W19:W21,W24:W25,W27:W31,W34:W62)</f>
        <v>0</v>
      </c>
      <c r="X63" s="726">
        <f>SUM(X11:X17,X19:X21,X24:X26,X28:X31,X34:X62)</f>
        <v>0</v>
      </c>
      <c r="Y63" s="726">
        <f>SUM(Y11:Y17,Y19:Y21,Y24:Y27,Y29:Y31,Y34:Y62)</f>
        <v>3.1900000000000004</v>
      </c>
      <c r="Z63" s="726">
        <f>SUM(Z11:Z17,Z19:Z21,Z24:Z28,Z30:Z31,Z34:Z62)</f>
        <v>3.4</v>
      </c>
      <c r="AA63" s="726">
        <f>SUM(AA11:AA17,AA19:AA21,AA24:AA29,AA31,AA34:AA62)</f>
        <v>0</v>
      </c>
      <c r="AB63" s="726">
        <f>SUM(AB11:AB17,AB19:AB21,AB24:AB30,AB34:AB62)</f>
        <v>0</v>
      </c>
      <c r="AC63" s="738">
        <f>SUM(AC11:AC17,AC19:AC21,AC24:AC31,AC34:AC49,AC50:AC62)</f>
        <v>89.980000000000018</v>
      </c>
      <c r="AD63" s="726"/>
      <c r="AE63" s="726">
        <f>SUM(AE11:AE17,AE19:AE21,AE24:AE31,AE35:AE62)</f>
        <v>65.7</v>
      </c>
      <c r="AF63" s="726">
        <f>SUM(AF11:AF17,AF19:AF21,AF24:AF31,AF34,AF36:AF62)</f>
        <v>16.86</v>
      </c>
      <c r="AG63" s="726">
        <f>SUM(AG11:AG17,AG19:AG21,AG24:AG31,AG34:AG35,AG37:AG62)</f>
        <v>0</v>
      </c>
      <c r="AH63" s="726">
        <f>SUM(AH11:AH17,AH19:AH21,AH24:AH31,AH34:AH36,AH38:AH62)</f>
        <v>0</v>
      </c>
      <c r="AI63" s="726">
        <f>SUM(AI11:AI17,AI19:AI21,AI24:AI31,AI34:AI37,AI39:AI62)</f>
        <v>0.3</v>
      </c>
      <c r="AJ63" s="726">
        <f>SUM(AJ11:AJ17,AJ19:AJ21,AJ24:AJ31,AJ34:AJ38,AJ40:AJ62)</f>
        <v>0</v>
      </c>
      <c r="AK63" s="726">
        <f>SUM(AK11:AK17,AK19:AK21,AK24:AK31,AK34:AK39,AK41:AK62)</f>
        <v>0</v>
      </c>
      <c r="AL63" s="726">
        <f>SUM(AL11:AL17,AL19:AL21,AL24:AL31,AL34:AL40,AL42:AL62)</f>
        <v>0.09</v>
      </c>
      <c r="AM63" s="726">
        <f>SUM(AM11:AM17,AM19:AM21,AM24:AM31,AM34:AM41,AM43:AM62)</f>
        <v>0</v>
      </c>
      <c r="AN63" s="726">
        <f>SUM(AN11:AN17,AN19:AN21,AN24:AN31,AN34:AN42,AN44:AN62)</f>
        <v>0</v>
      </c>
      <c r="AO63" s="726">
        <f>SUM(AO11:AO17,AO19:AO21,AO24:AO31,AO34:AO43,AO45:AO62)</f>
        <v>0.61</v>
      </c>
      <c r="AP63" s="726">
        <f>SUM(AP11:AP17,AP19:AP21,AP24:AP31,AP34:AP44,AP46:AP62)</f>
        <v>0</v>
      </c>
      <c r="AQ63" s="726">
        <f>SUM(AQ11:AQ17,AQ19:AQ21,AQ24:AQ31,AQ34:AQ45,AQ47:AQ62)</f>
        <v>6.42</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1.02</v>
      </c>
      <c r="AW63" s="726">
        <f>SUM(AW11:AW17,AW19:AW21,AW24:AW31,AW34:AW51,AW53:AW62)</f>
        <v>0.37</v>
      </c>
      <c r="AX63" s="726">
        <f>SUM(AX11:AX17,AX19:AX21,AX24:AX31,AX34:AX52,AX54:AX62)</f>
        <v>20.009999999999998</v>
      </c>
      <c r="AY63" s="726">
        <f>SUM(AY11:AY17,AY19:AY21,AY24:AY31,AY34:AY53,AY55:AY62)</f>
        <v>0</v>
      </c>
      <c r="AZ63" s="726">
        <f>SUM(AZ11:AZ17,AZ19:AZ21,AZ24:AZ31,AZ34:AZ54,AZ56:AZ62)</f>
        <v>0</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0.83</v>
      </c>
      <c r="BG63" s="726">
        <f>SUM(BG11:BG17,BG19:BG21,BG24:BG31,BG34:BG61)</f>
        <v>0</v>
      </c>
      <c r="BH63" s="726"/>
      <c r="BI63" s="4"/>
    </row>
    <row r="64" spans="1:62" ht="16.5" customHeight="1" x14ac:dyDescent="0.25">
      <c r="A64" s="31"/>
      <c r="B64" s="32" t="s">
        <v>114</v>
      </c>
      <c r="C64" s="33"/>
      <c r="D64" s="34"/>
      <c r="E64" s="34">
        <f>E63+E8</f>
        <v>795.89977899999997</v>
      </c>
      <c r="F64" s="34"/>
      <c r="G64" s="34">
        <f>G10+G63</f>
        <v>406.04702500000002</v>
      </c>
      <c r="H64" s="34">
        <f>H63+H11</f>
        <v>405.113088</v>
      </c>
      <c r="I64" s="34">
        <f>I12+I63</f>
        <v>0.93393700000000013</v>
      </c>
      <c r="J64" s="34">
        <f>J13+J63</f>
        <v>31.171984999999999</v>
      </c>
      <c r="K64" s="34">
        <f>K14+K63</f>
        <v>163.47206799999998</v>
      </c>
      <c r="L64" s="34">
        <f>L15+L63</f>
        <v>0</v>
      </c>
      <c r="M64" s="34">
        <f>M16+M63</f>
        <v>0</v>
      </c>
      <c r="N64" s="34">
        <f>N17+N63</f>
        <v>148.598625</v>
      </c>
      <c r="O64" s="34">
        <f>O18+O63</f>
        <v>0</v>
      </c>
      <c r="P64" s="34">
        <f>P63+P19</f>
        <v>7.5658139999999996</v>
      </c>
      <c r="Q64" s="34">
        <f>Q63+Q20</f>
        <v>0</v>
      </c>
      <c r="R64" s="34">
        <f>R63+R21</f>
        <v>39.044262000000003</v>
      </c>
      <c r="S64" s="34">
        <f>SUM(S63,S22)</f>
        <v>477.23899599999999</v>
      </c>
      <c r="T64" s="34"/>
      <c r="U64" s="34">
        <f>U63+U24</f>
        <v>0</v>
      </c>
      <c r="V64" s="34">
        <f>V63+V25</f>
        <v>0.2</v>
      </c>
      <c r="W64" s="34">
        <f>W63+W26</f>
        <v>0</v>
      </c>
      <c r="X64" s="34">
        <f>+X63+X27</f>
        <v>0</v>
      </c>
      <c r="Y64" s="34">
        <f>+Y63+Y28</f>
        <v>3.3123070000000006</v>
      </c>
      <c r="Z64" s="34">
        <f>Z63+Z29</f>
        <v>3.6822619999999997</v>
      </c>
      <c r="AA64" s="34">
        <f>AA63+AA30</f>
        <v>0</v>
      </c>
      <c r="AB64" s="34">
        <f>AB63+AB31</f>
        <v>6.771655</v>
      </c>
      <c r="AC64" s="734">
        <f>AC63+AC32</f>
        <v>303.42280199999999</v>
      </c>
      <c r="AD64" s="34"/>
      <c r="AE64" s="34">
        <f>AE63+AE34</f>
        <v>170.243144</v>
      </c>
      <c r="AF64" s="34">
        <f>AF63+AF35</f>
        <v>85.483859999999993</v>
      </c>
      <c r="AG64" s="34">
        <f>AG63+AG36</f>
        <v>6.1106000000000001E-2</v>
      </c>
      <c r="AH64" s="34">
        <f>AH63+AH37</f>
        <v>0.13398299999999999</v>
      </c>
      <c r="AI64" s="34">
        <f>AI63+AI38</f>
        <v>2.444115</v>
      </c>
      <c r="AJ64" s="34">
        <f>AJ63+AJ39</f>
        <v>5.1476600000000001</v>
      </c>
      <c r="AK64" s="34">
        <f>AK63+AK40</f>
        <v>0.11606</v>
      </c>
      <c r="AL64" s="34">
        <f>AL63+AL41</f>
        <v>0.103033</v>
      </c>
      <c r="AM64" s="34">
        <f>AM63+AM42</f>
        <v>0</v>
      </c>
      <c r="AN64" s="34">
        <f>AN63+AN43</f>
        <v>0</v>
      </c>
      <c r="AO64" s="34">
        <f>AO63+AO44</f>
        <v>0.82625599999999999</v>
      </c>
      <c r="AP64" s="34">
        <f>AP63+AP45</f>
        <v>5.14</v>
      </c>
      <c r="AQ64" s="34">
        <f>AQ63+AQ46</f>
        <v>33.273443999999998</v>
      </c>
      <c r="AR64" s="34">
        <f>AR63+AR47</f>
        <v>0</v>
      </c>
      <c r="AS64" s="34">
        <f>AS63+AS48</f>
        <v>0</v>
      </c>
      <c r="AT64" s="34">
        <f>AT63+AT49</f>
        <v>0.45014100000000001</v>
      </c>
      <c r="AU64" s="34">
        <f>AU63+AU50</f>
        <v>0</v>
      </c>
      <c r="AV64" s="34">
        <f>AV63+AV51</f>
        <v>2.5368279999999999</v>
      </c>
      <c r="AW64" s="34">
        <f>AW63+AW52</f>
        <v>0.37</v>
      </c>
      <c r="AX64" s="34">
        <f>AX63+AX53</f>
        <v>97.229277999999994</v>
      </c>
      <c r="AY64" s="34">
        <f>AY63+AY54</f>
        <v>0</v>
      </c>
      <c r="AZ64" s="34">
        <f>AZ63+AZ55</f>
        <v>0.48669299999999999</v>
      </c>
      <c r="BA64" s="34">
        <f>BA63+BA56</f>
        <v>0</v>
      </c>
      <c r="BB64" s="34">
        <f>BB63+BB57</f>
        <v>0</v>
      </c>
      <c r="BC64" s="34">
        <f>BC63+BC58</f>
        <v>0.98180400000000001</v>
      </c>
      <c r="BD64" s="34">
        <f>BD63+BD59</f>
        <v>52.477815999999997</v>
      </c>
      <c r="BE64" s="34">
        <f>BE63+BE60</f>
        <v>4.9422920000000001</v>
      </c>
      <c r="BF64" s="34">
        <f>BF63+BF61</f>
        <v>0.83</v>
      </c>
      <c r="BG64" s="34">
        <f>BG63+BG62</f>
        <v>5.935371</v>
      </c>
      <c r="BH64" s="34"/>
      <c r="BI64" s="34"/>
      <c r="BJ64" s="9">
        <f>BI62</f>
        <v>5.935371</v>
      </c>
    </row>
    <row r="65" spans="2:54" x14ac:dyDescent="0.25">
      <c r="L65" s="9">
        <v>221.43</v>
      </c>
      <c r="P65" s="9">
        <v>7</v>
      </c>
    </row>
    <row r="66" spans="2:54" x14ac:dyDescent="0.25">
      <c r="S66" s="9">
        <f>S63+R63</f>
        <v>144.60000000000002</v>
      </c>
    </row>
    <row r="67" spans="2:54" ht="15.6" x14ac:dyDescent="0.3">
      <c r="B67" s="36" t="s">
        <v>158</v>
      </c>
      <c r="C67" s="37" t="s">
        <v>155</v>
      </c>
      <c r="D67" s="38"/>
      <c r="S67" s="9">
        <f>S66+P65+L65</f>
        <v>373.03000000000003</v>
      </c>
      <c r="AZ67" s="8"/>
      <c r="BA67" s="8"/>
      <c r="BB67" s="8"/>
    </row>
    <row r="68" spans="2:54" ht="15.6" x14ac:dyDescent="0.3">
      <c r="B68" s="36" t="s">
        <v>159</v>
      </c>
      <c r="C68" s="37" t="s">
        <v>118</v>
      </c>
      <c r="D68" s="3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Normal="100" workbookViewId="0">
      <pane xSplit="4" ySplit="6" topLeftCell="AM52" activePane="bottomRight" state="frozen"/>
      <selection activeCell="AI54" sqref="AI54"/>
      <selection pane="topRight" activeCell="AI54" sqref="AI54"/>
      <selection pane="bottomLeft" activeCell="AI54" sqref="AI54"/>
      <selection pane="bottomRight" activeCell="AI54" sqref="AI54"/>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9"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D1" s="6"/>
      <c r="E1" s="6"/>
      <c r="F1" s="6"/>
      <c r="G1" s="6"/>
      <c r="H1" s="6"/>
      <c r="I1" s="6"/>
      <c r="J1" s="6"/>
      <c r="K1" s="6"/>
      <c r="L1" s="6"/>
      <c r="M1" s="90"/>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959</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942</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741">
        <f>SUM(D8,D22,D62)</f>
        <v>611.18403999999987</v>
      </c>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611.1840400000001</v>
      </c>
      <c r="BK7" s="100">
        <f>D7-BJ7</f>
        <v>0</v>
      </c>
    </row>
    <row r="8" spans="1:67" s="100" customFormat="1" ht="17.25" customHeight="1" x14ac:dyDescent="0.3">
      <c r="A8" s="742">
        <v>1</v>
      </c>
      <c r="B8" s="28" t="s">
        <v>31</v>
      </c>
      <c r="C8" s="97" t="s">
        <v>21</v>
      </c>
      <c r="D8" s="765">
        <v>437.01911999999999</v>
      </c>
      <c r="E8" s="743">
        <f>D8-BH8</f>
        <v>394.58911999999998</v>
      </c>
      <c r="F8" s="743"/>
      <c r="G8" s="744">
        <f>SUM(G13:G17,G19:G21)</f>
        <v>0</v>
      </c>
      <c r="H8" s="744">
        <f>SUM(H12:H17,H19:H21)</f>
        <v>0</v>
      </c>
      <c r="I8" s="745">
        <f>SUM(I11,I13:I17,I19:I21)</f>
        <v>0</v>
      </c>
      <c r="J8" s="744">
        <f>SUM(J11:J12,J14:J17,J19:J21)</f>
        <v>0</v>
      </c>
      <c r="K8" s="744">
        <f>SUM(K11:K13,K15:K17,K19:K21)</f>
        <v>0</v>
      </c>
      <c r="L8" s="744">
        <f>SUM(L11:L14,L16:L17,L19:L21)</f>
        <v>0</v>
      </c>
      <c r="M8" s="744">
        <f>SUM(M11:M15,M17,M19:M21)</f>
        <v>0</v>
      </c>
      <c r="N8" s="744">
        <f>SUM(N11:N16,N19:N21)</f>
        <v>0</v>
      </c>
      <c r="O8" s="744">
        <f>SUM(O11:O16,O19:O21)</f>
        <v>0</v>
      </c>
      <c r="P8" s="744">
        <f>SUM(P11:P18,P20:P21)</f>
        <v>0</v>
      </c>
      <c r="Q8" s="744">
        <f>SUM(Q11:Q17,Q19,Q21)</f>
        <v>0</v>
      </c>
      <c r="R8" s="744">
        <f>SUM(R11:R17,R19:R20)</f>
        <v>0</v>
      </c>
      <c r="S8" s="24">
        <f>SUM(S11:S17,S19:S21)</f>
        <v>59.409999999999989</v>
      </c>
      <c r="T8" s="746"/>
      <c r="U8" s="744">
        <f>SUM(U11:U17,U19:U21)</f>
        <v>0</v>
      </c>
      <c r="V8" s="744">
        <f t="shared" ref="V8:BG8" si="0">SUM(V11:V17,V19:V21)</f>
        <v>0.2</v>
      </c>
      <c r="W8" s="744">
        <f t="shared" si="0"/>
        <v>0</v>
      </c>
      <c r="X8" s="744">
        <f t="shared" si="0"/>
        <v>0</v>
      </c>
      <c r="Y8" s="744">
        <f t="shared" si="0"/>
        <v>3.3</v>
      </c>
      <c r="Z8" s="744">
        <f t="shared" si="0"/>
        <v>5.48</v>
      </c>
      <c r="AA8" s="744">
        <f t="shared" si="0"/>
        <v>0</v>
      </c>
      <c r="AB8" s="744">
        <f t="shared" si="0"/>
        <v>0</v>
      </c>
      <c r="AC8" s="747">
        <f t="shared" si="0"/>
        <v>16.979999999999997</v>
      </c>
      <c r="AD8" s="748">
        <f t="shared" si="0"/>
        <v>0</v>
      </c>
      <c r="AE8" s="744">
        <f t="shared" si="0"/>
        <v>6.4</v>
      </c>
      <c r="AF8" s="744">
        <f t="shared" si="0"/>
        <v>1.47</v>
      </c>
      <c r="AG8" s="744">
        <f t="shared" si="0"/>
        <v>0</v>
      </c>
      <c r="AH8" s="744">
        <f t="shared" si="0"/>
        <v>0</v>
      </c>
      <c r="AI8" s="744">
        <f t="shared" si="0"/>
        <v>0</v>
      </c>
      <c r="AJ8" s="744">
        <f t="shared" si="0"/>
        <v>0</v>
      </c>
      <c r="AK8" s="744">
        <f t="shared" si="0"/>
        <v>0.1</v>
      </c>
      <c r="AL8" s="744">
        <f t="shared" si="0"/>
        <v>0.08</v>
      </c>
      <c r="AM8" s="744">
        <f t="shared" si="0"/>
        <v>0</v>
      </c>
      <c r="AN8" s="744">
        <f t="shared" si="0"/>
        <v>0</v>
      </c>
      <c r="AO8" s="744">
        <f t="shared" si="0"/>
        <v>0</v>
      </c>
      <c r="AP8" s="744">
        <f t="shared" si="0"/>
        <v>0</v>
      </c>
      <c r="AQ8" s="744">
        <f t="shared" si="0"/>
        <v>8.93</v>
      </c>
      <c r="AR8" s="744">
        <f t="shared" si="0"/>
        <v>0</v>
      </c>
      <c r="AS8" s="744">
        <f t="shared" si="0"/>
        <v>0</v>
      </c>
      <c r="AT8" s="744">
        <f t="shared" si="0"/>
        <v>0</v>
      </c>
      <c r="AU8" s="744">
        <f t="shared" si="0"/>
        <v>0</v>
      </c>
      <c r="AV8" s="744">
        <f t="shared" si="0"/>
        <v>0</v>
      </c>
      <c r="AW8" s="744">
        <f t="shared" si="0"/>
        <v>0</v>
      </c>
      <c r="AX8" s="744">
        <f t="shared" si="0"/>
        <v>16.47</v>
      </c>
      <c r="AY8" s="744">
        <f t="shared" si="0"/>
        <v>0</v>
      </c>
      <c r="AZ8" s="744">
        <f t="shared" si="0"/>
        <v>0</v>
      </c>
      <c r="BA8" s="744">
        <f t="shared" si="0"/>
        <v>0</v>
      </c>
      <c r="BB8" s="744">
        <f t="shared" si="0"/>
        <v>0</v>
      </c>
      <c r="BC8" s="744">
        <f t="shared" si="0"/>
        <v>0</v>
      </c>
      <c r="BD8" s="744">
        <f t="shared" si="0"/>
        <v>0</v>
      </c>
      <c r="BE8" s="744">
        <f t="shared" si="0"/>
        <v>0</v>
      </c>
      <c r="BF8" s="744">
        <f t="shared" si="0"/>
        <v>0</v>
      </c>
      <c r="BG8" s="744">
        <f t="shared" si="0"/>
        <v>0</v>
      </c>
      <c r="BH8" s="749">
        <f>SUM(BH11:BH17,BH19:BH21)</f>
        <v>42.43</v>
      </c>
      <c r="BI8" s="98">
        <f>E64</f>
        <v>394.58911999999998</v>
      </c>
      <c r="BJ8" s="100">
        <f>BI10+BI13+BI14+BI15+BI16+BI17+BI19+BI20+BI21</f>
        <v>394.58912000000004</v>
      </c>
      <c r="BK8" s="42"/>
      <c r="BL8" s="8"/>
      <c r="BM8" s="8"/>
      <c r="BN8" s="8"/>
      <c r="BO8" s="8"/>
    </row>
    <row r="9" spans="1:67" s="14" customFormat="1" ht="12" customHeight="1" x14ac:dyDescent="0.3">
      <c r="A9" s="15"/>
      <c r="B9" s="16" t="s">
        <v>38</v>
      </c>
      <c r="C9" s="91"/>
      <c r="D9" s="768"/>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42"/>
      <c r="BL9" s="8"/>
      <c r="BM9" s="8"/>
      <c r="BN9" s="8"/>
      <c r="BO9" s="8"/>
    </row>
    <row r="10" spans="1:67" s="26" customFormat="1" ht="15.6" x14ac:dyDescent="0.3">
      <c r="A10" s="15">
        <v>1.1000000000000001</v>
      </c>
      <c r="B10" s="16" t="s">
        <v>81</v>
      </c>
      <c r="C10" s="23" t="s">
        <v>82</v>
      </c>
      <c r="D10" s="767">
        <v>317.65188000000001</v>
      </c>
      <c r="E10" s="24">
        <f>SUM(J10:N10,P10:R10)</f>
        <v>0</v>
      </c>
      <c r="F10" s="24"/>
      <c r="G10" s="25">
        <f>D10-BH10</f>
        <v>280.26188000000002</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0</v>
      </c>
      <c r="Q10" s="20">
        <f t="shared" si="1"/>
        <v>0</v>
      </c>
      <c r="R10" s="20">
        <f t="shared" si="1"/>
        <v>0</v>
      </c>
      <c r="S10" s="720">
        <f t="shared" si="1"/>
        <v>50.809999999999988</v>
      </c>
      <c r="T10" s="20"/>
      <c r="U10" s="20">
        <f>SUM(U11:U12)</f>
        <v>0</v>
      </c>
      <c r="V10" s="20">
        <f t="shared" ref="V10:BF10" si="2">SUM(V11:V12)</f>
        <v>0.2</v>
      </c>
      <c r="W10" s="20">
        <f t="shared" si="2"/>
        <v>0</v>
      </c>
      <c r="X10" s="20">
        <f t="shared" si="2"/>
        <v>0</v>
      </c>
      <c r="Y10" s="20">
        <f t="shared" si="2"/>
        <v>3.3</v>
      </c>
      <c r="Z10" s="20">
        <f t="shared" si="2"/>
        <v>5.2</v>
      </c>
      <c r="AA10" s="20">
        <f t="shared" si="2"/>
        <v>0</v>
      </c>
      <c r="AB10" s="20">
        <f t="shared" si="2"/>
        <v>0</v>
      </c>
      <c r="AC10" s="737">
        <f t="shared" si="2"/>
        <v>13.419999999999998</v>
      </c>
      <c r="AD10" s="720"/>
      <c r="AE10" s="20">
        <f t="shared" si="2"/>
        <v>3.07</v>
      </c>
      <c r="AF10" s="20">
        <f t="shared" si="2"/>
        <v>1.32</v>
      </c>
      <c r="AG10" s="20">
        <f t="shared" si="2"/>
        <v>0</v>
      </c>
      <c r="AH10" s="20">
        <f t="shared" si="2"/>
        <v>0</v>
      </c>
      <c r="AI10" s="20">
        <f t="shared" si="2"/>
        <v>0</v>
      </c>
      <c r="AJ10" s="20">
        <f t="shared" si="2"/>
        <v>0</v>
      </c>
      <c r="AK10" s="20">
        <f t="shared" si="2"/>
        <v>0.06</v>
      </c>
      <c r="AL10" s="20">
        <f t="shared" si="2"/>
        <v>0.04</v>
      </c>
      <c r="AM10" s="20">
        <f t="shared" si="2"/>
        <v>0</v>
      </c>
      <c r="AN10" s="20">
        <f t="shared" si="2"/>
        <v>0</v>
      </c>
      <c r="AO10" s="20">
        <f t="shared" si="2"/>
        <v>0</v>
      </c>
      <c r="AP10" s="20">
        <f t="shared" si="2"/>
        <v>0</v>
      </c>
      <c r="AQ10" s="20">
        <f t="shared" si="2"/>
        <v>8.93</v>
      </c>
      <c r="AR10" s="20">
        <f t="shared" si="2"/>
        <v>0</v>
      </c>
      <c r="AS10" s="20">
        <f t="shared" si="2"/>
        <v>0</v>
      </c>
      <c r="AT10" s="20">
        <f t="shared" si="2"/>
        <v>0</v>
      </c>
      <c r="AU10" s="20">
        <f t="shared" si="2"/>
        <v>0</v>
      </c>
      <c r="AV10" s="20">
        <f t="shared" si="2"/>
        <v>0</v>
      </c>
      <c r="AW10" s="20">
        <f t="shared" si="2"/>
        <v>0</v>
      </c>
      <c r="AX10" s="20">
        <f t="shared" si="2"/>
        <v>15.27</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37.39</v>
      </c>
      <c r="BI10" s="23">
        <f>G64</f>
        <v>280.26188000000002</v>
      </c>
      <c r="BJ10" s="14"/>
      <c r="BK10" s="42"/>
      <c r="BL10" s="8"/>
      <c r="BM10" s="8"/>
      <c r="BN10" s="8"/>
      <c r="BO10" s="8"/>
    </row>
    <row r="11" spans="1:67" s="26" customFormat="1" ht="15.6" x14ac:dyDescent="0.3">
      <c r="A11" s="15"/>
      <c r="B11" s="16" t="s">
        <v>79</v>
      </c>
      <c r="C11" s="23" t="s">
        <v>80</v>
      </c>
      <c r="D11" s="767">
        <v>317.48007999999999</v>
      </c>
      <c r="E11" s="727">
        <f>SUM(I11:N11,P11:R11)</f>
        <v>0</v>
      </c>
      <c r="F11" s="727"/>
      <c r="G11" s="720">
        <f>SUM(I11)</f>
        <v>0</v>
      </c>
      <c r="H11" s="93">
        <f>D11-BH11</f>
        <v>280.09008</v>
      </c>
      <c r="I11" s="4"/>
      <c r="J11" s="4"/>
      <c r="K11" s="4"/>
      <c r="L11" s="4"/>
      <c r="M11" s="103"/>
      <c r="N11" s="4"/>
      <c r="O11" s="4"/>
      <c r="P11" s="4"/>
      <c r="Q11" s="4"/>
      <c r="R11" s="4"/>
      <c r="S11" s="720">
        <f t="shared" ref="S11:S18" si="3">SUM(U11:BF11)</f>
        <v>50.809999999999988</v>
      </c>
      <c r="T11" s="4"/>
      <c r="U11" s="4"/>
      <c r="V11" s="4">
        <v>0.2</v>
      </c>
      <c r="W11" s="4"/>
      <c r="X11" s="4"/>
      <c r="Y11" s="4">
        <v>3.3</v>
      </c>
      <c r="Z11" s="4">
        <v>5.2</v>
      </c>
      <c r="AA11" s="4"/>
      <c r="AB11" s="4"/>
      <c r="AC11" s="737">
        <f>SUM(AE11:AT11)</f>
        <v>13.419999999999998</v>
      </c>
      <c r="AD11" s="720"/>
      <c r="AE11" s="4">
        <v>3.07</v>
      </c>
      <c r="AF11" s="4">
        <v>1.32</v>
      </c>
      <c r="AG11" s="4"/>
      <c r="AH11" s="4"/>
      <c r="AI11" s="4"/>
      <c r="AJ11" s="4"/>
      <c r="AK11" s="4">
        <v>0.06</v>
      </c>
      <c r="AL11" s="4">
        <v>0.04</v>
      </c>
      <c r="AM11" s="4"/>
      <c r="AN11" s="4"/>
      <c r="AO11" s="4"/>
      <c r="AP11" s="4"/>
      <c r="AQ11" s="4">
        <v>8.93</v>
      </c>
      <c r="AR11" s="4"/>
      <c r="AS11" s="4"/>
      <c r="AT11" s="4"/>
      <c r="AU11" s="4"/>
      <c r="AV11" s="4"/>
      <c r="AW11" s="4"/>
      <c r="AX11" s="4">
        <v>15.27</v>
      </c>
      <c r="AY11" s="4"/>
      <c r="AZ11" s="4"/>
      <c r="BA11" s="4"/>
      <c r="BB11" s="4"/>
      <c r="BC11" s="4"/>
      <c r="BD11" s="4"/>
      <c r="BE11" s="4"/>
      <c r="BF11" s="4"/>
      <c r="BG11" s="4"/>
      <c r="BH11" s="4">
        <f>SUM(I11:N11,P11:R11,U11:AB11,AE11:BG11)</f>
        <v>37.39</v>
      </c>
      <c r="BI11" s="23">
        <f>H64</f>
        <v>280.09008</v>
      </c>
      <c r="BJ11" s="14"/>
      <c r="BK11" s="42"/>
      <c r="BL11" s="8"/>
      <c r="BM11" s="8"/>
      <c r="BN11" s="8"/>
      <c r="BO11" s="8"/>
    </row>
    <row r="12" spans="1:67" s="26" customFormat="1" ht="15.6" x14ac:dyDescent="0.3">
      <c r="A12" s="15"/>
      <c r="B12" s="16" t="s">
        <v>184</v>
      </c>
      <c r="C12" s="23" t="s">
        <v>183</v>
      </c>
      <c r="D12" s="767">
        <v>0.17180000000000001</v>
      </c>
      <c r="E12" s="105">
        <f>SUM(H12,J12:N12,P12:R12)</f>
        <v>0</v>
      </c>
      <c r="F12" s="105"/>
      <c r="G12" s="104">
        <f>SUM(H12)</f>
        <v>0</v>
      </c>
      <c r="H12" s="4"/>
      <c r="I12" s="93">
        <f>D12-BH12</f>
        <v>0.17180000000000001</v>
      </c>
      <c r="J12" s="4"/>
      <c r="K12" s="4"/>
      <c r="L12" s="4"/>
      <c r="M12" s="103"/>
      <c r="N12" s="4"/>
      <c r="O12" s="4"/>
      <c r="P12" s="4"/>
      <c r="Q12" s="4"/>
      <c r="R12" s="4"/>
      <c r="S12" s="720">
        <f t="shared" si="3"/>
        <v>0</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v>
      </c>
      <c r="BI12" s="23">
        <f>I64</f>
        <v>0.17180000000000001</v>
      </c>
      <c r="BJ12" s="14"/>
      <c r="BK12" s="42"/>
      <c r="BL12" s="8"/>
      <c r="BM12" s="8"/>
      <c r="BN12" s="8"/>
      <c r="BO12" s="8"/>
    </row>
    <row r="13" spans="1:67" s="26" customFormat="1" ht="13.8" x14ac:dyDescent="0.25">
      <c r="A13" s="15">
        <v>1.2</v>
      </c>
      <c r="B13" s="16" t="s">
        <v>105</v>
      </c>
      <c r="C13" s="23" t="s">
        <v>51</v>
      </c>
      <c r="D13" s="767">
        <v>6.4125399999999999</v>
      </c>
      <c r="E13" s="24">
        <f>SUM(H13:I13,K13:N13,P13:R13)</f>
        <v>0</v>
      </c>
      <c r="F13" s="24"/>
      <c r="G13" s="20">
        <f>SUM(H13:I13)</f>
        <v>0</v>
      </c>
      <c r="H13" s="4"/>
      <c r="I13" s="4"/>
      <c r="J13" s="25">
        <f>D13-BH13</f>
        <v>4.1225399999999999</v>
      </c>
      <c r="K13" s="4"/>
      <c r="L13" s="4"/>
      <c r="M13" s="4"/>
      <c r="N13" s="4"/>
      <c r="O13" s="4"/>
      <c r="P13" s="4"/>
      <c r="Q13" s="4"/>
      <c r="R13" s="4"/>
      <c r="S13" s="720">
        <f t="shared" si="3"/>
        <v>4.580000000000001</v>
      </c>
      <c r="T13" s="20"/>
      <c r="U13" s="4"/>
      <c r="V13" s="4"/>
      <c r="W13" s="4"/>
      <c r="X13" s="4"/>
      <c r="Y13" s="4"/>
      <c r="Z13" s="4"/>
      <c r="AA13" s="4"/>
      <c r="AB13" s="4"/>
      <c r="AC13" s="737">
        <f t="shared" si="4"/>
        <v>2.29</v>
      </c>
      <c r="AD13" s="720"/>
      <c r="AE13" s="4">
        <v>2.1</v>
      </c>
      <c r="AF13" s="4">
        <v>0.15</v>
      </c>
      <c r="AG13" s="4"/>
      <c r="AH13" s="4"/>
      <c r="AI13" s="4"/>
      <c r="AJ13" s="4"/>
      <c r="AK13" s="4"/>
      <c r="AL13" s="4">
        <v>0.04</v>
      </c>
      <c r="AM13" s="4"/>
      <c r="AN13" s="4"/>
      <c r="AO13" s="4"/>
      <c r="AP13" s="4"/>
      <c r="AQ13" s="4"/>
      <c r="AR13" s="4"/>
      <c r="AS13" s="4"/>
      <c r="AT13" s="4"/>
      <c r="AU13" s="4"/>
      <c r="AV13" s="4"/>
      <c r="AW13" s="4"/>
      <c r="AX13" s="4"/>
      <c r="AY13" s="4"/>
      <c r="AZ13" s="4"/>
      <c r="BA13" s="4"/>
      <c r="BB13" s="4"/>
      <c r="BC13" s="4"/>
      <c r="BD13" s="4"/>
      <c r="BE13" s="4"/>
      <c r="BF13" s="4"/>
      <c r="BG13" s="4"/>
      <c r="BH13" s="20">
        <f>SUM(H13:I13,K13:N13,P13:R13,U13:AB13,AE13:BG13)</f>
        <v>2.29</v>
      </c>
      <c r="BI13" s="23">
        <f>J64</f>
        <v>4.1225399999999999</v>
      </c>
      <c r="BJ13" s="14"/>
    </row>
    <row r="14" spans="1:67" s="26" customFormat="1" ht="13.8" x14ac:dyDescent="0.25">
      <c r="A14" s="15" t="s">
        <v>3</v>
      </c>
      <c r="B14" s="16" t="s">
        <v>34</v>
      </c>
      <c r="C14" s="23" t="s">
        <v>39</v>
      </c>
      <c r="D14" s="767">
        <v>65.854429999999994</v>
      </c>
      <c r="E14" s="24">
        <f>SUM(H14:J14,L14:N14,P14:R14)</f>
        <v>0</v>
      </c>
      <c r="F14" s="24"/>
      <c r="G14" s="20">
        <f t="shared" ref="G14:G62" si="5">SUM(H14:I14)</f>
        <v>0</v>
      </c>
      <c r="H14" s="4"/>
      <c r="I14" s="4"/>
      <c r="J14" s="4"/>
      <c r="K14" s="25">
        <f>D14-BH14</f>
        <v>63.414429999999996</v>
      </c>
      <c r="L14" s="4"/>
      <c r="M14" s="4"/>
      <c r="N14" s="4"/>
      <c r="O14" s="4"/>
      <c r="P14" s="4"/>
      <c r="Q14" s="4"/>
      <c r="R14" s="4"/>
      <c r="S14" s="720">
        <f t="shared" si="3"/>
        <v>3.6799999999999997</v>
      </c>
      <c r="T14" s="20"/>
      <c r="U14" s="4"/>
      <c r="V14" s="4"/>
      <c r="W14" s="4"/>
      <c r="X14" s="4"/>
      <c r="Y14" s="4"/>
      <c r="Z14" s="4"/>
      <c r="AA14" s="4"/>
      <c r="AB14" s="4"/>
      <c r="AC14" s="737">
        <f t="shared" si="4"/>
        <v>1.24</v>
      </c>
      <c r="AD14" s="720"/>
      <c r="AE14" s="4">
        <v>1.2</v>
      </c>
      <c r="AF14" s="4"/>
      <c r="AG14" s="4"/>
      <c r="AH14" s="4"/>
      <c r="AI14" s="4"/>
      <c r="AJ14" s="4"/>
      <c r="AK14" s="4">
        <v>0.04</v>
      </c>
      <c r="AL14" s="4"/>
      <c r="AM14" s="4"/>
      <c r="AN14" s="4"/>
      <c r="AO14" s="4"/>
      <c r="AP14" s="4"/>
      <c r="AQ14" s="4"/>
      <c r="AR14" s="4"/>
      <c r="AS14" s="4"/>
      <c r="AT14" s="4"/>
      <c r="AU14" s="4"/>
      <c r="AV14" s="4"/>
      <c r="AW14" s="4"/>
      <c r="AX14" s="4">
        <v>1.2</v>
      </c>
      <c r="AY14" s="4"/>
      <c r="AZ14" s="4"/>
      <c r="BA14" s="4"/>
      <c r="BB14" s="4"/>
      <c r="BC14" s="4"/>
      <c r="BD14" s="4"/>
      <c r="BE14" s="4"/>
      <c r="BF14" s="4"/>
      <c r="BG14" s="4"/>
      <c r="BH14" s="20">
        <f>SUM(H14:J14,L14:N14,P14:R14,U14:AB14,AE14:BG14)</f>
        <v>2.44</v>
      </c>
      <c r="BI14" s="23">
        <f>K64</f>
        <v>63.414429999999996</v>
      </c>
      <c r="BJ14" s="14"/>
    </row>
    <row r="15" spans="1:67" s="26" customFormat="1" ht="13.8" x14ac:dyDescent="0.25">
      <c r="A15" s="15" t="s">
        <v>4</v>
      </c>
      <c r="B15" s="16" t="s">
        <v>11</v>
      </c>
      <c r="C15" s="23" t="s">
        <v>22</v>
      </c>
      <c r="D15" s="767">
        <v>21.157129999999999</v>
      </c>
      <c r="E15" s="24">
        <f>SUM(H15:K15,M15:N15,P15:R15)</f>
        <v>0</v>
      </c>
      <c r="F15" s="24"/>
      <c r="G15" s="20">
        <f t="shared" si="5"/>
        <v>0</v>
      </c>
      <c r="H15" s="4"/>
      <c r="I15" s="4"/>
      <c r="J15" s="4"/>
      <c r="K15" s="4"/>
      <c r="L15" s="25">
        <f>D15-BH15</f>
        <v>21.157129999999999</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21.157129999999999</v>
      </c>
      <c r="BJ15" s="14"/>
    </row>
    <row r="16" spans="1:67" s="26" customFormat="1" ht="13.8" x14ac:dyDescent="0.25">
      <c r="A16" s="15" t="s">
        <v>5</v>
      </c>
      <c r="B16" s="16" t="s">
        <v>12</v>
      </c>
      <c r="C16" s="23" t="s">
        <v>23</v>
      </c>
      <c r="D16" s="768"/>
      <c r="E16" s="24">
        <f>SUM(H16:L16,N16,P16:R16)</f>
        <v>0</v>
      </c>
      <c r="F16" s="24"/>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767">
        <v>0.2671</v>
      </c>
      <c r="E17" s="24">
        <f>SUM(H17:M17,P17:R17)</f>
        <v>0</v>
      </c>
      <c r="F17" s="24"/>
      <c r="G17" s="720">
        <f t="shared" si="5"/>
        <v>0</v>
      </c>
      <c r="H17" s="4"/>
      <c r="I17" s="4"/>
      <c r="J17" s="4"/>
      <c r="K17" s="4"/>
      <c r="L17" s="4"/>
      <c r="M17" s="4"/>
      <c r="N17" s="25">
        <f>D17-BH17</f>
        <v>-4.2900000000000049E-2</v>
      </c>
      <c r="O17" s="4"/>
      <c r="P17" s="4"/>
      <c r="Q17" s="4"/>
      <c r="R17" s="4"/>
      <c r="S17" s="720">
        <f t="shared" si="3"/>
        <v>0.34000000000000008</v>
      </c>
      <c r="T17" s="20"/>
      <c r="U17" s="4"/>
      <c r="V17" s="4"/>
      <c r="W17" s="4"/>
      <c r="X17" s="4"/>
      <c r="Y17" s="4"/>
      <c r="Z17" s="4">
        <v>0.28000000000000003</v>
      </c>
      <c r="AA17" s="4"/>
      <c r="AB17" s="4"/>
      <c r="AC17" s="737">
        <f t="shared" si="4"/>
        <v>0.03</v>
      </c>
      <c r="AD17" s="720"/>
      <c r="AE17" s="4">
        <v>0.03</v>
      </c>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20">
        <f>SUM(H17:M17,P17:R17,U17:AB17,AE17:BG17)</f>
        <v>0.31000000000000005</v>
      </c>
      <c r="BI17" s="23">
        <f>N64</f>
        <v>-4.2900000000000049E-2</v>
      </c>
      <c r="BJ17" s="14"/>
    </row>
    <row r="18" spans="1:64" s="26" customFormat="1" ht="19.2" x14ac:dyDescent="0.25">
      <c r="A18" s="15"/>
      <c r="B18" s="92" t="s">
        <v>231</v>
      </c>
      <c r="C18" s="23" t="s">
        <v>232</v>
      </c>
      <c r="D18" s="768"/>
      <c r="E18" s="24">
        <f>SUM(H18:M18,P18:R18)</f>
        <v>0</v>
      </c>
      <c r="F18" s="17"/>
      <c r="G18" s="720">
        <f t="shared" si="5"/>
        <v>0</v>
      </c>
      <c r="H18" s="4"/>
      <c r="I18" s="4"/>
      <c r="J18" s="4"/>
      <c r="K18" s="4"/>
      <c r="L18" s="4"/>
      <c r="M18" s="4"/>
      <c r="N18" s="4"/>
      <c r="O18" s="93">
        <f>D18-BH18</f>
        <v>0</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767">
        <v>10.466609999999999</v>
      </c>
      <c r="E19" s="24">
        <f>SUM(H19:N19,Q19:R19)</f>
        <v>0</v>
      </c>
      <c r="F19" s="24"/>
      <c r="G19" s="20">
        <f t="shared" si="5"/>
        <v>0</v>
      </c>
      <c r="H19" s="4"/>
      <c r="I19" s="4"/>
      <c r="J19" s="4"/>
      <c r="K19" s="4"/>
      <c r="L19" s="4"/>
      <c r="M19" s="4"/>
      <c r="N19" s="4"/>
      <c r="O19" s="4"/>
      <c r="P19" s="25">
        <f>D19-BH19</f>
        <v>10.466609999999999</v>
      </c>
      <c r="Q19" s="4"/>
      <c r="R19" s="4"/>
      <c r="S19" s="720">
        <f>SUM(U19:BF19)</f>
        <v>0</v>
      </c>
      <c r="T19" s="20"/>
      <c r="U19" s="4"/>
      <c r="V19" s="4"/>
      <c r="W19" s="4"/>
      <c r="X19" s="4"/>
      <c r="Y19" s="4"/>
      <c r="Z19" s="4"/>
      <c r="AA19" s="4"/>
      <c r="AB19" s="4"/>
      <c r="AC19" s="737">
        <f t="shared" si="4"/>
        <v>0</v>
      </c>
      <c r="AD19" s="720"/>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20">
        <f>SUM(H19:N19,Q19:R19,U19:AB19,AE19:BG19)</f>
        <v>0</v>
      </c>
      <c r="BI19" s="23">
        <f>P64</f>
        <v>10.466609999999999</v>
      </c>
      <c r="BJ19" s="14"/>
    </row>
    <row r="20" spans="1:64" s="26" customFormat="1" ht="13.8" x14ac:dyDescent="0.25">
      <c r="A20" s="15" t="s">
        <v>47</v>
      </c>
      <c r="B20" s="16" t="s">
        <v>45</v>
      </c>
      <c r="C20" s="23" t="s">
        <v>46</v>
      </c>
      <c r="D20" s="768"/>
      <c r="E20" s="24">
        <f>SUM(H20:N20,P20,R20)</f>
        <v>0</v>
      </c>
      <c r="F20" s="24"/>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767">
        <v>15.209429999999999</v>
      </c>
      <c r="E21" s="24">
        <f>SUM(H21:N21,P21:Q21)</f>
        <v>0</v>
      </c>
      <c r="F21" s="24"/>
      <c r="G21" s="20">
        <f t="shared" si="5"/>
        <v>0</v>
      </c>
      <c r="H21" s="4"/>
      <c r="I21" s="4"/>
      <c r="J21" s="4"/>
      <c r="K21" s="4"/>
      <c r="L21" s="4"/>
      <c r="M21" s="4"/>
      <c r="N21" s="4"/>
      <c r="O21" s="4"/>
      <c r="P21" s="4"/>
      <c r="Q21" s="4"/>
      <c r="R21" s="25">
        <f>D21-BH21</f>
        <v>15.209429999999999</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15.209429999999999</v>
      </c>
      <c r="BJ21" s="14"/>
    </row>
    <row r="22" spans="1:64" s="752" customFormat="1" ht="13.8" x14ac:dyDescent="0.25">
      <c r="A22" s="742">
        <v>2</v>
      </c>
      <c r="B22" s="742" t="s">
        <v>32</v>
      </c>
      <c r="C22" s="29" t="s">
        <v>24</v>
      </c>
      <c r="D22" s="765">
        <v>160.83897999999999</v>
      </c>
      <c r="E22" s="24">
        <f>SUM(H22:N22,P22:R22)</f>
        <v>0</v>
      </c>
      <c r="F22" s="24"/>
      <c r="G22" s="24">
        <f t="shared" si="5"/>
        <v>0</v>
      </c>
      <c r="H22" s="24">
        <f>SUM(H24:H31,H34:H61)</f>
        <v>0</v>
      </c>
      <c r="I22" s="24">
        <f>SUM(I24:I31,I34:I61)</f>
        <v>0</v>
      </c>
      <c r="J22" s="24">
        <f t="shared" ref="J22:R22" si="6">SUM(J24:J31,J34:J61)</f>
        <v>0</v>
      </c>
      <c r="K22" s="24">
        <f t="shared" si="6"/>
        <v>0</v>
      </c>
      <c r="L22" s="24">
        <f>SUM(L24:L31,L34:L61)</f>
        <v>0</v>
      </c>
      <c r="M22" s="24">
        <f t="shared" si="6"/>
        <v>0</v>
      </c>
      <c r="N22" s="24">
        <f t="shared" si="6"/>
        <v>0</v>
      </c>
      <c r="O22" s="24">
        <f t="shared" si="6"/>
        <v>0</v>
      </c>
      <c r="P22" s="24">
        <f t="shared" si="6"/>
        <v>0</v>
      </c>
      <c r="Q22" s="24">
        <f t="shared" si="6"/>
        <v>0</v>
      </c>
      <c r="R22" s="24">
        <f t="shared" si="6"/>
        <v>0</v>
      </c>
      <c r="S22" s="750">
        <f>D22-BH22</f>
        <v>160.64897999999999</v>
      </c>
      <c r="T22" s="750"/>
      <c r="U22" s="24">
        <f>SUM(U25:U31,U34:U49,U50:U61)</f>
        <v>0</v>
      </c>
      <c r="V22" s="24">
        <f>SUM(V24,V26:V31,V34:V49,V50:V61)</f>
        <v>0</v>
      </c>
      <c r="W22" s="24">
        <f>SUM(W24:W25,W27:W31,W34:W49,W50:W61)</f>
        <v>0</v>
      </c>
      <c r="X22" s="24">
        <f>SUM(X24:X26,X28:X31,X34:X49,X50:X61)</f>
        <v>0</v>
      </c>
      <c r="Y22" s="24">
        <f>SUM(Y24:Y27,Y29:Y31,Y34:Y49,Y50:Y61)</f>
        <v>0</v>
      </c>
      <c r="Z22" s="24">
        <f>SUM(Z24:Z28,Z30:Z31,Z34:Z49,Z50:Z61)</f>
        <v>0</v>
      </c>
      <c r="AA22" s="24">
        <f>SUM(AA24:AA29,AA31,AA34:AA49,AA50:AA61)</f>
        <v>0</v>
      </c>
      <c r="AB22" s="24">
        <f>SUM(AB24:AB30,AB34:AB49,,AB50:AB61)</f>
        <v>0</v>
      </c>
      <c r="AC22" s="751">
        <f>SUM(AC24:AC31,AC50:AC61)</f>
        <v>0.04</v>
      </c>
      <c r="AD22" s="727"/>
      <c r="AE22" s="24">
        <f>SUM(AE24:AE31,AE35:AE49,AE50:AE61)</f>
        <v>0.04</v>
      </c>
      <c r="AF22" s="24">
        <f>SUM(AF24:AF31,AF34,AF36:AF49,AF50:AF61)</f>
        <v>0</v>
      </c>
      <c r="AG22" s="24">
        <f>SUM(AG24:AG31,AG34:AG35,AG37:AG49,AG50:AG61)</f>
        <v>0</v>
      </c>
      <c r="AH22" s="24">
        <f>SUM(AH24:AH31,AH34:AH36,AH38:AH49,AH50:AH61)</f>
        <v>0</v>
      </c>
      <c r="AI22" s="24">
        <f>SUM(AI24:AI31,AI34:AI37,AI39:AI49,AI50:AI61)</f>
        <v>0</v>
      </c>
      <c r="AJ22" s="24">
        <f>SUM(AJ24:AJ31,AJ34:AJ38,AJ40:AJ49,AJ50:AJ61)</f>
        <v>0</v>
      </c>
      <c r="AK22" s="24">
        <f>SUM(AK24:AK31,AK34:AK39,AK41:AK49,AK50:AK61)</f>
        <v>0</v>
      </c>
      <c r="AL22" s="24">
        <f>SUM(AL24:AL31,AL34:AL40,AL42:AL49,AL50:AL61)</f>
        <v>0</v>
      </c>
      <c r="AM22" s="24">
        <f>SUM(AM24:AM31,AM34:AM41,AM43:AM49,AM50:AM61)</f>
        <v>0</v>
      </c>
      <c r="AN22" s="24">
        <f>SUM(AN24:AN31,AN34:AN42,AN44:AN49,AN50:AN61)</f>
        <v>0</v>
      </c>
      <c r="AO22" s="24">
        <f>SUM(AO24:AO31,AO34:AO43,AO45:AO49,AO50:AO61)</f>
        <v>0</v>
      </c>
      <c r="AP22" s="24">
        <f>SUM(AP24:AP31,AP34:AP44,AP46:AP49,AP50:AP61)</f>
        <v>0</v>
      </c>
      <c r="AQ22" s="24">
        <f>SUM(AQ24:AQ31,AQ34:AQ45,AQ47:AQ49,AQ50:AQ61)</f>
        <v>0</v>
      </c>
      <c r="AR22" s="24">
        <f>SUM(AR24:AR31,AR34:AR46,AR48:AR49,AR50:AR61)</f>
        <v>0</v>
      </c>
      <c r="AS22" s="24">
        <f>SUM(AS24:AS31,AS34:AS47,AS49,AS50:AS61)</f>
        <v>0</v>
      </c>
      <c r="AT22" s="24">
        <f>SUM(AT24:AT31,AT34:AT48,AT50:AT61)</f>
        <v>0</v>
      </c>
      <c r="AU22" s="24">
        <f>SUM(AU24:AU31,AU34:AU49,AU51:AU61)</f>
        <v>0</v>
      </c>
      <c r="AV22" s="24">
        <f>SUM(AV24:AV31,AV34:AV49,AV50,AV52:AV61)</f>
        <v>0</v>
      </c>
      <c r="AW22" s="24">
        <f>SUM(AW24:AW31,AW34:AW49,AW50,AW51,AW53:AW61)</f>
        <v>0</v>
      </c>
      <c r="AX22" s="24">
        <f>SUM(AX24:AX31,AX34:AX49,AX50,AX51,AX52,AX54:AX61)</f>
        <v>0.15000000000000002</v>
      </c>
      <c r="AY22" s="24">
        <f>SUM(AY24:AY31,AY34:AY49,AY50,AY51,AY52,AY55:AY61)</f>
        <v>0</v>
      </c>
      <c r="AZ22" s="24">
        <f>SUM(AZ24:AZ31,AZ34:AZ49,AZ50:AZ54,AZ56:AZ61)</f>
        <v>0</v>
      </c>
      <c r="BA22" s="24">
        <f>SUM(BA24:BA31,BA34:BA49,BA50:BA55,BA57:BA61)</f>
        <v>0</v>
      </c>
      <c r="BB22" s="24">
        <f>SUM(BB24:BB31,BB34:BB49,BB50:BB56,BB58:BB61)</f>
        <v>0</v>
      </c>
      <c r="BC22" s="24">
        <f>SUM(BC24:BC31,BC34:BC49,BC50:BC57,BC59:BC61)</f>
        <v>0</v>
      </c>
      <c r="BD22" s="24">
        <f>SUM(BD24:BD31,BD34:BD49,BD50:BD58,BD60:BD61)</f>
        <v>0</v>
      </c>
      <c r="BE22" s="24">
        <f>SUM(BE24:BE31,BE34:BE49,BE50:BE59,BE61)</f>
        <v>0</v>
      </c>
      <c r="BF22" s="24">
        <f>SUM(BF24:BF31,BF34:BF49,BF50:BF60)</f>
        <v>0</v>
      </c>
      <c r="BG22" s="24">
        <f>SUM(BG24:BG31,BG34:BG49,BG50:BG61)</f>
        <v>0</v>
      </c>
      <c r="BH22" s="24">
        <f>SUM(H22:N22,P22:R22,U22:AB22,AE22:BG22)</f>
        <v>0.19000000000000003</v>
      </c>
      <c r="BI22" s="29">
        <f>S64</f>
        <v>204.56897999999998</v>
      </c>
      <c r="BJ22" s="100"/>
      <c r="BK22" s="752">
        <f>BI24+BI25+BI26+BI27+BI28+BI29+BI30+BI31+BI34+BI35+BI36+BI37+BI38+BI39+BI40+BI41+BI42+BI43+BI44+BI45+BI46+BI47+BI48+BI49+BI50+BI51+BI52+BI53+BI54+BI55+BI56+BI57+BI58+BI59+BI60+BI61</f>
        <v>204.56898000000001</v>
      </c>
      <c r="BL22" s="752">
        <f>BK22-BI22</f>
        <v>0</v>
      </c>
    </row>
    <row r="23" spans="1:64" s="26" customFormat="1" ht="13.8" x14ac:dyDescent="0.25">
      <c r="A23" s="15"/>
      <c r="B23" s="15" t="s">
        <v>38</v>
      </c>
      <c r="C23" s="23"/>
      <c r="D23" s="768"/>
      <c r="E23" s="727"/>
      <c r="F23" s="727"/>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768"/>
      <c r="E24" s="24">
        <f>SUM(H24:N24,P24:R24)</f>
        <v>0</v>
      </c>
      <c r="F24" s="24"/>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v>
      </c>
      <c r="BJ24" s="14"/>
    </row>
    <row r="25" spans="1:64" s="26" customFormat="1" ht="13.8" x14ac:dyDescent="0.25">
      <c r="A25" s="15" t="s">
        <v>6</v>
      </c>
      <c r="B25" s="16" t="s">
        <v>14</v>
      </c>
      <c r="C25" s="23" t="s">
        <v>26</v>
      </c>
      <c r="D25" s="768"/>
      <c r="E25" s="24">
        <f t="shared" ref="E25:E30" si="8">SUM(H25:N25,P25:R25)</f>
        <v>0</v>
      </c>
      <c r="F25" s="24"/>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0.2</v>
      </c>
      <c r="BJ25" s="14"/>
    </row>
    <row r="26" spans="1:64" s="26" customFormat="1" ht="13.8" x14ac:dyDescent="0.25">
      <c r="A26" s="15" t="s">
        <v>7</v>
      </c>
      <c r="B26" s="16" t="s">
        <v>15</v>
      </c>
      <c r="C26" s="23" t="s">
        <v>122</v>
      </c>
      <c r="D26" s="768"/>
      <c r="E26" s="24">
        <f t="shared" si="8"/>
        <v>0</v>
      </c>
      <c r="F26" s="24"/>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768"/>
      <c r="E27" s="24">
        <f t="shared" si="8"/>
        <v>0</v>
      </c>
      <c r="F27" s="24"/>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768"/>
      <c r="E28" s="24">
        <f t="shared" si="8"/>
        <v>0</v>
      </c>
      <c r="F28" s="24"/>
      <c r="G28" s="20">
        <f t="shared" si="5"/>
        <v>0</v>
      </c>
      <c r="H28" s="4"/>
      <c r="I28" s="4"/>
      <c r="J28" s="4"/>
      <c r="K28" s="4"/>
      <c r="L28" s="4"/>
      <c r="M28" s="4"/>
      <c r="N28" s="4"/>
      <c r="O28" s="4"/>
      <c r="P28" s="4"/>
      <c r="Q28" s="4"/>
      <c r="R28" s="4"/>
      <c r="S28" s="20">
        <f>SUM(U28:X28,Z28:BF28)</f>
        <v>0</v>
      </c>
      <c r="T28" s="20"/>
      <c r="U28" s="4"/>
      <c r="V28" s="4"/>
      <c r="W28" s="4"/>
      <c r="X28" s="4"/>
      <c r="Y28" s="25">
        <f>D28-BH28</f>
        <v>0</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3.3</v>
      </c>
      <c r="BJ28" s="14"/>
    </row>
    <row r="29" spans="1:64" s="26" customFormat="1" ht="13.8" x14ac:dyDescent="0.25">
      <c r="A29" s="15">
        <v>2.6</v>
      </c>
      <c r="B29" s="16" t="s">
        <v>88</v>
      </c>
      <c r="C29" s="23" t="s">
        <v>48</v>
      </c>
      <c r="D29" s="768"/>
      <c r="E29" s="24">
        <f t="shared" si="8"/>
        <v>0</v>
      </c>
      <c r="F29" s="24"/>
      <c r="G29" s="20">
        <f t="shared" si="5"/>
        <v>0</v>
      </c>
      <c r="H29" s="4"/>
      <c r="I29" s="4"/>
      <c r="J29" s="4"/>
      <c r="K29" s="4"/>
      <c r="L29" s="4"/>
      <c r="M29" s="4"/>
      <c r="N29" s="4"/>
      <c r="O29" s="4"/>
      <c r="P29" s="4"/>
      <c r="Q29" s="4"/>
      <c r="R29" s="4"/>
      <c r="S29" s="20">
        <f>SUM(U29:Y29,AA29:BF29)</f>
        <v>0</v>
      </c>
      <c r="T29" s="20"/>
      <c r="U29" s="4"/>
      <c r="V29" s="4"/>
      <c r="W29" s="4"/>
      <c r="X29" s="4"/>
      <c r="Y29" s="4"/>
      <c r="Z29" s="25">
        <f>D29-BH29</f>
        <v>0</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5.48</v>
      </c>
      <c r="BJ29" s="14"/>
    </row>
    <row r="30" spans="1:64" s="26" customFormat="1" ht="20.25" customHeight="1" x14ac:dyDescent="0.25">
      <c r="A30" s="15">
        <v>2.7</v>
      </c>
      <c r="B30" s="16" t="s">
        <v>89</v>
      </c>
      <c r="C30" s="23" t="s">
        <v>41</v>
      </c>
      <c r="D30" s="768"/>
      <c r="E30" s="24">
        <f t="shared" si="8"/>
        <v>0</v>
      </c>
      <c r="F30" s="24"/>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768"/>
      <c r="E31" s="24">
        <f>SUM(H31:N31,P31:R31)</f>
        <v>0</v>
      </c>
      <c r="F31" s="24"/>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0</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0</v>
      </c>
      <c r="BJ31" s="14"/>
    </row>
    <row r="32" spans="1:64" s="26" customFormat="1" ht="20.25" customHeight="1" x14ac:dyDescent="0.25">
      <c r="A32" s="15" t="s">
        <v>42</v>
      </c>
      <c r="B32" s="16" t="s">
        <v>129</v>
      </c>
      <c r="C32" s="23" t="s">
        <v>27</v>
      </c>
      <c r="D32" s="810">
        <f>SUM(D34:D49)</f>
        <v>89.243320000000011</v>
      </c>
      <c r="E32" s="24">
        <f t="shared" ref="E32:E61" si="9">SUM(H32:N32,P32:R32)</f>
        <v>0</v>
      </c>
      <c r="F32" s="24"/>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0.01</v>
      </c>
      <c r="T32" s="719"/>
      <c r="U32" s="719">
        <f>SUM(U34:U49)</f>
        <v>0</v>
      </c>
      <c r="V32" s="719">
        <f t="shared" ref="V32:AB32" si="11">SUM(V34:V49)</f>
        <v>0</v>
      </c>
      <c r="W32" s="719">
        <f t="shared" si="11"/>
        <v>0</v>
      </c>
      <c r="X32" s="719">
        <f t="shared" si="11"/>
        <v>0</v>
      </c>
      <c r="Y32" s="719">
        <f>SUM(Y34:Y49)</f>
        <v>0</v>
      </c>
      <c r="Z32" s="719">
        <f t="shared" si="11"/>
        <v>0</v>
      </c>
      <c r="AA32" s="719">
        <f t="shared" si="11"/>
        <v>0</v>
      </c>
      <c r="AB32" s="719">
        <f t="shared" si="11"/>
        <v>0</v>
      </c>
      <c r="AC32" s="739">
        <f>D32-BH32</f>
        <v>89.233320000000006</v>
      </c>
      <c r="AD32" s="720"/>
      <c r="AE32" s="719">
        <f>SUM(AE35:AE49)</f>
        <v>0</v>
      </c>
      <c r="AF32" s="719">
        <f>SUM(AF34,AF36:AF49)</f>
        <v>0</v>
      </c>
      <c r="AG32" s="719">
        <f>SUM(AG34:AG35,AG37:AG49)</f>
        <v>0</v>
      </c>
      <c r="AH32" s="719">
        <f>SUM(AH34:AH36,AH38:AH49)</f>
        <v>0</v>
      </c>
      <c r="AI32" s="719">
        <f>SUM(AI34:AI37,AI39:AI49)</f>
        <v>0</v>
      </c>
      <c r="AJ32" s="719">
        <f>SUM(AJ34:AJ38,AJ40:AJ49)</f>
        <v>0</v>
      </c>
      <c r="AK32" s="719">
        <f>SUM(AK34:AK39,AK41:AK49)</f>
        <v>0</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v>
      </c>
      <c r="AW32" s="719">
        <f>SUM(AW34:AW49,)</f>
        <v>0</v>
      </c>
      <c r="AX32" s="719">
        <f>SUM(AX34:AX49,)</f>
        <v>0.01</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0.01</v>
      </c>
      <c r="BI32" s="23">
        <f>BI34+BI35+BI36+BI37+BI38+BI39+BI40+BI41+BI42+BI43+BI44+BI45+BI46+BI47+BI48+BI49</f>
        <v>107.50332</v>
      </c>
      <c r="BJ32" s="14"/>
    </row>
    <row r="33" spans="1:62" s="26" customFormat="1" ht="10.5" customHeight="1" x14ac:dyDescent="0.25">
      <c r="A33" s="94"/>
      <c r="B33" s="92" t="s">
        <v>38</v>
      </c>
      <c r="C33" s="23"/>
      <c r="D33" s="768"/>
      <c r="E33" s="24">
        <f t="shared" si="9"/>
        <v>0</v>
      </c>
      <c r="F33" s="24"/>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788">
        <v>57.655529999999999</v>
      </c>
      <c r="E34" s="24">
        <f t="shared" si="9"/>
        <v>0</v>
      </c>
      <c r="F34" s="24"/>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57.655529999999999</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64.965530000000001</v>
      </c>
      <c r="BJ34" s="14"/>
    </row>
    <row r="35" spans="1:62" s="26" customFormat="1" ht="20.25" customHeight="1" x14ac:dyDescent="0.25">
      <c r="A35" s="721" t="s">
        <v>260</v>
      </c>
      <c r="B35" s="16" t="s">
        <v>235</v>
      </c>
      <c r="C35" s="23" t="s">
        <v>236</v>
      </c>
      <c r="D35" s="788">
        <v>12.08417</v>
      </c>
      <c r="E35" s="24">
        <f t="shared" si="9"/>
        <v>0</v>
      </c>
      <c r="F35" s="24"/>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12.08417</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13.554170000000001</v>
      </c>
      <c r="BJ35" s="14"/>
    </row>
    <row r="36" spans="1:62" s="26" customFormat="1" ht="20.25" customHeight="1" x14ac:dyDescent="0.25">
      <c r="A36" s="721" t="s">
        <v>260</v>
      </c>
      <c r="B36" s="16" t="s">
        <v>237</v>
      </c>
      <c r="C36" s="23" t="s">
        <v>238</v>
      </c>
      <c r="D36" s="788">
        <v>0.1055</v>
      </c>
      <c r="E36" s="24">
        <f t="shared" si="9"/>
        <v>0</v>
      </c>
      <c r="F36" s="24"/>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0.1055</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0.1055</v>
      </c>
      <c r="BJ36" s="14"/>
    </row>
    <row r="37" spans="1:62" s="26" customFormat="1" ht="20.25" customHeight="1" x14ac:dyDescent="0.25">
      <c r="A37" s="721" t="s">
        <v>260</v>
      </c>
      <c r="B37" s="16" t="s">
        <v>239</v>
      </c>
      <c r="C37" s="23" t="s">
        <v>240</v>
      </c>
      <c r="D37" s="788">
        <v>0.29712</v>
      </c>
      <c r="E37" s="24">
        <f t="shared" si="9"/>
        <v>0</v>
      </c>
      <c r="F37" s="24"/>
      <c r="G37" s="20">
        <f t="shared" si="5"/>
        <v>0</v>
      </c>
      <c r="H37" s="4"/>
      <c r="I37" s="4"/>
      <c r="J37" s="4"/>
      <c r="K37" s="4"/>
      <c r="L37" s="4"/>
      <c r="M37" s="4"/>
      <c r="N37" s="4"/>
      <c r="O37" s="4"/>
      <c r="P37" s="4"/>
      <c r="Q37" s="4"/>
      <c r="R37" s="4"/>
      <c r="S37" s="20">
        <f>SUM(U37:AB37,AE37:AG37,AI37:BF37)</f>
        <v>0</v>
      </c>
      <c r="T37" s="20"/>
      <c r="U37" s="4"/>
      <c r="V37" s="4"/>
      <c r="W37" s="4"/>
      <c r="X37" s="4"/>
      <c r="Y37" s="4"/>
      <c r="Z37" s="4"/>
      <c r="AA37" s="4"/>
      <c r="AB37" s="4"/>
      <c r="AC37" s="737">
        <f>SUM(AE37:AG37,AI37:AT37)</f>
        <v>0</v>
      </c>
      <c r="AD37" s="720"/>
      <c r="AE37" s="4"/>
      <c r="AF37" s="4"/>
      <c r="AG37" s="4"/>
      <c r="AH37" s="25">
        <f>D37-BH37</f>
        <v>0.29712</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v>
      </c>
      <c r="BI37" s="23">
        <f>AH64</f>
        <v>0.29712</v>
      </c>
      <c r="BJ37" s="14"/>
    </row>
    <row r="38" spans="1:62" s="26" customFormat="1" ht="20.25" customHeight="1" x14ac:dyDescent="0.25">
      <c r="A38" s="721" t="s">
        <v>260</v>
      </c>
      <c r="B38" s="16" t="s">
        <v>241</v>
      </c>
      <c r="C38" s="23" t="s">
        <v>242</v>
      </c>
      <c r="D38" s="788">
        <v>2.66459</v>
      </c>
      <c r="E38" s="24">
        <f t="shared" si="9"/>
        <v>0</v>
      </c>
      <c r="F38" s="24"/>
      <c r="G38" s="20">
        <f t="shared" si="5"/>
        <v>0</v>
      </c>
      <c r="H38" s="4"/>
      <c r="I38" s="4"/>
      <c r="J38" s="4"/>
      <c r="K38" s="4"/>
      <c r="L38" s="4"/>
      <c r="M38" s="4"/>
      <c r="N38" s="4"/>
      <c r="O38" s="4"/>
      <c r="P38" s="4"/>
      <c r="Q38" s="4"/>
      <c r="R38" s="4"/>
      <c r="S38" s="20">
        <f>SUM(U38:AB38,AE38:AH38,AJ38:BF38)</f>
        <v>0</v>
      </c>
      <c r="T38" s="20"/>
      <c r="U38" s="4"/>
      <c r="V38" s="4"/>
      <c r="W38" s="4"/>
      <c r="X38" s="4"/>
      <c r="Y38" s="4"/>
      <c r="Z38" s="4"/>
      <c r="AA38" s="4"/>
      <c r="AB38" s="4"/>
      <c r="AC38" s="737">
        <f>SUM(AE38:AH38,AJ38:AT38)</f>
        <v>0</v>
      </c>
      <c r="AD38" s="720"/>
      <c r="AE38" s="4"/>
      <c r="AF38" s="4"/>
      <c r="AG38" s="4"/>
      <c r="AH38" s="4"/>
      <c r="AI38" s="25">
        <f>D38-BH38</f>
        <v>2.66459</v>
      </c>
      <c r="AJ38" s="4"/>
      <c r="AK38" s="4"/>
      <c r="AL38" s="4"/>
      <c r="AM38" s="4"/>
      <c r="AN38" s="4"/>
      <c r="AO38" s="4"/>
      <c r="AP38" s="4"/>
      <c r="AQ38" s="4"/>
      <c r="AR38" s="4"/>
      <c r="AS38" s="4"/>
      <c r="AT38" s="4"/>
      <c r="AU38" s="4"/>
      <c r="AV38" s="4"/>
      <c r="AW38" s="4"/>
      <c r="AX38" s="4"/>
      <c r="AY38" s="4"/>
      <c r="AZ38" s="4"/>
      <c r="BA38" s="4"/>
      <c r="BB38" s="4"/>
      <c r="BC38" s="4"/>
      <c r="BD38" s="4"/>
      <c r="BE38" s="4"/>
      <c r="BF38" s="4"/>
      <c r="BG38" s="4"/>
      <c r="BH38" s="20">
        <f>SUM(H38:N38,P38:R38,U38:AB38,AE38:AH38,AJ38:BG38)</f>
        <v>0</v>
      </c>
      <c r="BI38" s="23">
        <f>AI64</f>
        <v>2.66459</v>
      </c>
      <c r="BJ38" s="14"/>
    </row>
    <row r="39" spans="1:62" s="26" customFormat="1" ht="20.25" customHeight="1" x14ac:dyDescent="0.25">
      <c r="A39" s="721" t="s">
        <v>260</v>
      </c>
      <c r="B39" s="16" t="s">
        <v>243</v>
      </c>
      <c r="C39" s="23" t="s">
        <v>244</v>
      </c>
      <c r="D39" s="788">
        <v>0.86580999999999997</v>
      </c>
      <c r="E39" s="24">
        <f t="shared" si="9"/>
        <v>0</v>
      </c>
      <c r="F39" s="24"/>
      <c r="G39" s="20">
        <f t="shared" si="5"/>
        <v>0</v>
      </c>
      <c r="H39" s="4"/>
      <c r="I39" s="4"/>
      <c r="J39" s="4"/>
      <c r="K39" s="4"/>
      <c r="L39" s="4"/>
      <c r="M39" s="4"/>
      <c r="N39" s="4"/>
      <c r="O39" s="4"/>
      <c r="P39" s="4"/>
      <c r="Q39" s="4"/>
      <c r="R39" s="4"/>
      <c r="S39" s="20">
        <f>SUM(U39:AB39,AE39:AI39,AK39:BF39)</f>
        <v>0</v>
      </c>
      <c r="T39" s="20"/>
      <c r="U39" s="4"/>
      <c r="V39" s="4"/>
      <c r="W39" s="4"/>
      <c r="X39" s="4"/>
      <c r="Y39" s="4"/>
      <c r="Z39" s="4"/>
      <c r="AA39" s="4"/>
      <c r="AB39" s="4"/>
      <c r="AC39" s="737">
        <f>SUM(AE39:AI39,AK39:AT39)</f>
        <v>0</v>
      </c>
      <c r="AD39" s="720"/>
      <c r="AE39" s="4"/>
      <c r="AF39" s="4"/>
      <c r="AG39" s="4"/>
      <c r="AH39" s="4"/>
      <c r="AI39" s="4"/>
      <c r="AJ39" s="25">
        <f>D39-BH39</f>
        <v>0.86580999999999997</v>
      </c>
      <c r="AK39" s="4"/>
      <c r="AL39" s="4"/>
      <c r="AM39" s="4"/>
      <c r="AN39" s="4"/>
      <c r="AO39" s="4"/>
      <c r="AP39" s="4"/>
      <c r="AQ39" s="4"/>
      <c r="AR39" s="4"/>
      <c r="AS39" s="4"/>
      <c r="AT39" s="4"/>
      <c r="AU39" s="4"/>
      <c r="AV39" s="4"/>
      <c r="AW39" s="4"/>
      <c r="AX39" s="4"/>
      <c r="AY39" s="4"/>
      <c r="AZ39" s="4"/>
      <c r="BA39" s="4"/>
      <c r="BB39" s="4"/>
      <c r="BC39" s="4"/>
      <c r="BD39" s="4"/>
      <c r="BE39" s="4"/>
      <c r="BF39" s="4"/>
      <c r="BG39" s="4"/>
      <c r="BH39" s="20">
        <f>SUM(H39:N39,P39:R39,U39:AB39,AE39:AI39,AK39:BG39)</f>
        <v>0</v>
      </c>
      <c r="BI39" s="23">
        <f>AJ64</f>
        <v>0.86580999999999997</v>
      </c>
      <c r="BJ39" s="14"/>
    </row>
    <row r="40" spans="1:62" s="26" customFormat="1" ht="20.25" customHeight="1" x14ac:dyDescent="0.25">
      <c r="A40" s="721" t="s">
        <v>260</v>
      </c>
      <c r="B40" s="16" t="s">
        <v>245</v>
      </c>
      <c r="C40" s="23" t="s">
        <v>246</v>
      </c>
      <c r="D40" s="788">
        <v>1.7780000000000001E-2</v>
      </c>
      <c r="E40" s="24">
        <f t="shared" si="9"/>
        <v>0</v>
      </c>
      <c r="F40" s="24"/>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1.7780000000000001E-2</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0.12778</v>
      </c>
      <c r="BJ40" s="14"/>
    </row>
    <row r="41" spans="1:62" s="26" customFormat="1" ht="20.25" customHeight="1" x14ac:dyDescent="0.25">
      <c r="A41" s="721" t="s">
        <v>260</v>
      </c>
      <c r="B41" s="16" t="s">
        <v>247</v>
      </c>
      <c r="C41" s="23" t="s">
        <v>248</v>
      </c>
      <c r="D41" s="788">
        <v>1.226E-2</v>
      </c>
      <c r="E41" s="24">
        <f t="shared" si="9"/>
        <v>0</v>
      </c>
      <c r="F41" s="24"/>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1.226E-2</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9.2260000000000009E-2</v>
      </c>
      <c r="BJ41" s="14"/>
    </row>
    <row r="42" spans="1:62" s="26" customFormat="1" ht="20.25" customHeight="1" x14ac:dyDescent="0.25">
      <c r="A42" s="721" t="s">
        <v>260</v>
      </c>
      <c r="B42" s="16" t="s">
        <v>249</v>
      </c>
      <c r="C42" s="23" t="s">
        <v>250</v>
      </c>
      <c r="D42" s="768"/>
      <c r="E42" s="24">
        <f t="shared" si="9"/>
        <v>0</v>
      </c>
      <c r="F42" s="24"/>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768"/>
      <c r="E43" s="24">
        <f t="shared" si="9"/>
        <v>0</v>
      </c>
      <c r="F43" s="24"/>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v>
      </c>
      <c r="BJ43" s="14"/>
    </row>
    <row r="44" spans="1:62" s="26" customFormat="1" ht="20.25" customHeight="1" x14ac:dyDescent="0.25">
      <c r="A44" s="721" t="s">
        <v>260</v>
      </c>
      <c r="B44" s="16" t="s">
        <v>83</v>
      </c>
      <c r="C44" s="23" t="s">
        <v>73</v>
      </c>
      <c r="D44" s="768"/>
      <c r="E44" s="24">
        <f t="shared" si="9"/>
        <v>0</v>
      </c>
      <c r="F44" s="24"/>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767">
        <v>5.067E-2</v>
      </c>
      <c r="E45" s="24">
        <f t="shared" si="9"/>
        <v>0</v>
      </c>
      <c r="F45" s="24"/>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5.067E-2</v>
      </c>
      <c r="AQ45" s="4"/>
      <c r="AR45" s="4"/>
      <c r="AS45" s="4"/>
      <c r="AT45" s="4"/>
      <c r="AU45" s="4"/>
      <c r="AV45" s="4"/>
      <c r="AW45" s="4"/>
      <c r="AX45" s="4"/>
      <c r="AY45" s="4"/>
      <c r="AZ45" s="4"/>
      <c r="BA45" s="4"/>
      <c r="BB45" s="4"/>
      <c r="BC45" s="4"/>
      <c r="BD45" s="4"/>
      <c r="BE45" s="4"/>
      <c r="BF45" s="4"/>
      <c r="BG45" s="4"/>
      <c r="BH45" s="20">
        <f>SUM(H45:N45,P45:R45,U45:AB45,AE45:AO45,AQ45:BG45)</f>
        <v>0</v>
      </c>
      <c r="BI45" s="23">
        <f>AP64</f>
        <v>5.067E-2</v>
      </c>
      <c r="BJ45" s="14"/>
    </row>
    <row r="46" spans="1:62" s="26" customFormat="1" ht="20.25" customHeight="1" x14ac:dyDescent="0.25">
      <c r="A46" s="721" t="s">
        <v>260</v>
      </c>
      <c r="B46" s="16" t="s">
        <v>251</v>
      </c>
      <c r="C46" s="23" t="s">
        <v>43</v>
      </c>
      <c r="D46" s="767">
        <v>15.25942</v>
      </c>
      <c r="E46" s="24">
        <f t="shared" si="9"/>
        <v>0</v>
      </c>
      <c r="F46" s="24"/>
      <c r="G46" s="20">
        <f t="shared" si="5"/>
        <v>0</v>
      </c>
      <c r="H46" s="4"/>
      <c r="I46" s="4"/>
      <c r="J46" s="4"/>
      <c r="K46" s="4"/>
      <c r="L46" s="4"/>
      <c r="M46" s="4"/>
      <c r="N46" s="4"/>
      <c r="O46" s="4"/>
      <c r="P46" s="4"/>
      <c r="Q46" s="4"/>
      <c r="R46" s="4"/>
      <c r="S46" s="20">
        <f>SUM(U46:AB46,AE46:AP46,AR46:BF46)</f>
        <v>0.01</v>
      </c>
      <c r="T46" s="20"/>
      <c r="U46" s="4"/>
      <c r="V46" s="4"/>
      <c r="W46" s="4"/>
      <c r="X46" s="4"/>
      <c r="Y46" s="4"/>
      <c r="Z46" s="4"/>
      <c r="AA46" s="4"/>
      <c r="AB46" s="4"/>
      <c r="AC46" s="737">
        <f>SUM(AE46:AP46,AR46:AT46)</f>
        <v>0</v>
      </c>
      <c r="AD46" s="720"/>
      <c r="AE46" s="4"/>
      <c r="AF46" s="4"/>
      <c r="AG46" s="4"/>
      <c r="AH46" s="4"/>
      <c r="AI46" s="4"/>
      <c r="AJ46" s="4"/>
      <c r="AK46" s="4"/>
      <c r="AL46" s="4"/>
      <c r="AM46" s="4"/>
      <c r="AN46" s="4"/>
      <c r="AO46" s="4"/>
      <c r="AP46" s="4"/>
      <c r="AQ46" s="25">
        <f>D46-BH46</f>
        <v>15.249420000000001</v>
      </c>
      <c r="AR46" s="4"/>
      <c r="AS46" s="4"/>
      <c r="AT46" s="4"/>
      <c r="AU46" s="4"/>
      <c r="AV46" s="4"/>
      <c r="AW46" s="4"/>
      <c r="AX46" s="4">
        <v>0.01</v>
      </c>
      <c r="AY46" s="4"/>
      <c r="AZ46" s="4"/>
      <c r="BA46" s="4"/>
      <c r="BB46" s="4"/>
      <c r="BC46" s="4"/>
      <c r="BD46" s="4"/>
      <c r="BE46" s="4"/>
      <c r="BF46" s="4"/>
      <c r="BG46" s="4"/>
      <c r="BH46" s="20">
        <f>SUM(H46:N46,P46:R46,U46:AB46,AE46:AP46,AR46:BG46)</f>
        <v>0.01</v>
      </c>
      <c r="BI46" s="23">
        <f>AQ64</f>
        <v>24.549419999999998</v>
      </c>
      <c r="BJ46" s="14"/>
    </row>
    <row r="47" spans="1:62" s="26" customFormat="1" ht="20.25" customHeight="1" x14ac:dyDescent="0.25">
      <c r="A47" s="721" t="s">
        <v>260</v>
      </c>
      <c r="B47" s="16" t="s">
        <v>252</v>
      </c>
      <c r="C47" s="23" t="s">
        <v>253</v>
      </c>
      <c r="D47" s="768"/>
      <c r="E47" s="24">
        <f t="shared" si="9"/>
        <v>0</v>
      </c>
      <c r="F47" s="24"/>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768"/>
      <c r="E48" s="24">
        <f t="shared" si="9"/>
        <v>0</v>
      </c>
      <c r="F48" s="24"/>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788">
        <v>0.23047000000000001</v>
      </c>
      <c r="E49" s="24">
        <f t="shared" si="9"/>
        <v>0</v>
      </c>
      <c r="F49" s="24"/>
      <c r="G49" s="20">
        <f t="shared" si="5"/>
        <v>0</v>
      </c>
      <c r="H49" s="4"/>
      <c r="I49" s="4"/>
      <c r="J49" s="4"/>
      <c r="K49" s="4"/>
      <c r="L49" s="4"/>
      <c r="M49" s="4"/>
      <c r="N49" s="4"/>
      <c r="O49" s="4"/>
      <c r="P49" s="4"/>
      <c r="Q49" s="4"/>
      <c r="R49" s="4"/>
      <c r="S49" s="20">
        <f>SUM(U49:AB49,AE49:AS49,AU49:BF49)</f>
        <v>0</v>
      </c>
      <c r="T49" s="20"/>
      <c r="U49" s="4"/>
      <c r="V49" s="4"/>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0.23047000000000001</v>
      </c>
      <c r="AU49" s="4"/>
      <c r="AV49" s="4"/>
      <c r="AW49" s="4"/>
      <c r="AX49" s="4"/>
      <c r="AY49" s="4"/>
      <c r="AZ49" s="4"/>
      <c r="BA49" s="4"/>
      <c r="BB49" s="4"/>
      <c r="BC49" s="4"/>
      <c r="BD49" s="4"/>
      <c r="BE49" s="4"/>
      <c r="BF49" s="4"/>
      <c r="BG49" s="4"/>
      <c r="BH49" s="20">
        <f>SUM(H49:N49,P49:R49,U49:AB49,AE49:AS49,AU49:BG49)</f>
        <v>0</v>
      </c>
      <c r="BI49" s="23">
        <f>AT64</f>
        <v>0.23047000000000001</v>
      </c>
      <c r="BJ49" s="14"/>
    </row>
    <row r="50" spans="1:62" s="26" customFormat="1" ht="13.8" x14ac:dyDescent="0.25">
      <c r="A50" s="15">
        <v>2.1</v>
      </c>
      <c r="B50" s="16" t="s">
        <v>119</v>
      </c>
      <c r="C50" s="23" t="s">
        <v>123</v>
      </c>
      <c r="D50" s="768"/>
      <c r="E50" s="24">
        <f t="shared" si="9"/>
        <v>0</v>
      </c>
      <c r="F50" s="24"/>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767">
        <v>1.97096</v>
      </c>
      <c r="E51" s="24">
        <f t="shared" si="9"/>
        <v>0</v>
      </c>
      <c r="F51" s="24"/>
      <c r="G51" s="20">
        <f t="shared" si="5"/>
        <v>0</v>
      </c>
      <c r="H51" s="4"/>
      <c r="I51" s="4"/>
      <c r="J51" s="4"/>
      <c r="K51" s="4"/>
      <c r="L51" s="4"/>
      <c r="M51" s="4"/>
      <c r="N51" s="4"/>
      <c r="O51" s="4"/>
      <c r="P51" s="4"/>
      <c r="Q51" s="4"/>
      <c r="R51" s="4"/>
      <c r="S51" s="20">
        <f>SUM(U51:AB51,AE51:AU51,AW51:BF51)</f>
        <v>0.14000000000000001</v>
      </c>
      <c r="T51" s="20"/>
      <c r="U51" s="4"/>
      <c r="V51" s="4"/>
      <c r="W51" s="4"/>
      <c r="X51" s="4"/>
      <c r="Y51" s="4"/>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1.8309600000000001</v>
      </c>
      <c r="AW51" s="4"/>
      <c r="AX51" s="4">
        <v>0.14000000000000001</v>
      </c>
      <c r="AY51" s="4"/>
      <c r="AZ51" s="4"/>
      <c r="BA51" s="4"/>
      <c r="BB51" s="4"/>
      <c r="BC51" s="4"/>
      <c r="BD51" s="4"/>
      <c r="BE51" s="4"/>
      <c r="BF51" s="4"/>
      <c r="BG51" s="4"/>
      <c r="BH51" s="20">
        <f>SUM(H51:N51,P51:R51,U51:AB51,AE51:AU51,AW51:BG51)</f>
        <v>0.14000000000000001</v>
      </c>
      <c r="BI51" s="23">
        <f>AV64</f>
        <v>1.8309600000000001</v>
      </c>
      <c r="BJ51" s="14"/>
    </row>
    <row r="52" spans="1:62" s="26" customFormat="1" ht="13.8" x14ac:dyDescent="0.25">
      <c r="A52" s="15">
        <v>2.12</v>
      </c>
      <c r="B52" s="16" t="s">
        <v>149</v>
      </c>
      <c r="C52" s="23" t="s">
        <v>147</v>
      </c>
      <c r="D52" s="767">
        <v>0.27381</v>
      </c>
      <c r="E52" s="24">
        <f t="shared" si="9"/>
        <v>0</v>
      </c>
      <c r="F52" s="24"/>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0.27381</v>
      </c>
      <c r="AX52" s="4"/>
      <c r="AY52" s="4"/>
      <c r="AZ52" s="4"/>
      <c r="BA52" s="4"/>
      <c r="BB52" s="4"/>
      <c r="BC52" s="4"/>
      <c r="BD52" s="4"/>
      <c r="BE52" s="4"/>
      <c r="BF52" s="4"/>
      <c r="BG52" s="4"/>
      <c r="BH52" s="20">
        <f>SUM(H52:N52,P52:R52,U52:AB52,AE52:AV52,AX52:BG52)</f>
        <v>0</v>
      </c>
      <c r="BI52" s="23">
        <f>AW64</f>
        <v>0.27381</v>
      </c>
      <c r="BJ52" s="14"/>
    </row>
    <row r="53" spans="1:62" s="26" customFormat="1" ht="13.8" x14ac:dyDescent="0.25">
      <c r="A53" s="15" t="s">
        <v>168</v>
      </c>
      <c r="B53" s="16" t="s">
        <v>90</v>
      </c>
      <c r="C53" s="23" t="s">
        <v>94</v>
      </c>
      <c r="D53" s="767">
        <v>41.122489999999999</v>
      </c>
      <c r="E53" s="24">
        <f t="shared" si="9"/>
        <v>0</v>
      </c>
      <c r="F53" s="24"/>
      <c r="G53" s="20">
        <f t="shared" si="5"/>
        <v>0</v>
      </c>
      <c r="H53" s="4"/>
      <c r="I53" s="4"/>
      <c r="J53" s="4"/>
      <c r="K53" s="4"/>
      <c r="L53" s="4"/>
      <c r="M53" s="4"/>
      <c r="N53" s="4"/>
      <c r="O53" s="4"/>
      <c r="P53" s="4"/>
      <c r="Q53" s="4"/>
      <c r="R53" s="4"/>
      <c r="S53" s="20">
        <f>SUM(U53:AB53,AE53:AW53,AY53:BF53)</f>
        <v>0</v>
      </c>
      <c r="T53" s="20"/>
      <c r="U53" s="4"/>
      <c r="V53" s="4"/>
      <c r="W53" s="4"/>
      <c r="X53" s="4"/>
      <c r="Y53" s="4"/>
      <c r="Z53" s="4"/>
      <c r="AA53" s="4"/>
      <c r="AB53" s="4"/>
      <c r="AC53" s="737">
        <f t="shared" ref="AC53:AC60" si="13">SUM(AE53:AT53,)</f>
        <v>0</v>
      </c>
      <c r="AD53" s="720"/>
      <c r="AE53" s="4"/>
      <c r="AF53" s="4"/>
      <c r="AG53" s="4"/>
      <c r="AH53" s="4"/>
      <c r="AI53" s="4"/>
      <c r="AJ53" s="4"/>
      <c r="AK53" s="4"/>
      <c r="AL53" s="4"/>
      <c r="AM53" s="4"/>
      <c r="AN53" s="4"/>
      <c r="AO53" s="4"/>
      <c r="AP53" s="4"/>
      <c r="AQ53" s="4"/>
      <c r="AR53" s="4"/>
      <c r="AS53" s="4"/>
      <c r="AT53" s="4"/>
      <c r="AU53" s="4"/>
      <c r="AV53" s="4"/>
      <c r="AW53" s="4"/>
      <c r="AX53" s="25">
        <f>D53-BH53</f>
        <v>41.122489999999999</v>
      </c>
      <c r="AY53" s="4"/>
      <c r="AZ53" s="4"/>
      <c r="BA53" s="4"/>
      <c r="BB53" s="4"/>
      <c r="BC53" s="4"/>
      <c r="BD53" s="4"/>
      <c r="BE53" s="4"/>
      <c r="BF53" s="4"/>
      <c r="BG53" s="4"/>
      <c r="BH53" s="20">
        <f>SUM(H53:N53,P53:R53,U53:AB53,AE53:AW53,AY53:BG53)</f>
        <v>0</v>
      </c>
      <c r="BI53" s="23">
        <f>AX64</f>
        <v>57.792490000000001</v>
      </c>
      <c r="BJ53" s="14"/>
    </row>
    <row r="54" spans="1:62" s="26" customFormat="1" ht="13.8" x14ac:dyDescent="0.25">
      <c r="A54" s="15" t="s">
        <v>169</v>
      </c>
      <c r="B54" s="16" t="s">
        <v>91</v>
      </c>
      <c r="C54" s="23" t="s">
        <v>95</v>
      </c>
      <c r="D54" s="768"/>
      <c r="E54" s="24">
        <f t="shared" si="9"/>
        <v>0</v>
      </c>
      <c r="F54" s="24"/>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767">
        <v>0.25985999999999998</v>
      </c>
      <c r="E55" s="24">
        <f t="shared" si="9"/>
        <v>0</v>
      </c>
      <c r="F55" s="24"/>
      <c r="G55" s="20">
        <f t="shared" si="5"/>
        <v>0</v>
      </c>
      <c r="H55" s="4"/>
      <c r="I55" s="4"/>
      <c r="J55" s="4"/>
      <c r="K55" s="4"/>
      <c r="L55" s="4"/>
      <c r="M55" s="4"/>
      <c r="N55" s="4"/>
      <c r="O55" s="4"/>
      <c r="P55" s="4"/>
      <c r="Q55" s="4"/>
      <c r="R55" s="4"/>
      <c r="S55" s="20">
        <f>SUM(U55:AB55,AE55:AY55,BA55:BF55)</f>
        <v>0</v>
      </c>
      <c r="T55" s="20"/>
      <c r="U55" s="4"/>
      <c r="V55" s="4"/>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0.25985999999999998</v>
      </c>
      <c r="BA55" s="4"/>
      <c r="BB55" s="4"/>
      <c r="BC55" s="4"/>
      <c r="BD55" s="4"/>
      <c r="BE55" s="4"/>
      <c r="BF55" s="4"/>
      <c r="BG55" s="4"/>
      <c r="BH55" s="20">
        <f>SUM(H55:N55,P55:R55,U55:AB55,AE55:AY55,BA55:BG55)</f>
        <v>0</v>
      </c>
      <c r="BI55" s="23">
        <f>AZ64</f>
        <v>0.25985999999999998</v>
      </c>
      <c r="BJ55" s="14"/>
    </row>
    <row r="56" spans="1:62" s="26" customFormat="1" ht="13.8" x14ac:dyDescent="0.25">
      <c r="A56" s="15" t="s">
        <v>171</v>
      </c>
      <c r="B56" s="16" t="s">
        <v>116</v>
      </c>
      <c r="C56" s="23" t="s">
        <v>96</v>
      </c>
      <c r="D56" s="768"/>
      <c r="E56" s="24">
        <f t="shared" si="9"/>
        <v>0</v>
      </c>
      <c r="F56" s="24"/>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768"/>
      <c r="E57" s="24">
        <f t="shared" si="9"/>
        <v>0</v>
      </c>
      <c r="F57" s="24"/>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767">
        <v>0.80684999999999996</v>
      </c>
      <c r="E58" s="24">
        <f t="shared" si="9"/>
        <v>0</v>
      </c>
      <c r="F58" s="24"/>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0.80684999999999996</v>
      </c>
      <c r="BD58" s="4"/>
      <c r="BE58" s="4"/>
      <c r="BF58" s="4"/>
      <c r="BG58" s="4"/>
      <c r="BH58" s="20">
        <f>SUM(H58:N58,P58:R58,U58:AB58,AE58:BB58,BD58:BG58)</f>
        <v>0</v>
      </c>
      <c r="BI58" s="23">
        <f>BC64</f>
        <v>0.80684999999999996</v>
      </c>
      <c r="BJ58" s="14"/>
    </row>
    <row r="59" spans="1:62" s="26" customFormat="1" ht="13.8" x14ac:dyDescent="0.25">
      <c r="A59" s="15">
        <v>2.19</v>
      </c>
      <c r="B59" s="16" t="s">
        <v>151</v>
      </c>
      <c r="C59" s="23" t="s">
        <v>152</v>
      </c>
      <c r="D59" s="767">
        <v>27.094159999999999</v>
      </c>
      <c r="E59" s="24">
        <f t="shared" si="9"/>
        <v>0</v>
      </c>
      <c r="F59" s="24"/>
      <c r="G59" s="20">
        <f t="shared" si="5"/>
        <v>0</v>
      </c>
      <c r="H59" s="4"/>
      <c r="I59" s="4"/>
      <c r="J59" s="4"/>
      <c r="K59" s="4"/>
      <c r="L59" s="4"/>
      <c r="M59" s="4"/>
      <c r="N59" s="4"/>
      <c r="O59" s="4"/>
      <c r="P59" s="4"/>
      <c r="Q59" s="4"/>
      <c r="R59" s="4"/>
      <c r="S59" s="20">
        <f>SUM(U59:AB59,AE59:BC59,BE59:BF59)</f>
        <v>0.02</v>
      </c>
      <c r="T59" s="20"/>
      <c r="U59" s="4"/>
      <c r="V59" s="4"/>
      <c r="W59" s="4"/>
      <c r="X59" s="4"/>
      <c r="Y59" s="4"/>
      <c r="Z59" s="4"/>
      <c r="AA59" s="4"/>
      <c r="AB59" s="4"/>
      <c r="AC59" s="737">
        <f t="shared" si="13"/>
        <v>0.02</v>
      </c>
      <c r="AD59" s="720"/>
      <c r="AE59" s="4">
        <v>0.02</v>
      </c>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27.074159999999999</v>
      </c>
      <c r="BE59" s="4"/>
      <c r="BF59" s="4"/>
      <c r="BG59" s="4"/>
      <c r="BH59" s="20">
        <f>SUM(H59:N59,P59:R59,U59:AB59,AE59:BC59,BE59:BG59)</f>
        <v>0.02</v>
      </c>
      <c r="BI59" s="23">
        <f>BD64</f>
        <v>27.074159999999999</v>
      </c>
      <c r="BJ59" s="14"/>
    </row>
    <row r="60" spans="1:62" s="26" customFormat="1" ht="13.8" x14ac:dyDescent="0.25">
      <c r="A60" s="15">
        <v>2.2000000000000002</v>
      </c>
      <c r="B60" s="16" t="s">
        <v>150</v>
      </c>
      <c r="C60" s="23" t="s">
        <v>153</v>
      </c>
      <c r="D60" s="767">
        <v>6.7530000000000007E-2</v>
      </c>
      <c r="E60" s="24">
        <f t="shared" si="9"/>
        <v>0</v>
      </c>
      <c r="F60" s="24"/>
      <c r="G60" s="20">
        <f t="shared" si="5"/>
        <v>0</v>
      </c>
      <c r="H60" s="4"/>
      <c r="I60" s="4"/>
      <c r="J60" s="4"/>
      <c r="K60" s="4"/>
      <c r="L60" s="4"/>
      <c r="M60" s="4"/>
      <c r="N60" s="4"/>
      <c r="O60" s="4"/>
      <c r="P60" s="4"/>
      <c r="Q60" s="4"/>
      <c r="R60" s="4"/>
      <c r="S60" s="20">
        <f>SUM(U60:AB60,AE60:BD60,BF60)</f>
        <v>0.02</v>
      </c>
      <c r="T60" s="20"/>
      <c r="U60" s="4"/>
      <c r="V60" s="4"/>
      <c r="W60" s="4"/>
      <c r="X60" s="4"/>
      <c r="Y60" s="4"/>
      <c r="Z60" s="4"/>
      <c r="AA60" s="4"/>
      <c r="AB60" s="4"/>
      <c r="AC60" s="737">
        <f t="shared" si="13"/>
        <v>0.02</v>
      </c>
      <c r="AD60" s="720"/>
      <c r="AE60" s="4">
        <v>0.02</v>
      </c>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25">
        <f>D60-BH60</f>
        <v>4.7530000000000003E-2</v>
      </c>
      <c r="BF60" s="4"/>
      <c r="BG60" s="4"/>
      <c r="BH60" s="20">
        <f>SUM(H60:N60,P60:R60,U60:AB60,AE60:BD60,BF60:BG60)</f>
        <v>0.02</v>
      </c>
      <c r="BI60" s="23">
        <f>BE64</f>
        <v>4.7530000000000003E-2</v>
      </c>
      <c r="BJ60" s="14"/>
    </row>
    <row r="61" spans="1:62" s="26" customFormat="1" ht="13.8" x14ac:dyDescent="0.25">
      <c r="A61" s="15">
        <v>2.21</v>
      </c>
      <c r="B61" s="16" t="s">
        <v>77</v>
      </c>
      <c r="C61" s="23" t="s">
        <v>78</v>
      </c>
      <c r="D61" s="768"/>
      <c r="E61" s="24">
        <f t="shared" si="9"/>
        <v>0</v>
      </c>
      <c r="F61" s="24"/>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v>
      </c>
      <c r="BG61" s="4"/>
      <c r="BH61" s="20">
        <f>SUM(H61:N61,P61:R61,U61:AB61,AE61:BE61,BG61)</f>
        <v>0</v>
      </c>
      <c r="BI61" s="23">
        <f>BF64</f>
        <v>0</v>
      </c>
      <c r="BJ61" s="14"/>
    </row>
    <row r="62" spans="1:62" s="26" customFormat="1" ht="13.8" x14ac:dyDescent="0.25">
      <c r="A62" s="27">
        <v>3</v>
      </c>
      <c r="B62" s="28" t="s">
        <v>72</v>
      </c>
      <c r="C62" s="29" t="s">
        <v>84</v>
      </c>
      <c r="D62" s="765">
        <v>13.325939999999999</v>
      </c>
      <c r="E62" s="24">
        <f>SUM(H62:N62,P62:R62)</f>
        <v>0</v>
      </c>
      <c r="F62" s="24"/>
      <c r="G62" s="20">
        <f t="shared" si="5"/>
        <v>0</v>
      </c>
      <c r="H62" s="4"/>
      <c r="I62" s="4"/>
      <c r="J62" s="4"/>
      <c r="K62" s="4"/>
      <c r="L62" s="4"/>
      <c r="M62" s="4"/>
      <c r="N62" s="4"/>
      <c r="O62" s="4"/>
      <c r="P62" s="4"/>
      <c r="Q62" s="4"/>
      <c r="R62" s="4"/>
      <c r="S62" s="20">
        <f>SUM(U62:AB62,AE62:BF62,)</f>
        <v>1.3</v>
      </c>
      <c r="T62" s="20"/>
      <c r="U62" s="4"/>
      <c r="V62" s="4"/>
      <c r="W62" s="4"/>
      <c r="X62" s="4"/>
      <c r="Y62" s="4"/>
      <c r="Z62" s="4"/>
      <c r="AA62" s="4"/>
      <c r="AB62" s="4"/>
      <c r="AC62" s="737">
        <f>SUM(AE62:AT62,)</f>
        <v>1.25</v>
      </c>
      <c r="AD62" s="720"/>
      <c r="AE62" s="4">
        <v>0.87</v>
      </c>
      <c r="AF62" s="4"/>
      <c r="AG62" s="4"/>
      <c r="AH62" s="4"/>
      <c r="AI62" s="4"/>
      <c r="AJ62" s="4"/>
      <c r="AK62" s="4">
        <v>0.01</v>
      </c>
      <c r="AL62" s="4"/>
      <c r="AM62" s="4"/>
      <c r="AN62" s="4"/>
      <c r="AO62" s="4"/>
      <c r="AP62" s="4"/>
      <c r="AQ62" s="4">
        <v>0.37</v>
      </c>
      <c r="AR62" s="4"/>
      <c r="AS62" s="4"/>
      <c r="AT62" s="4"/>
      <c r="AU62" s="4"/>
      <c r="AV62" s="4"/>
      <c r="AW62" s="4"/>
      <c r="AX62" s="4">
        <v>0.05</v>
      </c>
      <c r="AY62" s="4"/>
      <c r="AZ62" s="4"/>
      <c r="BA62" s="4"/>
      <c r="BB62" s="4"/>
      <c r="BC62" s="4"/>
      <c r="BD62" s="4"/>
      <c r="BE62" s="4"/>
      <c r="BF62" s="4"/>
      <c r="BG62" s="25">
        <f>D62-BH62</f>
        <v>12.025939999999999</v>
      </c>
      <c r="BH62" s="20">
        <f>SUM(H62:N62,P62:R62,U62:AB62,AE62:BF62,)</f>
        <v>1.3</v>
      </c>
      <c r="BI62" s="23">
        <f>BG64</f>
        <v>12.025939999999999</v>
      </c>
      <c r="BJ62" s="14"/>
    </row>
    <row r="63" spans="1:62" x14ac:dyDescent="0.25">
      <c r="A63" s="723"/>
      <c r="B63" s="30" t="s">
        <v>113</v>
      </c>
      <c r="C63" s="724"/>
      <c r="D63" s="725"/>
      <c r="E63" s="726">
        <f>SUM(H63:N63,P63:R63)</f>
        <v>0</v>
      </c>
      <c r="F63" s="726"/>
      <c r="G63" s="726">
        <f>SUM(H63+I63)</f>
        <v>0</v>
      </c>
      <c r="H63" s="726">
        <f>SUM(H12:H17,H19:H21,H24:H31,H34:H62)</f>
        <v>0</v>
      </c>
      <c r="I63" s="726">
        <f>SUM(I11,I13:I17,I19:I21,I24:I31,I34:I62)</f>
        <v>0</v>
      </c>
      <c r="J63" s="726">
        <f>SUM(J11:J12,J14:J17,J19:J21,J24:J31,J34:J62)</f>
        <v>0</v>
      </c>
      <c r="K63" s="726">
        <f>SUM(K11:K13,K15:K17,K19:K21,K24:K31,K34:K62)</f>
        <v>0</v>
      </c>
      <c r="L63" s="726">
        <f>SUM(L11:L14,L16:L17,L19:L21,L24:L31,L34:L62)</f>
        <v>0</v>
      </c>
      <c r="M63" s="726">
        <f>SUM(M11:M15,M17,M19:M21,M24:M31,M34:M62)</f>
        <v>0</v>
      </c>
      <c r="N63" s="726">
        <f>SUM(N11:N16,N19:N21,N24:N31,N34:N62)</f>
        <v>0</v>
      </c>
      <c r="O63" s="726">
        <f>SUM(O11:O16,O19:O21,O24:O31,O34:O62)</f>
        <v>0</v>
      </c>
      <c r="P63" s="726">
        <f>SUM(P11:P17,P20:P21,P24:P31,P34:P62)</f>
        <v>0</v>
      </c>
      <c r="Q63" s="726">
        <f>SUM(Q11:Q17,Q19,Q21,Q24:Q31,Q34:Q62)</f>
        <v>0</v>
      </c>
      <c r="R63" s="726">
        <f>SUM(R11:R17,R19:R20,R24:R31,R34:R62)</f>
        <v>0</v>
      </c>
      <c r="S63" s="726">
        <f>SUM(U63:AB63,AE63:BF63)</f>
        <v>43.919999999999995</v>
      </c>
      <c r="T63" s="726"/>
      <c r="U63" s="726">
        <f>SUM(U11:U17,U19:U21,U25:U31,U34:U62)</f>
        <v>0</v>
      </c>
      <c r="V63" s="726">
        <f>SUM(V11:V17,V19:V21,V24,V26:V31,V34:V62)</f>
        <v>0.2</v>
      </c>
      <c r="W63" s="726">
        <f>SUM(W11:W17,W19:W21,W24:W25,W27:W31,W34:W62)</f>
        <v>0</v>
      </c>
      <c r="X63" s="726">
        <f>SUM(X11:X17,X19:X21,X24:X26,X28:X31,X34:X62)</f>
        <v>0</v>
      </c>
      <c r="Y63" s="726">
        <f>SUM(Y11:Y17,Y19:Y21,Y24:Y27,Y29:Y31,Y34:Y62)</f>
        <v>3.3</v>
      </c>
      <c r="Z63" s="726">
        <f>SUM(Z11:Z17,Z19:Z21,Z24:Z28,Z30:Z31,Z34:Z62)</f>
        <v>5.48</v>
      </c>
      <c r="AA63" s="726">
        <f>SUM(AA11:AA17,AA19:AA21,AA24:AA29,AA31,AA34:AA62)</f>
        <v>0</v>
      </c>
      <c r="AB63" s="726">
        <f>SUM(AB11:AB17,AB19:AB21,AB24:AB30,AB34:AB62)</f>
        <v>0</v>
      </c>
      <c r="AC63" s="738">
        <f>SUM(AC11:AC17,AC19:AC21,AC24:AC31,AC34:AC49,AC50:AC62)</f>
        <v>18.269999999999996</v>
      </c>
      <c r="AD63" s="726"/>
      <c r="AE63" s="726">
        <f>SUM(AE11:AE17,AE19:AE21,AE24:AE31,AE35:AE62)</f>
        <v>7.31</v>
      </c>
      <c r="AF63" s="726">
        <f>SUM(AF11:AF17,AF19:AF21,AF24:AF31,AF34,AF36:AF62)</f>
        <v>1.47</v>
      </c>
      <c r="AG63" s="726">
        <f>SUM(AG11:AG17,AG19:AG21,AG24:AG31,AG34:AG35,AG37:AG62)</f>
        <v>0</v>
      </c>
      <c r="AH63" s="726">
        <f>SUM(AH11:AH17,AH19:AH21,AH24:AH31,AH34:AH36,AH38:AH62)</f>
        <v>0</v>
      </c>
      <c r="AI63" s="726">
        <f>SUM(AI11:AI17,AI19:AI21,AI24:AI31,AI34:AI37,AI39:AI62)</f>
        <v>0</v>
      </c>
      <c r="AJ63" s="726">
        <f>SUM(AJ11:AJ17,AJ19:AJ21,AJ24:AJ31,AJ34:AJ38,AJ40:AJ62)</f>
        <v>0</v>
      </c>
      <c r="AK63" s="726">
        <f>SUM(AK11:AK17,AK19:AK21,AK24:AK31,AK34:AK39,AK41:AK62)</f>
        <v>0.11</v>
      </c>
      <c r="AL63" s="726">
        <f>SUM(AL11:AL17,AL19:AL21,AL24:AL31,AL34:AL40,AL42:AL62)</f>
        <v>0.08</v>
      </c>
      <c r="AM63" s="726">
        <f>SUM(AM11:AM17,AM19:AM21,AM24:AM31,AM34:AM41,AM43:AM62)</f>
        <v>0</v>
      </c>
      <c r="AN63" s="726">
        <f>SUM(AN11:AN17,AN19:AN21,AN24:AN31,AN34:AN42,AN44:AN62)</f>
        <v>0</v>
      </c>
      <c r="AO63" s="726">
        <f>SUM(AO11:AO17,AO19:AO21,AO24:AO31,AO34:AO43,AO45:AO62)</f>
        <v>0</v>
      </c>
      <c r="AP63" s="726">
        <f>SUM(AP11:AP17,AP19:AP21,AP24:AP31,AP34:AP44,AP46:AP62)</f>
        <v>0</v>
      </c>
      <c r="AQ63" s="726">
        <f>SUM(AQ11:AQ17,AQ19:AQ21,AQ24:AQ31,AQ34:AQ45,AQ47:AQ62)</f>
        <v>9.2999999999999989</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0</v>
      </c>
      <c r="AW63" s="726">
        <f>SUM(AW11:AW17,AW19:AW21,AW24:AW31,AW34:AW51,AW53:AW62)</f>
        <v>0</v>
      </c>
      <c r="AX63" s="726">
        <f>SUM(AX11:AX17,AX19:AX21,AX24:AX31,AX34:AX52,AX54:AX62)</f>
        <v>16.670000000000002</v>
      </c>
      <c r="AY63" s="726">
        <f>SUM(AY11:AY17,AY19:AY21,AY24:AY31,AY34:AY53,AY55:AY62)</f>
        <v>0</v>
      </c>
      <c r="AZ63" s="726">
        <f>SUM(AZ11:AZ17,AZ19:AZ21,AZ24:AZ31,AZ34:AZ54,AZ56:AZ62)</f>
        <v>0</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394.58911999999998</v>
      </c>
      <c r="F64" s="34"/>
      <c r="G64" s="34">
        <f>G10+G63</f>
        <v>280.26188000000002</v>
      </c>
      <c r="H64" s="34">
        <f>H63+H11</f>
        <v>280.09008</v>
      </c>
      <c r="I64" s="34">
        <f>I12+I63</f>
        <v>0.17180000000000001</v>
      </c>
      <c r="J64" s="34">
        <f>J13+J63</f>
        <v>4.1225399999999999</v>
      </c>
      <c r="K64" s="34">
        <f>K14+K63</f>
        <v>63.414429999999996</v>
      </c>
      <c r="L64" s="34">
        <f>L15+L63</f>
        <v>21.157129999999999</v>
      </c>
      <c r="M64" s="34">
        <f>M16+M63</f>
        <v>0</v>
      </c>
      <c r="N64" s="34">
        <f>N17+N63</f>
        <v>-4.2900000000000049E-2</v>
      </c>
      <c r="O64" s="34">
        <f>O18+O63</f>
        <v>0</v>
      </c>
      <c r="P64" s="34">
        <f>P63+P19</f>
        <v>10.466609999999999</v>
      </c>
      <c r="Q64" s="34">
        <f>Q63+Q20</f>
        <v>0</v>
      </c>
      <c r="R64" s="34">
        <f>R63+R21</f>
        <v>15.209429999999999</v>
      </c>
      <c r="S64" s="34">
        <f>SUM(S63,S22)</f>
        <v>204.56897999999998</v>
      </c>
      <c r="T64" s="34"/>
      <c r="U64" s="34">
        <f>U63+U24</f>
        <v>0</v>
      </c>
      <c r="V64" s="34">
        <f>V63+V25</f>
        <v>0.2</v>
      </c>
      <c r="W64" s="34">
        <f>W63+W26</f>
        <v>0</v>
      </c>
      <c r="X64" s="34">
        <f>+X63+X27</f>
        <v>0</v>
      </c>
      <c r="Y64" s="34">
        <f>+Y63+Y28</f>
        <v>3.3</v>
      </c>
      <c r="Z64" s="34">
        <f>Z63+Z29</f>
        <v>5.48</v>
      </c>
      <c r="AA64" s="34">
        <f>AA63+AA30</f>
        <v>0</v>
      </c>
      <c r="AB64" s="34">
        <f>AB63+AB31</f>
        <v>0</v>
      </c>
      <c r="AC64" s="734">
        <f>AC63+AC32</f>
        <v>107.50332</v>
      </c>
      <c r="AD64" s="34"/>
      <c r="AE64" s="34">
        <f>AE63+AE34</f>
        <v>64.965530000000001</v>
      </c>
      <c r="AF64" s="34">
        <f>AF63+AF35</f>
        <v>13.554170000000001</v>
      </c>
      <c r="AG64" s="34">
        <f>AG63+AG36</f>
        <v>0.1055</v>
      </c>
      <c r="AH64" s="34">
        <f>AH63+AH37</f>
        <v>0.29712</v>
      </c>
      <c r="AI64" s="34">
        <f>AI63+AI38</f>
        <v>2.66459</v>
      </c>
      <c r="AJ64" s="34">
        <f>AJ63+AJ39</f>
        <v>0.86580999999999997</v>
      </c>
      <c r="AK64" s="34">
        <f>AK63+AK40</f>
        <v>0.12778</v>
      </c>
      <c r="AL64" s="34">
        <f>AL63+AL41</f>
        <v>9.2260000000000009E-2</v>
      </c>
      <c r="AM64" s="34">
        <f>AM63+AM42</f>
        <v>0</v>
      </c>
      <c r="AN64" s="34">
        <f>AN63+AN43</f>
        <v>0</v>
      </c>
      <c r="AO64" s="34">
        <f>AO63+AO44</f>
        <v>0</v>
      </c>
      <c r="AP64" s="34">
        <f>AP63+AP45</f>
        <v>5.067E-2</v>
      </c>
      <c r="AQ64" s="34">
        <f>AQ63+AQ46</f>
        <v>24.549419999999998</v>
      </c>
      <c r="AR64" s="34">
        <f>AR63+AR47</f>
        <v>0</v>
      </c>
      <c r="AS64" s="34">
        <f>AS63+AS48</f>
        <v>0</v>
      </c>
      <c r="AT64" s="34">
        <f>AT63+AT49</f>
        <v>0.23047000000000001</v>
      </c>
      <c r="AU64" s="34">
        <f>AU63+AU50</f>
        <v>0</v>
      </c>
      <c r="AV64" s="34">
        <f>AV63+AV51</f>
        <v>1.8309600000000001</v>
      </c>
      <c r="AW64" s="34">
        <f>AW63+AW52</f>
        <v>0.27381</v>
      </c>
      <c r="AX64" s="34">
        <f>AX63+AX53</f>
        <v>57.792490000000001</v>
      </c>
      <c r="AY64" s="34">
        <f>AY63+AY54</f>
        <v>0</v>
      </c>
      <c r="AZ64" s="34">
        <f>AZ63+AZ55</f>
        <v>0.25985999999999998</v>
      </c>
      <c r="BA64" s="34">
        <f>BA63+BA56</f>
        <v>0</v>
      </c>
      <c r="BB64" s="34">
        <f>BB63+BB57</f>
        <v>0</v>
      </c>
      <c r="BC64" s="34">
        <f>BC63+BC58</f>
        <v>0.80684999999999996</v>
      </c>
      <c r="BD64" s="34">
        <f>BD63+BD59</f>
        <v>27.074159999999999</v>
      </c>
      <c r="BE64" s="34">
        <f>BE63+BE60</f>
        <v>4.7530000000000003E-2</v>
      </c>
      <c r="BF64" s="34">
        <f>BF63+BF61</f>
        <v>0</v>
      </c>
      <c r="BG64" s="34">
        <f>BG63+BG62</f>
        <v>12.025939999999999</v>
      </c>
      <c r="BH64" s="34"/>
      <c r="BI64" s="34"/>
      <c r="BJ64" s="9">
        <f>BI62</f>
        <v>12.025939999999999</v>
      </c>
    </row>
    <row r="65" spans="2:54" x14ac:dyDescent="0.25">
      <c r="L65" s="9">
        <v>221.43</v>
      </c>
    </row>
    <row r="66" spans="2:54" x14ac:dyDescent="0.25">
      <c r="S66" s="9">
        <f>S63+R63</f>
        <v>43.919999999999995</v>
      </c>
    </row>
    <row r="67" spans="2:54" ht="15.6" x14ac:dyDescent="0.3">
      <c r="B67" s="36" t="s">
        <v>158</v>
      </c>
      <c r="C67" s="37" t="s">
        <v>155</v>
      </c>
      <c r="D67" s="38"/>
      <c r="S67" s="9">
        <f>S66+L65</f>
        <v>265.35000000000002</v>
      </c>
      <c r="AZ67" s="8"/>
      <c r="BA67" s="8"/>
      <c r="BB67" s="8"/>
    </row>
    <row r="68" spans="2:54" ht="15.6" x14ac:dyDescent="0.3">
      <c r="B68" s="36" t="s">
        <v>159</v>
      </c>
      <c r="C68" s="37" t="s">
        <v>118</v>
      </c>
      <c r="D68" s="3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115" zoomScaleNormal="115" workbookViewId="0">
      <pane xSplit="4" ySplit="6" topLeftCell="AR55" activePane="bottomRight" state="frozen"/>
      <selection activeCell="AI54" sqref="AI54"/>
      <selection pane="topRight" activeCell="AI54" sqref="AI54"/>
      <selection pane="bottomLeft" activeCell="AI54" sqref="AI54"/>
      <selection pane="bottomRight" activeCell="AI54" sqref="AI54"/>
    </sheetView>
  </sheetViews>
  <sheetFormatPr defaultColWidth="7.88671875" defaultRowHeight="13.2" x14ac:dyDescent="0.25"/>
  <cols>
    <col min="1" max="1" width="3.6640625" style="35" customWidth="1"/>
    <col min="2" max="2" width="24.44140625" style="39" customWidth="1"/>
    <col min="3" max="3" width="5.109375" style="40" customWidth="1"/>
    <col min="4" max="4" width="9.6640625" style="9"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D1" s="6"/>
      <c r="E1" s="6"/>
      <c r="F1" s="6"/>
      <c r="G1" s="6"/>
      <c r="H1" s="6"/>
      <c r="I1" s="6"/>
      <c r="J1" s="6"/>
      <c r="K1" s="6"/>
      <c r="L1" s="6"/>
      <c r="M1" s="90"/>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960</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942</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741">
        <f>SUM(D8,D22,D62)</f>
        <v>2044.3613229999999</v>
      </c>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2044.3613230000001</v>
      </c>
      <c r="BK7" s="100">
        <f>D7-BJ7</f>
        <v>0</v>
      </c>
    </row>
    <row r="8" spans="1:67" s="100" customFormat="1" ht="17.25" customHeight="1" x14ac:dyDescent="0.3">
      <c r="A8" s="742">
        <v>1</v>
      </c>
      <c r="B8" s="28" t="s">
        <v>31</v>
      </c>
      <c r="C8" s="97" t="s">
        <v>21</v>
      </c>
      <c r="D8" s="765">
        <v>1649.302997</v>
      </c>
      <c r="E8" s="743">
        <f>D8-BH8</f>
        <v>1527.4129969999999</v>
      </c>
      <c r="F8" s="743"/>
      <c r="G8" s="744">
        <f>SUM(G13:G17,G19:G21)</f>
        <v>0</v>
      </c>
      <c r="H8" s="744">
        <f>SUM(H12:H17,H19:H21)</f>
        <v>0</v>
      </c>
      <c r="I8" s="745">
        <f>SUM(I11,I13:I17,I19:I21)</f>
        <v>0</v>
      </c>
      <c r="J8" s="744">
        <f>SUM(J11:J12,J14:J17,J19:J21)</f>
        <v>0</v>
      </c>
      <c r="K8" s="744">
        <f>SUM(K11:K13,K15:K17,K19:K21)</f>
        <v>0</v>
      </c>
      <c r="L8" s="744">
        <f>SUM(L11:L14,L16:L17,L19:L21)</f>
        <v>0</v>
      </c>
      <c r="M8" s="744">
        <f>SUM(M11:M15,M17,M19:M21)</f>
        <v>0</v>
      </c>
      <c r="N8" s="744">
        <f>SUM(N11:N16,N19:N21)</f>
        <v>0</v>
      </c>
      <c r="O8" s="744">
        <f>SUM(O11:O16,O19:O21)</f>
        <v>0</v>
      </c>
      <c r="P8" s="744">
        <f>SUM(P11:P18,P20:P21)</f>
        <v>0</v>
      </c>
      <c r="Q8" s="744">
        <f>SUM(Q11:Q17,Q19,Q21)</f>
        <v>0</v>
      </c>
      <c r="R8" s="744">
        <f>SUM(R11:R17,R19:R20)</f>
        <v>35.909999999999997</v>
      </c>
      <c r="S8" s="24">
        <f>SUM(S11:S17,S19:S21)</f>
        <v>129.65000000000003</v>
      </c>
      <c r="T8" s="746"/>
      <c r="U8" s="744">
        <f>SUM(U11:U17,U19:U21)</f>
        <v>19.23</v>
      </c>
      <c r="V8" s="744">
        <f t="shared" ref="V8:BG8" si="0">SUM(V11:V17,V19:V21)</f>
        <v>0.1</v>
      </c>
      <c r="W8" s="744">
        <f t="shared" si="0"/>
        <v>0</v>
      </c>
      <c r="X8" s="744">
        <f t="shared" si="0"/>
        <v>0</v>
      </c>
      <c r="Y8" s="744">
        <f t="shared" si="0"/>
        <v>4.4000000000000004</v>
      </c>
      <c r="Z8" s="744">
        <f t="shared" si="0"/>
        <v>0.28000000000000003</v>
      </c>
      <c r="AA8" s="744">
        <f t="shared" si="0"/>
        <v>0</v>
      </c>
      <c r="AB8" s="744">
        <f t="shared" si="0"/>
        <v>0</v>
      </c>
      <c r="AC8" s="747">
        <f t="shared" si="0"/>
        <v>43.669999999999987</v>
      </c>
      <c r="AD8" s="748">
        <f t="shared" si="0"/>
        <v>0</v>
      </c>
      <c r="AE8" s="744">
        <f t="shared" si="0"/>
        <v>35.17</v>
      </c>
      <c r="AF8" s="744">
        <f t="shared" si="0"/>
        <v>0</v>
      </c>
      <c r="AG8" s="744">
        <f t="shared" si="0"/>
        <v>0.2</v>
      </c>
      <c r="AH8" s="744">
        <f t="shared" si="0"/>
        <v>0.13</v>
      </c>
      <c r="AI8" s="744">
        <f t="shared" si="0"/>
        <v>5.27</v>
      </c>
      <c r="AJ8" s="744">
        <f t="shared" si="0"/>
        <v>0</v>
      </c>
      <c r="AK8" s="744">
        <f t="shared" si="0"/>
        <v>0.33999999999999997</v>
      </c>
      <c r="AL8" s="744">
        <f t="shared" si="0"/>
        <v>0.2</v>
      </c>
      <c r="AM8" s="744">
        <f t="shared" si="0"/>
        <v>0</v>
      </c>
      <c r="AN8" s="744">
        <f t="shared" si="0"/>
        <v>0</v>
      </c>
      <c r="AO8" s="744">
        <f t="shared" si="0"/>
        <v>0</v>
      </c>
      <c r="AP8" s="744">
        <f t="shared" si="0"/>
        <v>0</v>
      </c>
      <c r="AQ8" s="744">
        <f t="shared" si="0"/>
        <v>2.36</v>
      </c>
      <c r="AR8" s="744">
        <f t="shared" si="0"/>
        <v>0</v>
      </c>
      <c r="AS8" s="744">
        <f t="shared" si="0"/>
        <v>0</v>
      </c>
      <c r="AT8" s="744">
        <f t="shared" si="0"/>
        <v>0</v>
      </c>
      <c r="AU8" s="744">
        <f t="shared" si="0"/>
        <v>0</v>
      </c>
      <c r="AV8" s="744">
        <f t="shared" si="0"/>
        <v>0</v>
      </c>
      <c r="AW8" s="744">
        <f t="shared" si="0"/>
        <v>0.91</v>
      </c>
      <c r="AX8" s="744">
        <f t="shared" si="0"/>
        <v>17.39</v>
      </c>
      <c r="AY8" s="744">
        <f t="shared" si="0"/>
        <v>0</v>
      </c>
      <c r="AZ8" s="744">
        <f t="shared" si="0"/>
        <v>0</v>
      </c>
      <c r="BA8" s="744">
        <f t="shared" si="0"/>
        <v>0</v>
      </c>
      <c r="BB8" s="744">
        <f t="shared" si="0"/>
        <v>0</v>
      </c>
      <c r="BC8" s="744">
        <f t="shared" si="0"/>
        <v>0</v>
      </c>
      <c r="BD8" s="744">
        <f t="shared" si="0"/>
        <v>0</v>
      </c>
      <c r="BE8" s="744">
        <f t="shared" si="0"/>
        <v>0</v>
      </c>
      <c r="BF8" s="744">
        <f t="shared" si="0"/>
        <v>0</v>
      </c>
      <c r="BG8" s="744">
        <f t="shared" si="0"/>
        <v>0</v>
      </c>
      <c r="BH8" s="749">
        <f>SUM(BH11:BH17,BH19:BH21)</f>
        <v>121.89</v>
      </c>
      <c r="BI8" s="98">
        <f>E64</f>
        <v>1584.112997</v>
      </c>
      <c r="BJ8" s="100">
        <f>BI10+BI13+BI14+BI15+BI16+BI17+BI19+BI20+BI21</f>
        <v>1584.1129970000002</v>
      </c>
      <c r="BK8" s="42"/>
      <c r="BL8" s="8"/>
      <c r="BM8" s="8"/>
      <c r="BN8" s="8"/>
      <c r="BO8" s="8"/>
    </row>
    <row r="9" spans="1:67" s="14" customFormat="1" ht="12" customHeight="1" x14ac:dyDescent="0.3">
      <c r="A9" s="15"/>
      <c r="B9" s="16" t="s">
        <v>38</v>
      </c>
      <c r="C9" s="91"/>
      <c r="D9" s="766"/>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763"/>
      <c r="BL9" s="6"/>
      <c r="BM9" s="6"/>
      <c r="BN9" s="6"/>
      <c r="BO9" s="6"/>
    </row>
    <row r="10" spans="1:67" s="26" customFormat="1" ht="15.6" x14ac:dyDescent="0.3">
      <c r="A10" s="15">
        <v>1.1000000000000001</v>
      </c>
      <c r="B10" s="16" t="s">
        <v>81</v>
      </c>
      <c r="C10" s="23" t="s">
        <v>82</v>
      </c>
      <c r="D10" s="767">
        <v>744.80134899999996</v>
      </c>
      <c r="E10" s="20">
        <f>SUM(J10:N10,P10:R10)</f>
        <v>34.299999999999997</v>
      </c>
      <c r="F10" s="20"/>
      <c r="G10" s="25">
        <f>D10-BH10</f>
        <v>662.42134899999996</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0</v>
      </c>
      <c r="Q10" s="20">
        <f t="shared" si="1"/>
        <v>0</v>
      </c>
      <c r="R10" s="20">
        <f t="shared" si="1"/>
        <v>34.299999999999997</v>
      </c>
      <c r="S10" s="720">
        <f t="shared" si="1"/>
        <v>76.680000000000007</v>
      </c>
      <c r="T10" s="20"/>
      <c r="U10" s="20">
        <f>SUM(U11:U12)</f>
        <v>0</v>
      </c>
      <c r="V10" s="20">
        <f t="shared" ref="V10:BF10" si="2">SUM(V11:V12)</f>
        <v>0.1</v>
      </c>
      <c r="W10" s="20">
        <f t="shared" si="2"/>
        <v>0</v>
      </c>
      <c r="X10" s="20">
        <f t="shared" si="2"/>
        <v>0</v>
      </c>
      <c r="Y10" s="20">
        <f t="shared" si="2"/>
        <v>4.4000000000000004</v>
      </c>
      <c r="Z10" s="20">
        <f t="shared" si="2"/>
        <v>0</v>
      </c>
      <c r="AA10" s="20">
        <f t="shared" si="2"/>
        <v>0</v>
      </c>
      <c r="AB10" s="20">
        <f t="shared" si="2"/>
        <v>0</v>
      </c>
      <c r="AC10" s="737">
        <f t="shared" si="2"/>
        <v>28.599999999999994</v>
      </c>
      <c r="AD10" s="720"/>
      <c r="AE10" s="20">
        <f t="shared" si="2"/>
        <v>20.62</v>
      </c>
      <c r="AF10" s="20">
        <f t="shared" si="2"/>
        <v>0</v>
      </c>
      <c r="AG10" s="20">
        <f t="shared" si="2"/>
        <v>0.2</v>
      </c>
      <c r="AH10" s="20">
        <f t="shared" si="2"/>
        <v>0.13</v>
      </c>
      <c r="AI10" s="20">
        <f t="shared" si="2"/>
        <v>5.17</v>
      </c>
      <c r="AJ10" s="20">
        <f t="shared" si="2"/>
        <v>0</v>
      </c>
      <c r="AK10" s="20">
        <f t="shared" si="2"/>
        <v>0.04</v>
      </c>
      <c r="AL10" s="20">
        <f t="shared" si="2"/>
        <v>0.08</v>
      </c>
      <c r="AM10" s="20">
        <f t="shared" si="2"/>
        <v>0</v>
      </c>
      <c r="AN10" s="20">
        <f t="shared" si="2"/>
        <v>0</v>
      </c>
      <c r="AO10" s="20">
        <f t="shared" si="2"/>
        <v>0</v>
      </c>
      <c r="AP10" s="20">
        <f t="shared" si="2"/>
        <v>0</v>
      </c>
      <c r="AQ10" s="20">
        <f t="shared" si="2"/>
        <v>2.36</v>
      </c>
      <c r="AR10" s="20">
        <f t="shared" si="2"/>
        <v>0</v>
      </c>
      <c r="AS10" s="20">
        <f t="shared" si="2"/>
        <v>0</v>
      </c>
      <c r="AT10" s="20">
        <f t="shared" si="2"/>
        <v>0</v>
      </c>
      <c r="AU10" s="20">
        <f t="shared" si="2"/>
        <v>0</v>
      </c>
      <c r="AV10" s="20">
        <f t="shared" si="2"/>
        <v>0</v>
      </c>
      <c r="AW10" s="20">
        <f t="shared" si="2"/>
        <v>0.91</v>
      </c>
      <c r="AX10" s="20">
        <f t="shared" si="2"/>
        <v>14.07</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82.38</v>
      </c>
      <c r="BI10" s="23">
        <f>G64</f>
        <v>662.42134899999996</v>
      </c>
      <c r="BJ10" s="14"/>
      <c r="BK10" s="763"/>
      <c r="BL10" s="6"/>
      <c r="BM10" s="6"/>
      <c r="BN10" s="6"/>
      <c r="BO10" s="6"/>
    </row>
    <row r="11" spans="1:67" s="26" customFormat="1" ht="15.6" x14ac:dyDescent="0.3">
      <c r="A11" s="15"/>
      <c r="B11" s="16" t="s">
        <v>79</v>
      </c>
      <c r="C11" s="23" t="s">
        <v>80</v>
      </c>
      <c r="D11" s="767">
        <v>611.46585300000004</v>
      </c>
      <c r="E11" s="720">
        <f>SUM(I11:N11,P11:R11)</f>
        <v>2</v>
      </c>
      <c r="F11" s="720"/>
      <c r="G11" s="720">
        <f>SUM(I11)</f>
        <v>0</v>
      </c>
      <c r="H11" s="93">
        <f>D11-BH11</f>
        <v>561.385853</v>
      </c>
      <c r="I11" s="4"/>
      <c r="J11" s="4"/>
      <c r="K11" s="4"/>
      <c r="L11" s="4"/>
      <c r="M11" s="103"/>
      <c r="N11" s="4"/>
      <c r="O11" s="4"/>
      <c r="P11" s="4"/>
      <c r="Q11" s="4"/>
      <c r="R11" s="4">
        <v>2</v>
      </c>
      <c r="S11" s="720">
        <f t="shared" ref="S11:S18" si="3">SUM(U11:BF11)</f>
        <v>76.680000000000007</v>
      </c>
      <c r="T11" s="4"/>
      <c r="U11" s="4"/>
      <c r="V11" s="4">
        <v>0.1</v>
      </c>
      <c r="W11" s="4"/>
      <c r="X11" s="4"/>
      <c r="Y11" s="4">
        <v>4.4000000000000004</v>
      </c>
      <c r="Z11" s="4"/>
      <c r="AA11" s="4"/>
      <c r="AB11" s="4"/>
      <c r="AC11" s="737">
        <f>SUM(AE11:AT11)</f>
        <v>28.599999999999994</v>
      </c>
      <c r="AD11" s="720"/>
      <c r="AE11" s="4">
        <v>20.62</v>
      </c>
      <c r="AF11" s="4"/>
      <c r="AG11" s="4">
        <v>0.2</v>
      </c>
      <c r="AH11" s="4">
        <v>0.13</v>
      </c>
      <c r="AI11" s="4">
        <v>5.17</v>
      </c>
      <c r="AJ11" s="4"/>
      <c r="AK11" s="4">
        <v>0.04</v>
      </c>
      <c r="AL11" s="4">
        <v>0.08</v>
      </c>
      <c r="AM11" s="4"/>
      <c r="AN11" s="4"/>
      <c r="AO11" s="4"/>
      <c r="AP11" s="4"/>
      <c r="AQ11" s="4">
        <v>2.36</v>
      </c>
      <c r="AR11" s="4"/>
      <c r="AS11" s="4"/>
      <c r="AT11" s="4"/>
      <c r="AU11" s="4"/>
      <c r="AV11" s="4"/>
      <c r="AW11" s="4">
        <v>0.91</v>
      </c>
      <c r="AX11" s="4">
        <v>14.07</v>
      </c>
      <c r="AY11" s="4"/>
      <c r="AZ11" s="4"/>
      <c r="BA11" s="4"/>
      <c r="BB11" s="4"/>
      <c r="BC11" s="4"/>
      <c r="BD11" s="4"/>
      <c r="BE11" s="4"/>
      <c r="BF11" s="4"/>
      <c r="BG11" s="4"/>
      <c r="BH11" s="4">
        <f>SUM(I11:N11,P11:R11,U11:AB11,AE11:BG11)</f>
        <v>50.079999999999991</v>
      </c>
      <c r="BI11" s="23">
        <f>H64</f>
        <v>561.385853</v>
      </c>
      <c r="BJ11" s="14"/>
      <c r="BK11" s="763"/>
      <c r="BL11" s="6"/>
      <c r="BM11" s="6"/>
      <c r="BN11" s="6"/>
      <c r="BO11" s="6"/>
    </row>
    <row r="12" spans="1:67" s="26" customFormat="1" ht="15.6" x14ac:dyDescent="0.3">
      <c r="A12" s="15"/>
      <c r="B12" s="16" t="s">
        <v>184</v>
      </c>
      <c r="C12" s="23" t="s">
        <v>183</v>
      </c>
      <c r="D12" s="767">
        <v>133.33549600000001</v>
      </c>
      <c r="E12" s="104">
        <f>SUM(H12,J12:N12,P12:R12)</f>
        <v>32.299999999999997</v>
      </c>
      <c r="F12" s="104"/>
      <c r="G12" s="104">
        <f>SUM(H12)</f>
        <v>0</v>
      </c>
      <c r="H12" s="4"/>
      <c r="I12" s="93">
        <f>D12-BH12</f>
        <v>101.03549600000001</v>
      </c>
      <c r="J12" s="4"/>
      <c r="K12" s="4"/>
      <c r="L12" s="4"/>
      <c r="M12" s="103"/>
      <c r="N12" s="4"/>
      <c r="O12" s="4"/>
      <c r="P12" s="4"/>
      <c r="Q12" s="4"/>
      <c r="R12" s="4">
        <v>32.299999999999997</v>
      </c>
      <c r="S12" s="720">
        <f t="shared" si="3"/>
        <v>0</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32.299999999999997</v>
      </c>
      <c r="BI12" s="23">
        <f>I64</f>
        <v>101.03549600000001</v>
      </c>
      <c r="BJ12" s="14"/>
      <c r="BK12" s="763"/>
      <c r="BL12" s="6"/>
      <c r="BM12" s="6"/>
      <c r="BN12" s="6"/>
      <c r="BO12" s="6"/>
    </row>
    <row r="13" spans="1:67" s="26" customFormat="1" ht="13.8" x14ac:dyDescent="0.25">
      <c r="A13" s="15">
        <v>1.2</v>
      </c>
      <c r="B13" s="16" t="s">
        <v>105</v>
      </c>
      <c r="C13" s="23" t="s">
        <v>51</v>
      </c>
      <c r="D13" s="767">
        <v>37.784320000000001</v>
      </c>
      <c r="E13" s="20">
        <f>SUM(H13:I13,K13:N13,P13:R13)</f>
        <v>0</v>
      </c>
      <c r="F13" s="20"/>
      <c r="G13" s="20">
        <f>SUM(H13:I13)</f>
        <v>0</v>
      </c>
      <c r="H13" s="4"/>
      <c r="I13" s="4"/>
      <c r="J13" s="25">
        <f>D13-BH13</f>
        <v>32.584319999999998</v>
      </c>
      <c r="K13" s="4"/>
      <c r="L13" s="4"/>
      <c r="M13" s="4"/>
      <c r="N13" s="4"/>
      <c r="O13" s="4"/>
      <c r="P13" s="4"/>
      <c r="Q13" s="4"/>
      <c r="R13" s="4"/>
      <c r="S13" s="720">
        <f t="shared" si="3"/>
        <v>8.5400000000000009</v>
      </c>
      <c r="T13" s="20"/>
      <c r="U13" s="4"/>
      <c r="V13" s="4"/>
      <c r="W13" s="4"/>
      <c r="X13" s="4"/>
      <c r="Y13" s="4"/>
      <c r="Z13" s="4"/>
      <c r="AA13" s="4"/>
      <c r="AB13" s="4"/>
      <c r="AC13" s="737">
        <f t="shared" si="4"/>
        <v>3.3400000000000003</v>
      </c>
      <c r="AD13" s="720"/>
      <c r="AE13" s="4">
        <v>3.2</v>
      </c>
      <c r="AF13" s="4"/>
      <c r="AG13" s="4"/>
      <c r="AH13" s="4"/>
      <c r="AI13" s="4">
        <v>0.1</v>
      </c>
      <c r="AJ13" s="4"/>
      <c r="AK13" s="4"/>
      <c r="AL13" s="4">
        <v>0.04</v>
      </c>
      <c r="AM13" s="4"/>
      <c r="AN13" s="4"/>
      <c r="AO13" s="4"/>
      <c r="AP13" s="4"/>
      <c r="AQ13" s="4"/>
      <c r="AR13" s="4"/>
      <c r="AS13" s="4"/>
      <c r="AT13" s="4"/>
      <c r="AU13" s="4"/>
      <c r="AV13" s="4"/>
      <c r="AW13" s="4"/>
      <c r="AX13" s="4">
        <v>1.86</v>
      </c>
      <c r="AY13" s="4"/>
      <c r="AZ13" s="4"/>
      <c r="BA13" s="4"/>
      <c r="BB13" s="4"/>
      <c r="BC13" s="4"/>
      <c r="BD13" s="4"/>
      <c r="BE13" s="4"/>
      <c r="BF13" s="4"/>
      <c r="BG13" s="4"/>
      <c r="BH13" s="20">
        <f>SUM(H13:I13,K13:N13,P13:R13,U13:AB13,AE13:BG13)</f>
        <v>5.2</v>
      </c>
      <c r="BI13" s="23">
        <f>J64</f>
        <v>32.584319999999998</v>
      </c>
      <c r="BJ13" s="14"/>
    </row>
    <row r="14" spans="1:67" s="26" customFormat="1" ht="13.8" x14ac:dyDescent="0.25">
      <c r="A14" s="15" t="s">
        <v>3</v>
      </c>
      <c r="B14" s="16" t="s">
        <v>34</v>
      </c>
      <c r="C14" s="23" t="s">
        <v>39</v>
      </c>
      <c r="D14" s="767">
        <v>326.38755200000003</v>
      </c>
      <c r="E14" s="20">
        <f>SUM(H14:J14,L14:N14,P14:R14)</f>
        <v>1.61</v>
      </c>
      <c r="F14" s="20"/>
      <c r="G14" s="20">
        <f t="shared" ref="G14:G62" si="5">SUM(H14:I14)</f>
        <v>0</v>
      </c>
      <c r="H14" s="4"/>
      <c r="I14" s="4"/>
      <c r="J14" s="4"/>
      <c r="K14" s="25">
        <f>D14-BH14</f>
        <v>319.88755200000003</v>
      </c>
      <c r="L14" s="4"/>
      <c r="M14" s="4"/>
      <c r="N14" s="4"/>
      <c r="O14" s="4"/>
      <c r="P14" s="4"/>
      <c r="Q14" s="4"/>
      <c r="R14" s="4">
        <v>1.61</v>
      </c>
      <c r="S14" s="720">
        <f t="shared" si="3"/>
        <v>8.32</v>
      </c>
      <c r="T14" s="20"/>
      <c r="U14" s="4"/>
      <c r="V14" s="4"/>
      <c r="W14" s="4"/>
      <c r="X14" s="4"/>
      <c r="Y14" s="4"/>
      <c r="Z14" s="4"/>
      <c r="AA14" s="4"/>
      <c r="AB14" s="4"/>
      <c r="AC14" s="737">
        <f t="shared" si="4"/>
        <v>3.4299999999999997</v>
      </c>
      <c r="AD14" s="720"/>
      <c r="AE14" s="4">
        <v>3.3</v>
      </c>
      <c r="AF14" s="4"/>
      <c r="AG14" s="4"/>
      <c r="AH14" s="4"/>
      <c r="AI14" s="4"/>
      <c r="AJ14" s="4"/>
      <c r="AK14" s="4">
        <v>0.05</v>
      </c>
      <c r="AL14" s="4">
        <v>0.08</v>
      </c>
      <c r="AM14" s="4"/>
      <c r="AN14" s="4"/>
      <c r="AO14" s="4"/>
      <c r="AP14" s="4"/>
      <c r="AQ14" s="4"/>
      <c r="AR14" s="4"/>
      <c r="AS14" s="4"/>
      <c r="AT14" s="4"/>
      <c r="AU14" s="4"/>
      <c r="AV14" s="4"/>
      <c r="AW14" s="4"/>
      <c r="AX14" s="4">
        <v>1.46</v>
      </c>
      <c r="AY14" s="4"/>
      <c r="AZ14" s="4"/>
      <c r="BA14" s="4"/>
      <c r="BB14" s="4"/>
      <c r="BC14" s="4"/>
      <c r="BD14" s="4"/>
      <c r="BE14" s="4"/>
      <c r="BF14" s="4"/>
      <c r="BG14" s="4"/>
      <c r="BH14" s="20">
        <f>SUM(H14:J14,L14:N14,P14:R14,U14:AB14,AE14:BG14)</f>
        <v>6.5</v>
      </c>
      <c r="BI14" s="23">
        <f>K64</f>
        <v>319.88755200000003</v>
      </c>
      <c r="BJ14" s="14"/>
    </row>
    <row r="15" spans="1:67" s="26" customFormat="1" ht="13.8" x14ac:dyDescent="0.25">
      <c r="A15" s="15" t="s">
        <v>4</v>
      </c>
      <c r="B15" s="16" t="s">
        <v>11</v>
      </c>
      <c r="C15" s="23" t="s">
        <v>22</v>
      </c>
      <c r="D15" s="767">
        <v>75.698677000000004</v>
      </c>
      <c r="E15" s="20">
        <f>SUM(H15:K15,M15:N15,P15:R15)</f>
        <v>0</v>
      </c>
      <c r="F15" s="20"/>
      <c r="G15" s="20">
        <f t="shared" si="5"/>
        <v>0</v>
      </c>
      <c r="H15" s="4"/>
      <c r="I15" s="4"/>
      <c r="J15" s="4"/>
      <c r="K15" s="4"/>
      <c r="L15" s="25">
        <f>D15-BH15</f>
        <v>65.968677</v>
      </c>
      <c r="M15" s="4"/>
      <c r="N15" s="4"/>
      <c r="O15" s="4"/>
      <c r="P15" s="4"/>
      <c r="Q15" s="4"/>
      <c r="R15" s="4"/>
      <c r="S15" s="720">
        <f t="shared" si="3"/>
        <v>9.73</v>
      </c>
      <c r="T15" s="20"/>
      <c r="U15" s="4">
        <v>9.73</v>
      </c>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9.73</v>
      </c>
      <c r="BI15" s="23">
        <f>L64</f>
        <v>65.968677</v>
      </c>
      <c r="BJ15" s="14"/>
    </row>
    <row r="16" spans="1:67" s="26" customFormat="1" ht="13.8" x14ac:dyDescent="0.25">
      <c r="A16" s="15" t="s">
        <v>5</v>
      </c>
      <c r="B16" s="16" t="s">
        <v>12</v>
      </c>
      <c r="C16" s="23" t="s">
        <v>23</v>
      </c>
      <c r="D16" s="766"/>
      <c r="E16" s="20">
        <f>SUM(H16:L16,N16,P16:R16)</f>
        <v>0</v>
      </c>
      <c r="F16" s="20"/>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767">
        <v>432.39387499999998</v>
      </c>
      <c r="E17" s="20">
        <f>SUM(H17:M17,P17:R17)</f>
        <v>0</v>
      </c>
      <c r="F17" s="20"/>
      <c r="G17" s="720">
        <f t="shared" si="5"/>
        <v>0</v>
      </c>
      <c r="H17" s="4"/>
      <c r="I17" s="4"/>
      <c r="J17" s="4"/>
      <c r="K17" s="4"/>
      <c r="L17" s="4"/>
      <c r="M17" s="4"/>
      <c r="N17" s="25">
        <f>D17-BH17</f>
        <v>417.813875</v>
      </c>
      <c r="O17" s="4"/>
      <c r="P17" s="4"/>
      <c r="Q17" s="4"/>
      <c r="R17" s="4"/>
      <c r="S17" s="720">
        <f t="shared" si="3"/>
        <v>19.38</v>
      </c>
      <c r="T17" s="20"/>
      <c r="U17" s="4">
        <v>9.5</v>
      </c>
      <c r="V17" s="4"/>
      <c r="W17" s="4"/>
      <c r="X17" s="4"/>
      <c r="Y17" s="4"/>
      <c r="Z17" s="4">
        <v>0.28000000000000003</v>
      </c>
      <c r="AA17" s="4"/>
      <c r="AB17" s="4"/>
      <c r="AC17" s="737">
        <f t="shared" si="4"/>
        <v>4.8</v>
      </c>
      <c r="AD17" s="720"/>
      <c r="AE17" s="4">
        <v>4.55</v>
      </c>
      <c r="AF17" s="4"/>
      <c r="AG17" s="4"/>
      <c r="AH17" s="4"/>
      <c r="AI17" s="4"/>
      <c r="AJ17" s="4"/>
      <c r="AK17" s="4">
        <v>0.25</v>
      </c>
      <c r="AL17" s="4"/>
      <c r="AM17" s="4"/>
      <c r="AN17" s="4"/>
      <c r="AO17" s="4"/>
      <c r="AP17" s="4"/>
      <c r="AQ17" s="4"/>
      <c r="AR17" s="4"/>
      <c r="AS17" s="4"/>
      <c r="AT17" s="4"/>
      <c r="AU17" s="4"/>
      <c r="AV17" s="4"/>
      <c r="AW17" s="4"/>
      <c r="AX17" s="4"/>
      <c r="AY17" s="4"/>
      <c r="AZ17" s="4"/>
      <c r="BA17" s="4"/>
      <c r="BB17" s="4"/>
      <c r="BC17" s="4"/>
      <c r="BD17" s="4"/>
      <c r="BE17" s="4"/>
      <c r="BF17" s="4"/>
      <c r="BG17" s="4"/>
      <c r="BH17" s="20">
        <f>SUM(H17:M17,P17:R17,U17:AB17,AE17:BG17)</f>
        <v>14.579999999999998</v>
      </c>
      <c r="BI17" s="23">
        <f>N64</f>
        <v>420.813875</v>
      </c>
      <c r="BJ17" s="14"/>
    </row>
    <row r="18" spans="1:64" s="26" customFormat="1" ht="19.2" x14ac:dyDescent="0.25">
      <c r="A18" s="15"/>
      <c r="B18" s="92" t="s">
        <v>231</v>
      </c>
      <c r="C18" s="23" t="s">
        <v>232</v>
      </c>
      <c r="D18" s="766"/>
      <c r="E18" s="20">
        <f>SUM(H18:M18,P18:R18)</f>
        <v>0</v>
      </c>
      <c r="F18" s="4"/>
      <c r="G18" s="720">
        <f t="shared" si="5"/>
        <v>0</v>
      </c>
      <c r="H18" s="4"/>
      <c r="I18" s="4"/>
      <c r="J18" s="4"/>
      <c r="K18" s="4"/>
      <c r="L18" s="4"/>
      <c r="M18" s="4"/>
      <c r="N18" s="4"/>
      <c r="O18" s="93">
        <f>D18-BH18</f>
        <v>0</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767">
        <v>24.715661999999998</v>
      </c>
      <c r="E19" s="20">
        <f>SUM(H19:N19,Q19:R19)</f>
        <v>0</v>
      </c>
      <c r="F19" s="20"/>
      <c r="G19" s="20">
        <f t="shared" si="5"/>
        <v>0</v>
      </c>
      <c r="H19" s="4"/>
      <c r="I19" s="4"/>
      <c r="J19" s="4"/>
      <c r="K19" s="4"/>
      <c r="L19" s="4"/>
      <c r="M19" s="4"/>
      <c r="N19" s="4"/>
      <c r="O19" s="4"/>
      <c r="P19" s="25">
        <f>D19-BH19</f>
        <v>21.215661999999998</v>
      </c>
      <c r="Q19" s="4"/>
      <c r="R19" s="4"/>
      <c r="S19" s="720">
        <f>SUM(U19:BF19)</f>
        <v>7</v>
      </c>
      <c r="T19" s="20"/>
      <c r="U19" s="4"/>
      <c r="V19" s="4"/>
      <c r="W19" s="4"/>
      <c r="X19" s="4"/>
      <c r="Y19" s="4"/>
      <c r="Z19" s="4"/>
      <c r="AA19" s="4"/>
      <c r="AB19" s="4"/>
      <c r="AC19" s="737">
        <f t="shared" si="4"/>
        <v>3.5</v>
      </c>
      <c r="AD19" s="720"/>
      <c r="AE19" s="4">
        <v>3.5</v>
      </c>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20">
        <f>SUM(H19:N19,Q19:R19,U19:AB19,AE19:BG19)</f>
        <v>3.5</v>
      </c>
      <c r="BI19" s="23">
        <f>P64</f>
        <v>35.305661999999998</v>
      </c>
      <c r="BJ19" s="14"/>
    </row>
    <row r="20" spans="1:64" s="26" customFormat="1" ht="13.8" x14ac:dyDescent="0.25">
      <c r="A20" s="15" t="s">
        <v>47</v>
      </c>
      <c r="B20" s="16" t="s">
        <v>45</v>
      </c>
      <c r="C20" s="23" t="s">
        <v>46</v>
      </c>
      <c r="D20" s="766"/>
      <c r="E20" s="20">
        <f>SUM(H20:N20,P20,R20)</f>
        <v>0</v>
      </c>
      <c r="F20" s="20"/>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767">
        <v>7.5215620000000003</v>
      </c>
      <c r="E21" s="20">
        <f>SUM(H21:N21,P21:Q21)</f>
        <v>0</v>
      </c>
      <c r="F21" s="20"/>
      <c r="G21" s="20">
        <f t="shared" si="5"/>
        <v>0</v>
      </c>
      <c r="H21" s="4"/>
      <c r="I21" s="4"/>
      <c r="J21" s="4"/>
      <c r="K21" s="4"/>
      <c r="L21" s="4"/>
      <c r="M21" s="4"/>
      <c r="N21" s="4"/>
      <c r="O21" s="4"/>
      <c r="P21" s="4"/>
      <c r="Q21" s="4"/>
      <c r="R21" s="25">
        <f>D21-BH21</f>
        <v>7.5215620000000003</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47.131562000000002</v>
      </c>
      <c r="BJ21" s="14"/>
    </row>
    <row r="22" spans="1:64" s="752" customFormat="1" ht="13.8" x14ac:dyDescent="0.25">
      <c r="A22" s="742">
        <v>2</v>
      </c>
      <c r="B22" s="742" t="s">
        <v>32</v>
      </c>
      <c r="C22" s="29" t="s">
        <v>24</v>
      </c>
      <c r="D22" s="765">
        <v>360.20300800000001</v>
      </c>
      <c r="E22" s="24">
        <f>SUM(H22:N22,P22:R22)</f>
        <v>5.09</v>
      </c>
      <c r="F22" s="24"/>
      <c r="G22" s="24">
        <f t="shared" si="5"/>
        <v>0</v>
      </c>
      <c r="H22" s="24">
        <f>SUM(H24:H31,H34:H61)</f>
        <v>0</v>
      </c>
      <c r="I22" s="24">
        <f>SUM(I24:I31,I34:I61)</f>
        <v>0</v>
      </c>
      <c r="J22" s="24">
        <f t="shared" ref="J22:R22" si="6">SUM(J24:J31,J34:J61)</f>
        <v>0</v>
      </c>
      <c r="K22" s="24">
        <f t="shared" si="6"/>
        <v>0</v>
      </c>
      <c r="L22" s="24">
        <f>SUM(L24:L31,L34:L61)</f>
        <v>0</v>
      </c>
      <c r="M22" s="24">
        <f t="shared" si="6"/>
        <v>0</v>
      </c>
      <c r="N22" s="24">
        <f t="shared" si="6"/>
        <v>3</v>
      </c>
      <c r="O22" s="24">
        <f t="shared" si="6"/>
        <v>0</v>
      </c>
      <c r="P22" s="24">
        <f t="shared" si="6"/>
        <v>2.09</v>
      </c>
      <c r="Q22" s="24">
        <f t="shared" si="6"/>
        <v>0</v>
      </c>
      <c r="R22" s="24">
        <f t="shared" si="6"/>
        <v>0</v>
      </c>
      <c r="S22" s="750">
        <f>D22-BH22</f>
        <v>351.33300800000001</v>
      </c>
      <c r="T22" s="750"/>
      <c r="U22" s="24">
        <f>SUM(U25:U31,U34:U49,U50:U61)</f>
        <v>0</v>
      </c>
      <c r="V22" s="24">
        <f>SUM(V24,V26:V31,V34:V49,V50:V61)</f>
        <v>0.1</v>
      </c>
      <c r="W22" s="24">
        <f>SUM(W24:W25,W27:W31,W34:W49,W50:W61)</f>
        <v>0</v>
      </c>
      <c r="X22" s="24">
        <f>SUM(X24:X26,X28:X31,X34:X49,X50:X61)</f>
        <v>0</v>
      </c>
      <c r="Y22" s="24">
        <f>SUM(Y24:Y27,Y29:Y31,Y34:Y49,Y50:Y61)</f>
        <v>0</v>
      </c>
      <c r="Z22" s="24">
        <f>SUM(Z24:Z28,Z30:Z31,Z34:Z49,Z50:Z61)</f>
        <v>0</v>
      </c>
      <c r="AA22" s="24">
        <f>SUM(AA24:AA29,AA31,AA34:AA49,AA50:AA61)</f>
        <v>0</v>
      </c>
      <c r="AB22" s="24">
        <f>SUM(AB24:AB30,AB34:AB49,,AB50:AB61)</f>
        <v>0</v>
      </c>
      <c r="AC22" s="751">
        <f>SUM(AC24:AC31,AC50:AC61)</f>
        <v>3.33</v>
      </c>
      <c r="AD22" s="727"/>
      <c r="AE22" s="24">
        <f>SUM(AE24:AE31,AE35:AE49,AE50:AE61)</f>
        <v>3.33</v>
      </c>
      <c r="AF22" s="24">
        <f>SUM(AF24:AF31,AF34,AF36:AF49,AF50:AF61)</f>
        <v>0</v>
      </c>
      <c r="AG22" s="24">
        <f>SUM(AG24:AG31,AG34:AG35,AG37:AG49,AG50:AG61)</f>
        <v>0</v>
      </c>
      <c r="AH22" s="24">
        <f>SUM(AH24:AH31,AH34:AH36,AH38:AH49,AH50:AH61)</f>
        <v>0</v>
      </c>
      <c r="AI22" s="24">
        <f>SUM(AI24:AI31,AI34:AI37,AI39:AI49,AI50:AI61)</f>
        <v>0</v>
      </c>
      <c r="AJ22" s="24">
        <f>SUM(AJ24:AJ31,AJ34:AJ38,AJ40:AJ49,AJ50:AJ61)</f>
        <v>0</v>
      </c>
      <c r="AK22" s="24">
        <f>SUM(AK24:AK31,AK34:AK39,AK41:AK49,AK50:AK61)</f>
        <v>0</v>
      </c>
      <c r="AL22" s="24">
        <f>SUM(AL24:AL31,AL34:AL40,AL42:AL49,AL50:AL61)</f>
        <v>0</v>
      </c>
      <c r="AM22" s="24">
        <f>SUM(AM24:AM31,AM34:AM41,AM43:AM49,AM50:AM61)</f>
        <v>0</v>
      </c>
      <c r="AN22" s="24">
        <f>SUM(AN24:AN31,AN34:AN42,AN44:AN49,AN50:AN61)</f>
        <v>0</v>
      </c>
      <c r="AO22" s="24">
        <f>SUM(AO24:AO31,AO34:AO43,AO45:AO49,AO50:AO61)</f>
        <v>0</v>
      </c>
      <c r="AP22" s="24">
        <f>SUM(AP24:AP31,AP34:AP44,AP46:AP49,AP50:AP61)</f>
        <v>0</v>
      </c>
      <c r="AQ22" s="24">
        <f>SUM(AQ24:AQ31,AQ34:AQ45,AQ47:AQ49,AQ50:AQ61)</f>
        <v>0</v>
      </c>
      <c r="AR22" s="24">
        <f>SUM(AR24:AR31,AR34:AR46,AR48:AR49,AR50:AR61)</f>
        <v>0</v>
      </c>
      <c r="AS22" s="24">
        <f>SUM(AS24:AS31,AS34:AS47,AS49,AS50:AS61)</f>
        <v>0</v>
      </c>
      <c r="AT22" s="24">
        <f>SUM(AT24:AT31,AT34:AT48,AT50:AT61)</f>
        <v>0</v>
      </c>
      <c r="AU22" s="24">
        <f>SUM(AU24:AU31,AU34:AU49,AU51:AU61)</f>
        <v>0</v>
      </c>
      <c r="AV22" s="24">
        <f>SUM(AV24:AV31,AV34:AV49,AV50,AV52:AV61)</f>
        <v>0.13</v>
      </c>
      <c r="AW22" s="24">
        <f>SUM(AW24:AW31,AW34:AW49,AW50,AW51,AW53:AW61)</f>
        <v>0</v>
      </c>
      <c r="AX22" s="24">
        <f>SUM(AX24:AX31,AX34:AX49,AX50,AX51,AX52,AX54:AX61)</f>
        <v>0.22</v>
      </c>
      <c r="AY22" s="24">
        <f>SUM(AY24:AY31,AY34:AY49,AY50,AY51,AY52,AY55:AY61)</f>
        <v>0</v>
      </c>
      <c r="AZ22" s="24">
        <f>SUM(AZ24:AZ31,AZ34:AZ49,AZ50:AZ54,AZ56:AZ61)</f>
        <v>0</v>
      </c>
      <c r="BA22" s="24">
        <f>SUM(BA24:BA31,BA34:BA49,BA50:BA55,BA57:BA61)</f>
        <v>0</v>
      </c>
      <c r="BB22" s="24">
        <f>SUM(BB24:BB31,BB34:BB49,BB50:BB56,BB58:BB61)</f>
        <v>0</v>
      </c>
      <c r="BC22" s="24">
        <f>SUM(BC24:BC31,BC34:BC49,BC50:BC57,BC59:BC61)</f>
        <v>0</v>
      </c>
      <c r="BD22" s="24">
        <f>SUM(BD24:BD31,BD34:BD49,BD50:BD58,BD60:BD61)</f>
        <v>0</v>
      </c>
      <c r="BE22" s="24">
        <f>SUM(BE24:BE31,BE34:BE49,BE50:BE59,BE61)</f>
        <v>0</v>
      </c>
      <c r="BF22" s="24">
        <f>SUM(BF24:BF31,BF34:BF49,BF50:BF60)</f>
        <v>0</v>
      </c>
      <c r="BG22" s="24">
        <f>SUM(BG24:BG31,BG34:BG49,BG50:BG61)</f>
        <v>0</v>
      </c>
      <c r="BH22" s="24">
        <f>SUM(H22:N22,P22:R22,U22:AB22,AE22:BG22)</f>
        <v>8.870000000000001</v>
      </c>
      <c r="BI22" s="29">
        <f>S64</f>
        <v>455.70300800000001</v>
      </c>
      <c r="BJ22" s="100"/>
      <c r="BK22" s="752">
        <f>BI24+BI25+BI26+BI27+BI28+BI29+BI30+BI31+BI34+BI35+BI36+BI37+BI38+BI39+BI40+BI41+BI42+BI43+BI44+BI45+BI46+BI47+BI48+BI49+BI50+BI51+BI52+BI53+BI54+BI55+BI56+BI57+BI58+BI59+BI60+BI61</f>
        <v>455.70300799999995</v>
      </c>
      <c r="BL22" s="752">
        <f>BK22-BI22</f>
        <v>0</v>
      </c>
    </row>
    <row r="23" spans="1:64" s="26" customFormat="1" ht="13.8" x14ac:dyDescent="0.25">
      <c r="A23" s="15"/>
      <c r="B23" s="15" t="s">
        <v>38</v>
      </c>
      <c r="C23" s="23"/>
      <c r="D23" s="766"/>
      <c r="E23" s="720"/>
      <c r="F23" s="720"/>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766"/>
      <c r="E24" s="20">
        <f>SUM(H24:N24,P24:R24)</f>
        <v>0</v>
      </c>
      <c r="F24" s="20"/>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19.23</v>
      </c>
      <c r="BJ24" s="14"/>
    </row>
    <row r="25" spans="1:64" s="26" customFormat="1" ht="13.8" x14ac:dyDescent="0.25">
      <c r="A25" s="15" t="s">
        <v>6</v>
      </c>
      <c r="B25" s="16" t="s">
        <v>14</v>
      </c>
      <c r="C25" s="23" t="s">
        <v>26</v>
      </c>
      <c r="D25" s="766"/>
      <c r="E25" s="20">
        <f t="shared" ref="E25:E30" si="8">SUM(H25:N25,P25:R25)</f>
        <v>0</v>
      </c>
      <c r="F25" s="20"/>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0.2</v>
      </c>
      <c r="BJ25" s="14"/>
    </row>
    <row r="26" spans="1:64" s="26" customFormat="1" ht="13.8" x14ac:dyDescent="0.25">
      <c r="A26" s="15" t="s">
        <v>7</v>
      </c>
      <c r="B26" s="16" t="s">
        <v>15</v>
      </c>
      <c r="C26" s="23" t="s">
        <v>122</v>
      </c>
      <c r="D26" s="766"/>
      <c r="E26" s="20">
        <f t="shared" si="8"/>
        <v>0</v>
      </c>
      <c r="F26" s="20"/>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766"/>
      <c r="E27" s="20">
        <f t="shared" si="8"/>
        <v>0</v>
      </c>
      <c r="F27" s="20"/>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767">
        <v>0.29806100000000002</v>
      </c>
      <c r="E28" s="20">
        <f t="shared" si="8"/>
        <v>0</v>
      </c>
      <c r="F28" s="20"/>
      <c r="G28" s="20">
        <f t="shared" si="5"/>
        <v>0</v>
      </c>
      <c r="H28" s="4"/>
      <c r="I28" s="4"/>
      <c r="J28" s="4"/>
      <c r="K28" s="4"/>
      <c r="L28" s="4"/>
      <c r="M28" s="4"/>
      <c r="N28" s="4"/>
      <c r="O28" s="4"/>
      <c r="P28" s="4"/>
      <c r="Q28" s="4"/>
      <c r="R28" s="4"/>
      <c r="S28" s="20">
        <f>SUM(U28:X28,Z28:BF28)</f>
        <v>0</v>
      </c>
      <c r="T28" s="20"/>
      <c r="U28" s="4"/>
      <c r="V28" s="4"/>
      <c r="W28" s="4"/>
      <c r="X28" s="4"/>
      <c r="Y28" s="25">
        <f>D28-BH28</f>
        <v>0.29806100000000002</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4.698061</v>
      </c>
      <c r="BJ28" s="14"/>
    </row>
    <row r="29" spans="1:64" s="26" customFormat="1" ht="13.8" x14ac:dyDescent="0.25">
      <c r="A29" s="15">
        <v>2.6</v>
      </c>
      <c r="B29" s="16" t="s">
        <v>88</v>
      </c>
      <c r="C29" s="23" t="s">
        <v>48</v>
      </c>
      <c r="D29" s="766"/>
      <c r="E29" s="20">
        <f t="shared" si="8"/>
        <v>0</v>
      </c>
      <c r="F29" s="20"/>
      <c r="G29" s="20">
        <f t="shared" si="5"/>
        <v>0</v>
      </c>
      <c r="H29" s="4"/>
      <c r="I29" s="4"/>
      <c r="J29" s="4"/>
      <c r="K29" s="4"/>
      <c r="L29" s="4"/>
      <c r="M29" s="4"/>
      <c r="N29" s="4"/>
      <c r="O29" s="4"/>
      <c r="P29" s="4"/>
      <c r="Q29" s="4"/>
      <c r="R29" s="4"/>
      <c r="S29" s="20">
        <f>SUM(U29:Y29,AA29:BF29)</f>
        <v>0</v>
      </c>
      <c r="T29" s="20"/>
      <c r="U29" s="4"/>
      <c r="V29" s="4"/>
      <c r="W29" s="4"/>
      <c r="X29" s="4"/>
      <c r="Y29" s="4"/>
      <c r="Z29" s="25">
        <f>D29-BH29</f>
        <v>0</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0.28000000000000003</v>
      </c>
      <c r="BJ29" s="14"/>
    </row>
    <row r="30" spans="1:64" s="26" customFormat="1" ht="20.25" customHeight="1" x14ac:dyDescent="0.25">
      <c r="A30" s="15">
        <v>2.7</v>
      </c>
      <c r="B30" s="16" t="s">
        <v>89</v>
      </c>
      <c r="C30" s="23" t="s">
        <v>41</v>
      </c>
      <c r="D30" s="767">
        <v>4.9149929999999999</v>
      </c>
      <c r="E30" s="20">
        <f t="shared" si="8"/>
        <v>0</v>
      </c>
      <c r="F30" s="20"/>
      <c r="G30" s="20">
        <f t="shared" si="5"/>
        <v>0</v>
      </c>
      <c r="H30" s="4"/>
      <c r="I30" s="4"/>
      <c r="J30" s="4"/>
      <c r="K30" s="4"/>
      <c r="L30" s="4"/>
      <c r="M30" s="4"/>
      <c r="N30" s="4"/>
      <c r="O30" s="4"/>
      <c r="P30" s="4"/>
      <c r="Q30" s="4"/>
      <c r="R30" s="4"/>
      <c r="S30" s="20">
        <f>SUM(U30:Z30,AB30:BF30)</f>
        <v>0</v>
      </c>
      <c r="T30" s="20"/>
      <c r="U30" s="4"/>
      <c r="V30" s="4"/>
      <c r="W30" s="4"/>
      <c r="X30" s="4"/>
      <c r="Y30" s="4"/>
      <c r="Z30" s="4"/>
      <c r="AA30" s="25">
        <f>D30-BH30</f>
        <v>4.9149929999999999</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4.9149929999999999</v>
      </c>
      <c r="BJ30" s="14"/>
    </row>
    <row r="31" spans="1:64" s="26" customFormat="1" ht="20.25" customHeight="1" x14ac:dyDescent="0.25">
      <c r="A31" s="15">
        <v>2.8</v>
      </c>
      <c r="B31" s="16" t="s">
        <v>100</v>
      </c>
      <c r="C31" s="23" t="s">
        <v>49</v>
      </c>
      <c r="D31" s="767">
        <v>17.455110000000001</v>
      </c>
      <c r="E31" s="20">
        <f>SUM(H31:N31,P31:R31)</f>
        <v>3</v>
      </c>
      <c r="F31" s="20"/>
      <c r="G31" s="20">
        <f t="shared" si="5"/>
        <v>0</v>
      </c>
      <c r="H31" s="4"/>
      <c r="I31" s="4"/>
      <c r="J31" s="4"/>
      <c r="K31" s="4"/>
      <c r="L31" s="4"/>
      <c r="M31" s="4"/>
      <c r="N31" s="4">
        <v>3</v>
      </c>
      <c r="O31" s="4"/>
      <c r="P31" s="4"/>
      <c r="Q31" s="4"/>
      <c r="R31" s="4"/>
      <c r="S31" s="20">
        <f>SUM(U31:AA31,AC31:BF31)</f>
        <v>0</v>
      </c>
      <c r="T31" s="20"/>
      <c r="U31" s="4"/>
      <c r="V31" s="4"/>
      <c r="W31" s="4"/>
      <c r="X31" s="4"/>
      <c r="Y31" s="4"/>
      <c r="Z31" s="4"/>
      <c r="AA31" s="4"/>
      <c r="AB31" s="25">
        <f>D31-BH31</f>
        <v>14.455110000000001</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3</v>
      </c>
      <c r="BI31" s="23">
        <f>AB64</f>
        <v>14.455110000000001</v>
      </c>
      <c r="BJ31" s="14"/>
    </row>
    <row r="32" spans="1:64" s="26" customFormat="1" ht="20.25" customHeight="1" x14ac:dyDescent="0.25">
      <c r="A32" s="15" t="s">
        <v>42</v>
      </c>
      <c r="B32" s="16" t="s">
        <v>129</v>
      </c>
      <c r="C32" s="23" t="s">
        <v>27</v>
      </c>
      <c r="D32" s="810">
        <f>SUM(D34:D49)</f>
        <v>190.63835200000005</v>
      </c>
      <c r="E32" s="20">
        <f t="shared" ref="E32:E61" si="9">SUM(H32:N32,P32:R32)</f>
        <v>0</v>
      </c>
      <c r="F32" s="20"/>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0.15</v>
      </c>
      <c r="T32" s="719"/>
      <c r="U32" s="719">
        <f>SUM(U34:U49)</f>
        <v>0</v>
      </c>
      <c r="V32" s="719">
        <f t="shared" ref="V32:AB32" si="11">SUM(V34:V49)</f>
        <v>0</v>
      </c>
      <c r="W32" s="719">
        <f t="shared" si="11"/>
        <v>0</v>
      </c>
      <c r="X32" s="719">
        <f t="shared" si="11"/>
        <v>0</v>
      </c>
      <c r="Y32" s="719">
        <f>SUM(Y34:Y49)</f>
        <v>0</v>
      </c>
      <c r="Z32" s="719">
        <f t="shared" si="11"/>
        <v>0</v>
      </c>
      <c r="AA32" s="719">
        <f t="shared" si="11"/>
        <v>0</v>
      </c>
      <c r="AB32" s="719">
        <f t="shared" si="11"/>
        <v>0</v>
      </c>
      <c r="AC32" s="739">
        <f>D32-BH32</f>
        <v>190.48835200000005</v>
      </c>
      <c r="AD32" s="720"/>
      <c r="AE32" s="719">
        <f>SUM(AE35:AE49)</f>
        <v>0</v>
      </c>
      <c r="AF32" s="719">
        <f>SUM(AF34,AF36:AF49)</f>
        <v>0</v>
      </c>
      <c r="AG32" s="719">
        <f>SUM(AG34:AG35,AG37:AG49)</f>
        <v>0</v>
      </c>
      <c r="AH32" s="719">
        <f>SUM(AH34:AH36,AH38:AH49)</f>
        <v>0</v>
      </c>
      <c r="AI32" s="719">
        <f>SUM(AI34:AI37,AI39:AI49)</f>
        <v>0</v>
      </c>
      <c r="AJ32" s="719">
        <f>SUM(AJ34:AJ38,AJ40:AJ49)</f>
        <v>0</v>
      </c>
      <c r="AK32" s="719">
        <f>SUM(AK34:AK39,AK41:AK49)</f>
        <v>0</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v>
      </c>
      <c r="AW32" s="719">
        <f>SUM(AW34:AW49,)</f>
        <v>0</v>
      </c>
      <c r="AX32" s="719">
        <f>SUM(AX34:AX49,)</f>
        <v>0.15</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0.15</v>
      </c>
      <c r="BI32" s="23">
        <f>BI34+BI35+BI36+BI37+BI38+BI39+BI40+BI41+BI42+BI43+BI44+BI45+BI46+BI47+BI48+BI49</f>
        <v>251.67835199999996</v>
      </c>
      <c r="BJ32" s="14"/>
    </row>
    <row r="33" spans="1:62" s="26" customFormat="1" ht="10.5" customHeight="1" x14ac:dyDescent="0.25">
      <c r="A33" s="94"/>
      <c r="B33" s="92" t="s">
        <v>38</v>
      </c>
      <c r="C33" s="23"/>
      <c r="D33" s="766"/>
      <c r="E33" s="20">
        <f t="shared" si="9"/>
        <v>0</v>
      </c>
      <c r="F33" s="20"/>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788">
        <v>102.259389</v>
      </c>
      <c r="E34" s="20">
        <f t="shared" si="9"/>
        <v>0</v>
      </c>
      <c r="F34" s="20"/>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102.259389</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147.83938899999998</v>
      </c>
      <c r="BJ34" s="14"/>
    </row>
    <row r="35" spans="1:62" s="26" customFormat="1" ht="20.25" customHeight="1" x14ac:dyDescent="0.25">
      <c r="A35" s="721" t="s">
        <v>260</v>
      </c>
      <c r="B35" s="16" t="s">
        <v>235</v>
      </c>
      <c r="C35" s="23" t="s">
        <v>236</v>
      </c>
      <c r="D35" s="788">
        <v>44.557450000000003</v>
      </c>
      <c r="E35" s="20">
        <f t="shared" si="9"/>
        <v>0</v>
      </c>
      <c r="F35" s="20"/>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44.557450000000003</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44.557450000000003</v>
      </c>
      <c r="BJ35" s="14"/>
    </row>
    <row r="36" spans="1:62" s="26" customFormat="1" ht="20.25" customHeight="1" x14ac:dyDescent="0.25">
      <c r="A36" s="721" t="s">
        <v>260</v>
      </c>
      <c r="B36" s="16" t="s">
        <v>237</v>
      </c>
      <c r="C36" s="23" t="s">
        <v>238</v>
      </c>
      <c r="D36" s="788">
        <v>2.7487000000000001E-2</v>
      </c>
      <c r="E36" s="20">
        <f t="shared" si="9"/>
        <v>0</v>
      </c>
      <c r="F36" s="20"/>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2.7487000000000001E-2</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0.22748700000000002</v>
      </c>
      <c r="BJ36" s="14"/>
    </row>
    <row r="37" spans="1:62" s="26" customFormat="1" ht="20.25" customHeight="1" x14ac:dyDescent="0.25">
      <c r="A37" s="721" t="s">
        <v>260</v>
      </c>
      <c r="B37" s="16" t="s">
        <v>239</v>
      </c>
      <c r="C37" s="23" t="s">
        <v>240</v>
      </c>
      <c r="D37" s="788">
        <v>0.541574</v>
      </c>
      <c r="E37" s="20">
        <f t="shared" si="9"/>
        <v>0</v>
      </c>
      <c r="F37" s="20"/>
      <c r="G37" s="20">
        <f t="shared" si="5"/>
        <v>0</v>
      </c>
      <c r="H37" s="4"/>
      <c r="I37" s="4"/>
      <c r="J37" s="4"/>
      <c r="K37" s="4"/>
      <c r="L37" s="4"/>
      <c r="M37" s="4"/>
      <c r="N37" s="4"/>
      <c r="O37" s="4"/>
      <c r="P37" s="4"/>
      <c r="Q37" s="4"/>
      <c r="R37" s="4"/>
      <c r="S37" s="20">
        <f>SUM(U37:AB37,AE37:AG37,AI37:BF37)</f>
        <v>0</v>
      </c>
      <c r="T37" s="20"/>
      <c r="U37" s="4"/>
      <c r="V37" s="4"/>
      <c r="W37" s="4"/>
      <c r="X37" s="4"/>
      <c r="Y37" s="4"/>
      <c r="Z37" s="4"/>
      <c r="AA37" s="4"/>
      <c r="AB37" s="4"/>
      <c r="AC37" s="737">
        <f>SUM(AE37:AG37,AI37:AT37)</f>
        <v>0</v>
      </c>
      <c r="AD37" s="720"/>
      <c r="AE37" s="4"/>
      <c r="AF37" s="4"/>
      <c r="AG37" s="4"/>
      <c r="AH37" s="25">
        <f>D37-BH37</f>
        <v>0.541574</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v>
      </c>
      <c r="BI37" s="23">
        <f>AH64</f>
        <v>0.671574</v>
      </c>
      <c r="BJ37" s="14"/>
    </row>
    <row r="38" spans="1:62" s="26" customFormat="1" ht="20.25" customHeight="1" x14ac:dyDescent="0.25">
      <c r="A38" s="721" t="s">
        <v>260</v>
      </c>
      <c r="B38" s="16" t="s">
        <v>241</v>
      </c>
      <c r="C38" s="23" t="s">
        <v>242</v>
      </c>
      <c r="D38" s="788">
        <v>3.394342</v>
      </c>
      <c r="E38" s="20">
        <f t="shared" si="9"/>
        <v>0</v>
      </c>
      <c r="F38" s="20"/>
      <c r="G38" s="20">
        <f t="shared" si="5"/>
        <v>0</v>
      </c>
      <c r="H38" s="4"/>
      <c r="I38" s="4"/>
      <c r="J38" s="4"/>
      <c r="K38" s="4"/>
      <c r="L38" s="4"/>
      <c r="M38" s="4"/>
      <c r="N38" s="4"/>
      <c r="O38" s="4"/>
      <c r="P38" s="4"/>
      <c r="Q38" s="4"/>
      <c r="R38" s="4"/>
      <c r="S38" s="20">
        <f>SUM(U38:AB38,AE38:AH38,AJ38:BF38)</f>
        <v>0.15</v>
      </c>
      <c r="T38" s="20"/>
      <c r="U38" s="4"/>
      <c r="V38" s="4"/>
      <c r="W38" s="4"/>
      <c r="X38" s="4"/>
      <c r="Y38" s="4"/>
      <c r="Z38" s="4"/>
      <c r="AA38" s="4"/>
      <c r="AB38" s="4"/>
      <c r="AC38" s="737">
        <f>SUM(AE38:AH38,AJ38:AT38)</f>
        <v>0</v>
      </c>
      <c r="AD38" s="720"/>
      <c r="AE38" s="4"/>
      <c r="AF38" s="4"/>
      <c r="AG38" s="4"/>
      <c r="AH38" s="4"/>
      <c r="AI38" s="25">
        <f>D38-BH38</f>
        <v>3.2443420000000001</v>
      </c>
      <c r="AJ38" s="4"/>
      <c r="AK38" s="4"/>
      <c r="AL38" s="4"/>
      <c r="AM38" s="4"/>
      <c r="AN38" s="4"/>
      <c r="AO38" s="4"/>
      <c r="AP38" s="4"/>
      <c r="AQ38" s="4"/>
      <c r="AR38" s="4"/>
      <c r="AS38" s="4"/>
      <c r="AT38" s="4"/>
      <c r="AU38" s="4"/>
      <c r="AV38" s="4"/>
      <c r="AW38" s="4"/>
      <c r="AX38" s="4">
        <v>0.15</v>
      </c>
      <c r="AY38" s="4"/>
      <c r="AZ38" s="4"/>
      <c r="BA38" s="4"/>
      <c r="BB38" s="4"/>
      <c r="BC38" s="4"/>
      <c r="BD38" s="4"/>
      <c r="BE38" s="4"/>
      <c r="BF38" s="4"/>
      <c r="BG38" s="4"/>
      <c r="BH38" s="20">
        <f>SUM(H38:N38,P38:R38,U38:AB38,AE38:AH38,AJ38:BG38)</f>
        <v>0.15</v>
      </c>
      <c r="BI38" s="23">
        <f>AI64</f>
        <v>8.5143419999999992</v>
      </c>
      <c r="BJ38" s="14"/>
    </row>
    <row r="39" spans="1:62" s="26" customFormat="1" ht="20.25" customHeight="1" x14ac:dyDescent="0.25">
      <c r="A39" s="721" t="s">
        <v>260</v>
      </c>
      <c r="B39" s="16" t="s">
        <v>243</v>
      </c>
      <c r="C39" s="23" t="s">
        <v>244</v>
      </c>
      <c r="D39" s="788">
        <v>3.1808869999999998</v>
      </c>
      <c r="E39" s="20">
        <f t="shared" si="9"/>
        <v>0</v>
      </c>
      <c r="F39" s="20"/>
      <c r="G39" s="20">
        <f t="shared" si="5"/>
        <v>0</v>
      </c>
      <c r="H39" s="4"/>
      <c r="I39" s="4"/>
      <c r="J39" s="4"/>
      <c r="K39" s="4"/>
      <c r="L39" s="4"/>
      <c r="M39" s="4"/>
      <c r="N39" s="4"/>
      <c r="O39" s="4"/>
      <c r="P39" s="4"/>
      <c r="Q39" s="4"/>
      <c r="R39" s="4"/>
      <c r="S39" s="20">
        <f>SUM(U39:AB39,AE39:AI39,AK39:BF39)</f>
        <v>0</v>
      </c>
      <c r="T39" s="20"/>
      <c r="U39" s="4"/>
      <c r="V39" s="4"/>
      <c r="W39" s="4"/>
      <c r="X39" s="4"/>
      <c r="Y39" s="4"/>
      <c r="Z39" s="4"/>
      <c r="AA39" s="4"/>
      <c r="AB39" s="4"/>
      <c r="AC39" s="737">
        <f>SUM(AE39:AI39,AK39:AT39)</f>
        <v>0</v>
      </c>
      <c r="AD39" s="720"/>
      <c r="AE39" s="4"/>
      <c r="AF39" s="4"/>
      <c r="AG39" s="4"/>
      <c r="AH39" s="4"/>
      <c r="AI39" s="4"/>
      <c r="AJ39" s="25">
        <f>D39-BH39</f>
        <v>3.1808869999999998</v>
      </c>
      <c r="AK39" s="4"/>
      <c r="AL39" s="4"/>
      <c r="AM39" s="4"/>
      <c r="AN39" s="4"/>
      <c r="AO39" s="4"/>
      <c r="AP39" s="4"/>
      <c r="AQ39" s="4"/>
      <c r="AR39" s="4"/>
      <c r="AS39" s="4"/>
      <c r="AT39" s="4"/>
      <c r="AU39" s="4"/>
      <c r="AV39" s="4"/>
      <c r="AW39" s="4"/>
      <c r="AX39" s="4"/>
      <c r="AY39" s="4"/>
      <c r="AZ39" s="4"/>
      <c r="BA39" s="4"/>
      <c r="BB39" s="4"/>
      <c r="BC39" s="4"/>
      <c r="BD39" s="4"/>
      <c r="BE39" s="4"/>
      <c r="BF39" s="4"/>
      <c r="BG39" s="4"/>
      <c r="BH39" s="20">
        <f>SUM(H39:N39,P39:R39,U39:AB39,AE39:AI39,AK39:BG39)</f>
        <v>0</v>
      </c>
      <c r="BI39" s="23">
        <f>AJ64</f>
        <v>3.1808869999999998</v>
      </c>
      <c r="BJ39" s="14"/>
    </row>
    <row r="40" spans="1:62" s="26" customFormat="1" ht="20.25" customHeight="1" x14ac:dyDescent="0.25">
      <c r="A40" s="721" t="s">
        <v>260</v>
      </c>
      <c r="B40" s="16" t="s">
        <v>245</v>
      </c>
      <c r="C40" s="23" t="s">
        <v>246</v>
      </c>
      <c r="D40" s="788">
        <v>0.87605299999999997</v>
      </c>
      <c r="E40" s="20">
        <f t="shared" si="9"/>
        <v>0</v>
      </c>
      <c r="F40" s="20"/>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0.87605299999999997</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1.2160530000000001</v>
      </c>
      <c r="BJ40" s="14"/>
    </row>
    <row r="41" spans="1:62" s="26" customFormat="1" ht="20.25" customHeight="1" x14ac:dyDescent="0.25">
      <c r="A41" s="721" t="s">
        <v>260</v>
      </c>
      <c r="B41" s="16" t="s">
        <v>247</v>
      </c>
      <c r="C41" s="23" t="s">
        <v>248</v>
      </c>
      <c r="D41" s="788"/>
      <c r="E41" s="20">
        <f t="shared" si="9"/>
        <v>0</v>
      </c>
      <c r="F41" s="20"/>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0</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0.2</v>
      </c>
      <c r="BJ41" s="14"/>
    </row>
    <row r="42" spans="1:62" s="26" customFormat="1" ht="20.25" customHeight="1" x14ac:dyDescent="0.25">
      <c r="A42" s="721" t="s">
        <v>260</v>
      </c>
      <c r="B42" s="16" t="s">
        <v>249</v>
      </c>
      <c r="C42" s="23" t="s">
        <v>250</v>
      </c>
      <c r="D42" s="766"/>
      <c r="E42" s="20">
        <f t="shared" si="9"/>
        <v>0</v>
      </c>
      <c r="F42" s="20"/>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767">
        <v>1.5216940000000001</v>
      </c>
      <c r="E43" s="20">
        <f t="shared" si="9"/>
        <v>0</v>
      </c>
      <c r="F43" s="20"/>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1.5216940000000001</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1.5216940000000001</v>
      </c>
      <c r="BJ43" s="14"/>
    </row>
    <row r="44" spans="1:62" s="26" customFormat="1" ht="20.25" customHeight="1" x14ac:dyDescent="0.25">
      <c r="A44" s="721" t="s">
        <v>260</v>
      </c>
      <c r="B44" s="16" t="s">
        <v>83</v>
      </c>
      <c r="C44" s="23" t="s">
        <v>73</v>
      </c>
      <c r="D44" s="766"/>
      <c r="E44" s="20">
        <f t="shared" si="9"/>
        <v>0</v>
      </c>
      <c r="F44" s="20"/>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767">
        <v>0.64271800000000001</v>
      </c>
      <c r="E45" s="20">
        <f t="shared" si="9"/>
        <v>0</v>
      </c>
      <c r="F45" s="20"/>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0.64271800000000001</v>
      </c>
      <c r="AQ45" s="4"/>
      <c r="AR45" s="4"/>
      <c r="AS45" s="4"/>
      <c r="AT45" s="4"/>
      <c r="AU45" s="4"/>
      <c r="AV45" s="4"/>
      <c r="AW45" s="4"/>
      <c r="AX45" s="4"/>
      <c r="AY45" s="4"/>
      <c r="AZ45" s="4"/>
      <c r="BA45" s="4"/>
      <c r="BB45" s="4"/>
      <c r="BC45" s="4"/>
      <c r="BD45" s="4"/>
      <c r="BE45" s="4"/>
      <c r="BF45" s="4"/>
      <c r="BG45" s="4"/>
      <c r="BH45" s="20">
        <f>SUM(H45:N45,P45:R45,U45:AB45,AE45:AO45,AQ45:BG45)</f>
        <v>0</v>
      </c>
      <c r="BI45" s="23">
        <f>AP64</f>
        <v>0.64271800000000001</v>
      </c>
      <c r="BJ45" s="14"/>
    </row>
    <row r="46" spans="1:62" s="26" customFormat="1" ht="20.25" customHeight="1" x14ac:dyDescent="0.25">
      <c r="A46" s="721" t="s">
        <v>260</v>
      </c>
      <c r="B46" s="16" t="s">
        <v>251</v>
      </c>
      <c r="C46" s="23" t="s">
        <v>43</v>
      </c>
      <c r="D46" s="767">
        <v>33.636758</v>
      </c>
      <c r="E46" s="20">
        <f t="shared" si="9"/>
        <v>0</v>
      </c>
      <c r="F46" s="20"/>
      <c r="G46" s="20">
        <f t="shared" si="5"/>
        <v>0</v>
      </c>
      <c r="H46" s="4"/>
      <c r="I46" s="4"/>
      <c r="J46" s="4"/>
      <c r="K46" s="4"/>
      <c r="L46" s="4"/>
      <c r="M46" s="4"/>
      <c r="N46" s="4"/>
      <c r="O46" s="4"/>
      <c r="P46" s="4"/>
      <c r="Q46" s="4"/>
      <c r="R46" s="4"/>
      <c r="S46" s="20">
        <f>SUM(U46:AB46,AE46:AP46,AR46:BF46)</f>
        <v>0</v>
      </c>
      <c r="T46" s="20"/>
      <c r="U46" s="4"/>
      <c r="V46" s="4"/>
      <c r="W46" s="4"/>
      <c r="X46" s="4"/>
      <c r="Y46" s="4"/>
      <c r="Z46" s="4"/>
      <c r="AA46" s="4"/>
      <c r="AB46" s="4"/>
      <c r="AC46" s="737">
        <f>SUM(AE46:AP46,AR46:AT46)</f>
        <v>0</v>
      </c>
      <c r="AD46" s="720"/>
      <c r="AE46" s="4"/>
      <c r="AF46" s="4"/>
      <c r="AG46" s="4"/>
      <c r="AH46" s="4"/>
      <c r="AI46" s="4"/>
      <c r="AJ46" s="4"/>
      <c r="AK46" s="4"/>
      <c r="AL46" s="4"/>
      <c r="AM46" s="4"/>
      <c r="AN46" s="4"/>
      <c r="AO46" s="4"/>
      <c r="AP46" s="4"/>
      <c r="AQ46" s="25">
        <f>D46-BH46</f>
        <v>33.636758</v>
      </c>
      <c r="AR46" s="4"/>
      <c r="AS46" s="4"/>
      <c r="AT46" s="4"/>
      <c r="AU46" s="4"/>
      <c r="AV46" s="4"/>
      <c r="AW46" s="4"/>
      <c r="AX46" s="4"/>
      <c r="AY46" s="4"/>
      <c r="AZ46" s="4"/>
      <c r="BA46" s="4"/>
      <c r="BB46" s="4"/>
      <c r="BC46" s="4"/>
      <c r="BD46" s="4"/>
      <c r="BE46" s="4"/>
      <c r="BF46" s="4"/>
      <c r="BG46" s="4"/>
      <c r="BH46" s="20">
        <f>SUM(H46:N46,P46:R46,U46:AB46,AE46:AP46,AR46:BG46)</f>
        <v>0</v>
      </c>
      <c r="BI46" s="23">
        <f>AQ64</f>
        <v>43.106757999999999</v>
      </c>
      <c r="BJ46" s="14"/>
    </row>
    <row r="47" spans="1:62" s="26" customFormat="1" ht="20.25" customHeight="1" x14ac:dyDescent="0.25">
      <c r="A47" s="721" t="s">
        <v>260</v>
      </c>
      <c r="B47" s="16" t="s">
        <v>252</v>
      </c>
      <c r="C47" s="23" t="s">
        <v>253</v>
      </c>
      <c r="D47" s="766"/>
      <c r="E47" s="20">
        <f t="shared" si="9"/>
        <v>0</v>
      </c>
      <c r="F47" s="20"/>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766"/>
      <c r="E48" s="20">
        <f t="shared" si="9"/>
        <v>0</v>
      </c>
      <c r="F48" s="20"/>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766"/>
      <c r="E49" s="20">
        <f t="shared" si="9"/>
        <v>0</v>
      </c>
      <c r="F49" s="20"/>
      <c r="G49" s="20">
        <f t="shared" si="5"/>
        <v>0</v>
      </c>
      <c r="H49" s="4"/>
      <c r="I49" s="4"/>
      <c r="J49" s="4"/>
      <c r="K49" s="4"/>
      <c r="L49" s="4"/>
      <c r="M49" s="4"/>
      <c r="N49" s="4"/>
      <c r="O49" s="4"/>
      <c r="P49" s="4"/>
      <c r="Q49" s="4"/>
      <c r="R49" s="4"/>
      <c r="S49" s="20">
        <f>SUM(U49:AB49,AE49:AS49,AU49:BF49)</f>
        <v>0</v>
      </c>
      <c r="T49" s="20"/>
      <c r="U49" s="4"/>
      <c r="V49" s="4"/>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0</v>
      </c>
      <c r="AU49" s="4"/>
      <c r="AV49" s="4"/>
      <c r="AW49" s="4"/>
      <c r="AX49" s="4"/>
      <c r="AY49" s="4"/>
      <c r="AZ49" s="4"/>
      <c r="BA49" s="4"/>
      <c r="BB49" s="4"/>
      <c r="BC49" s="4"/>
      <c r="BD49" s="4"/>
      <c r="BE49" s="4"/>
      <c r="BF49" s="4"/>
      <c r="BG49" s="4"/>
      <c r="BH49" s="20">
        <f>SUM(H49:N49,P49:R49,U49:AB49,AE49:AS49,AU49:BG49)</f>
        <v>0</v>
      </c>
      <c r="BI49" s="23">
        <f>AT64</f>
        <v>0</v>
      </c>
      <c r="BJ49" s="14"/>
    </row>
    <row r="50" spans="1:62" s="26" customFormat="1" ht="13.8" x14ac:dyDescent="0.25">
      <c r="A50" s="15">
        <v>2.1</v>
      </c>
      <c r="B50" s="16" t="s">
        <v>119</v>
      </c>
      <c r="C50" s="23" t="s">
        <v>123</v>
      </c>
      <c r="D50" s="766"/>
      <c r="E50" s="20">
        <f t="shared" si="9"/>
        <v>0</v>
      </c>
      <c r="F50" s="20"/>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767">
        <v>1.578605</v>
      </c>
      <c r="E51" s="20">
        <f t="shared" si="9"/>
        <v>0</v>
      </c>
      <c r="F51" s="20"/>
      <c r="G51" s="20">
        <f t="shared" si="5"/>
        <v>0</v>
      </c>
      <c r="H51" s="4"/>
      <c r="I51" s="4"/>
      <c r="J51" s="4"/>
      <c r="K51" s="4"/>
      <c r="L51" s="4"/>
      <c r="M51" s="4"/>
      <c r="N51" s="4"/>
      <c r="O51" s="4"/>
      <c r="P51" s="4"/>
      <c r="Q51" s="4"/>
      <c r="R51" s="4"/>
      <c r="S51" s="20">
        <f>SUM(U51:AB51,AE51:AU51,AW51:BF51)</f>
        <v>7.0000000000000007E-2</v>
      </c>
      <c r="T51" s="20"/>
      <c r="U51" s="4"/>
      <c r="V51" s="4"/>
      <c r="W51" s="4"/>
      <c r="X51" s="4"/>
      <c r="Y51" s="4"/>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1.508605</v>
      </c>
      <c r="AW51" s="4"/>
      <c r="AX51" s="4">
        <v>7.0000000000000007E-2</v>
      </c>
      <c r="AY51" s="4"/>
      <c r="AZ51" s="4"/>
      <c r="BA51" s="4"/>
      <c r="BB51" s="4"/>
      <c r="BC51" s="4"/>
      <c r="BD51" s="4"/>
      <c r="BE51" s="4"/>
      <c r="BF51" s="4"/>
      <c r="BG51" s="4"/>
      <c r="BH51" s="20">
        <f>SUM(H51:N51,P51:R51,U51:AB51,AE51:AU51,AW51:BG51)</f>
        <v>7.0000000000000007E-2</v>
      </c>
      <c r="BI51" s="23">
        <f>AV64</f>
        <v>1.6386050000000001</v>
      </c>
      <c r="BJ51" s="14"/>
    </row>
    <row r="52" spans="1:62" s="26" customFormat="1" ht="13.8" x14ac:dyDescent="0.25">
      <c r="A52" s="15">
        <v>2.12</v>
      </c>
      <c r="B52" s="16" t="s">
        <v>149</v>
      </c>
      <c r="C52" s="23" t="s">
        <v>147</v>
      </c>
      <c r="D52" s="766"/>
      <c r="E52" s="20">
        <f t="shared" si="9"/>
        <v>0</v>
      </c>
      <c r="F52" s="20"/>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0.91</v>
      </c>
      <c r="BJ52" s="14"/>
    </row>
    <row r="53" spans="1:62" s="26" customFormat="1" ht="13.8" x14ac:dyDescent="0.25">
      <c r="A53" s="15" t="s">
        <v>168</v>
      </c>
      <c r="B53" s="16" t="s">
        <v>90</v>
      </c>
      <c r="C53" s="23" t="s">
        <v>94</v>
      </c>
      <c r="D53" s="767">
        <v>68.964535999999995</v>
      </c>
      <c r="E53" s="20">
        <f t="shared" si="9"/>
        <v>0</v>
      </c>
      <c r="F53" s="20"/>
      <c r="G53" s="20">
        <f t="shared" si="5"/>
        <v>0</v>
      </c>
      <c r="H53" s="4"/>
      <c r="I53" s="4"/>
      <c r="J53" s="4"/>
      <c r="K53" s="4"/>
      <c r="L53" s="4"/>
      <c r="M53" s="4"/>
      <c r="N53" s="4"/>
      <c r="O53" s="4"/>
      <c r="P53" s="4"/>
      <c r="Q53" s="4"/>
      <c r="R53" s="4"/>
      <c r="S53" s="20">
        <f>SUM(U53:AB53,AE53:AW53,AY53:BF53)</f>
        <v>2.6</v>
      </c>
      <c r="T53" s="20"/>
      <c r="U53" s="4"/>
      <c r="V53" s="4"/>
      <c r="W53" s="4"/>
      <c r="X53" s="4"/>
      <c r="Y53" s="4"/>
      <c r="Z53" s="4"/>
      <c r="AA53" s="4"/>
      <c r="AB53" s="4"/>
      <c r="AC53" s="737">
        <f t="shared" ref="AC53:AC60" si="13">SUM(AE53:AT53,)</f>
        <v>2.6</v>
      </c>
      <c r="AD53" s="720"/>
      <c r="AE53" s="4">
        <v>2.6</v>
      </c>
      <c r="AF53" s="4"/>
      <c r="AG53" s="4"/>
      <c r="AH53" s="4"/>
      <c r="AI53" s="4"/>
      <c r="AJ53" s="4"/>
      <c r="AK53" s="4"/>
      <c r="AL53" s="4"/>
      <c r="AM53" s="4"/>
      <c r="AN53" s="4"/>
      <c r="AO53" s="4"/>
      <c r="AP53" s="4"/>
      <c r="AQ53" s="4"/>
      <c r="AR53" s="4"/>
      <c r="AS53" s="4"/>
      <c r="AT53" s="4"/>
      <c r="AU53" s="4"/>
      <c r="AV53" s="4"/>
      <c r="AW53" s="4"/>
      <c r="AX53" s="25">
        <f>D53-BH53</f>
        <v>66.364536000000001</v>
      </c>
      <c r="AY53" s="4"/>
      <c r="AZ53" s="4"/>
      <c r="BA53" s="4"/>
      <c r="BB53" s="4"/>
      <c r="BC53" s="4"/>
      <c r="BD53" s="4"/>
      <c r="BE53" s="4"/>
      <c r="BF53" s="4"/>
      <c r="BG53" s="4"/>
      <c r="BH53" s="20">
        <f>SUM(H53:N53,P53:R53,U53:AB53,AE53:AW53,AY53:BG53)</f>
        <v>2.6</v>
      </c>
      <c r="BI53" s="23">
        <f>AX64</f>
        <v>84.394536000000002</v>
      </c>
      <c r="BJ53" s="14"/>
    </row>
    <row r="54" spans="1:62" s="26" customFormat="1" ht="13.8" x14ac:dyDescent="0.25">
      <c r="A54" s="15" t="s">
        <v>169</v>
      </c>
      <c r="B54" s="16" t="s">
        <v>91</v>
      </c>
      <c r="C54" s="23" t="s">
        <v>95</v>
      </c>
      <c r="D54" s="766"/>
      <c r="E54" s="20">
        <f t="shared" si="9"/>
        <v>0</v>
      </c>
      <c r="F54" s="20"/>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767">
        <v>0.87417500000000004</v>
      </c>
      <c r="E55" s="20">
        <f t="shared" si="9"/>
        <v>0</v>
      </c>
      <c r="F55" s="20"/>
      <c r="G55" s="20">
        <f t="shared" si="5"/>
        <v>0</v>
      </c>
      <c r="H55" s="4"/>
      <c r="I55" s="4"/>
      <c r="J55" s="4"/>
      <c r="K55" s="4"/>
      <c r="L55" s="4"/>
      <c r="M55" s="4"/>
      <c r="N55" s="4"/>
      <c r="O55" s="4"/>
      <c r="P55" s="4"/>
      <c r="Q55" s="4"/>
      <c r="R55" s="4"/>
      <c r="S55" s="20">
        <f>SUM(U55:AB55,AE55:AY55,BA55:BF55)</f>
        <v>0</v>
      </c>
      <c r="T55" s="20"/>
      <c r="U55" s="4"/>
      <c r="V55" s="4"/>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0.87417500000000004</v>
      </c>
      <c r="BA55" s="4"/>
      <c r="BB55" s="4"/>
      <c r="BC55" s="4"/>
      <c r="BD55" s="4"/>
      <c r="BE55" s="4"/>
      <c r="BF55" s="4"/>
      <c r="BG55" s="4"/>
      <c r="BH55" s="20">
        <f>SUM(H55:N55,P55:R55,U55:AB55,AE55:AY55,BA55:BG55)</f>
        <v>0</v>
      </c>
      <c r="BI55" s="23">
        <f>AZ64</f>
        <v>0.87417500000000004</v>
      </c>
      <c r="BJ55" s="14"/>
    </row>
    <row r="56" spans="1:62" s="26" customFormat="1" ht="13.8" x14ac:dyDescent="0.25">
      <c r="A56" s="15" t="s">
        <v>171</v>
      </c>
      <c r="B56" s="16" t="s">
        <v>116</v>
      </c>
      <c r="C56" s="23" t="s">
        <v>96</v>
      </c>
      <c r="D56" s="766"/>
      <c r="E56" s="20">
        <f t="shared" si="9"/>
        <v>0</v>
      </c>
      <c r="F56" s="20"/>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766"/>
      <c r="E57" s="20">
        <f t="shared" si="9"/>
        <v>0</v>
      </c>
      <c r="F57" s="20"/>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767">
        <v>6.4621040000000001</v>
      </c>
      <c r="E58" s="20">
        <f t="shared" si="9"/>
        <v>0</v>
      </c>
      <c r="F58" s="20"/>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6.4621040000000001</v>
      </c>
      <c r="BD58" s="4"/>
      <c r="BE58" s="4"/>
      <c r="BF58" s="4"/>
      <c r="BG58" s="4"/>
      <c r="BH58" s="20">
        <f>SUM(H58:N58,P58:R58,U58:AB58,AE58:BB58,BD58:BG58)</f>
        <v>0</v>
      </c>
      <c r="BI58" s="23">
        <f>BC64</f>
        <v>6.4621040000000001</v>
      </c>
      <c r="BJ58" s="14"/>
    </row>
    <row r="59" spans="1:62" s="26" customFormat="1" ht="13.8" x14ac:dyDescent="0.25">
      <c r="A59" s="15">
        <v>2.19</v>
      </c>
      <c r="B59" s="16" t="s">
        <v>151</v>
      </c>
      <c r="C59" s="23" t="s">
        <v>152</v>
      </c>
      <c r="D59" s="767">
        <v>58.399000000000001</v>
      </c>
      <c r="E59" s="20">
        <f t="shared" si="9"/>
        <v>0</v>
      </c>
      <c r="F59" s="20"/>
      <c r="G59" s="20">
        <f t="shared" si="5"/>
        <v>0</v>
      </c>
      <c r="H59" s="4"/>
      <c r="I59" s="4"/>
      <c r="J59" s="4"/>
      <c r="K59" s="4"/>
      <c r="L59" s="4"/>
      <c r="M59" s="4"/>
      <c r="N59" s="4"/>
      <c r="O59" s="4"/>
      <c r="P59" s="4"/>
      <c r="Q59" s="4"/>
      <c r="R59" s="4"/>
      <c r="S59" s="20">
        <f>SUM(U59:AB59,AE59:BC59,BE59:BF59)</f>
        <v>0.5</v>
      </c>
      <c r="T59" s="20"/>
      <c r="U59" s="4"/>
      <c r="V59" s="4"/>
      <c r="W59" s="4"/>
      <c r="X59" s="4"/>
      <c r="Y59" s="4"/>
      <c r="Z59" s="4"/>
      <c r="AA59" s="4"/>
      <c r="AB59" s="4"/>
      <c r="AC59" s="737">
        <f t="shared" si="13"/>
        <v>0.5</v>
      </c>
      <c r="AD59" s="720"/>
      <c r="AE59" s="4">
        <v>0.5</v>
      </c>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57.899000000000001</v>
      </c>
      <c r="BE59" s="4"/>
      <c r="BF59" s="4"/>
      <c r="BG59" s="4"/>
      <c r="BH59" s="20">
        <f>SUM(H59:N59,P59:R59,U59:AB59,AE59:BC59,BE59:BG59)</f>
        <v>0.5</v>
      </c>
      <c r="BI59" s="23">
        <f>BD64</f>
        <v>57.899000000000001</v>
      </c>
      <c r="BJ59" s="14"/>
    </row>
    <row r="60" spans="1:62" s="26" customFormat="1" ht="13.8" x14ac:dyDescent="0.25">
      <c r="A60" s="15">
        <v>2.2000000000000002</v>
      </c>
      <c r="B60" s="16" t="s">
        <v>150</v>
      </c>
      <c r="C60" s="23" t="s">
        <v>153</v>
      </c>
      <c r="D60" s="767">
        <v>10.618072</v>
      </c>
      <c r="E60" s="20">
        <f t="shared" si="9"/>
        <v>2.09</v>
      </c>
      <c r="F60" s="20"/>
      <c r="G60" s="20">
        <f t="shared" si="5"/>
        <v>0</v>
      </c>
      <c r="H60" s="4"/>
      <c r="I60" s="4"/>
      <c r="J60" s="4"/>
      <c r="K60" s="4"/>
      <c r="L60" s="4"/>
      <c r="M60" s="4"/>
      <c r="N60" s="4"/>
      <c r="O60" s="4"/>
      <c r="P60" s="4">
        <v>2.09</v>
      </c>
      <c r="Q60" s="4"/>
      <c r="R60" s="4"/>
      <c r="S60" s="20">
        <f>SUM(U60:AB60,AE60:BD60,BF60)</f>
        <v>0.46</v>
      </c>
      <c r="T60" s="20"/>
      <c r="U60" s="4"/>
      <c r="V60" s="4">
        <v>0.1</v>
      </c>
      <c r="W60" s="4"/>
      <c r="X60" s="4"/>
      <c r="Y60" s="4"/>
      <c r="Z60" s="4"/>
      <c r="AA60" s="4"/>
      <c r="AB60" s="4"/>
      <c r="AC60" s="737">
        <f t="shared" si="13"/>
        <v>0.23</v>
      </c>
      <c r="AD60" s="720"/>
      <c r="AE60" s="4">
        <v>0.23</v>
      </c>
      <c r="AF60" s="4"/>
      <c r="AG60" s="4"/>
      <c r="AH60" s="4"/>
      <c r="AI60" s="4"/>
      <c r="AJ60" s="4"/>
      <c r="AK60" s="4"/>
      <c r="AL60" s="4"/>
      <c r="AM60" s="4"/>
      <c r="AN60" s="4"/>
      <c r="AO60" s="4"/>
      <c r="AP60" s="4"/>
      <c r="AQ60" s="4"/>
      <c r="AR60" s="4"/>
      <c r="AS60" s="4"/>
      <c r="AT60" s="4"/>
      <c r="AU60" s="4"/>
      <c r="AV60" s="4">
        <v>0.13</v>
      </c>
      <c r="AW60" s="4"/>
      <c r="AX60" s="4"/>
      <c r="AY60" s="4"/>
      <c r="AZ60" s="4"/>
      <c r="BA60" s="4"/>
      <c r="BB60" s="4"/>
      <c r="BC60" s="4"/>
      <c r="BD60" s="4"/>
      <c r="BE60" s="25">
        <f>D60-BH60</f>
        <v>8.0680720000000008</v>
      </c>
      <c r="BF60" s="4"/>
      <c r="BG60" s="4"/>
      <c r="BH60" s="20">
        <f>SUM(H60:N60,P60:R60,U60:AB60,AE60:BD60,BF60:BG60)</f>
        <v>2.5499999999999998</v>
      </c>
      <c r="BI60" s="23">
        <f>BE64</f>
        <v>8.0680720000000008</v>
      </c>
      <c r="BJ60" s="14"/>
    </row>
    <row r="61" spans="1:62" s="26" customFormat="1" ht="13.8" x14ac:dyDescent="0.25">
      <c r="A61" s="15">
        <v>2.21</v>
      </c>
      <c r="B61" s="16" t="s">
        <v>77</v>
      </c>
      <c r="C61" s="23" t="s">
        <v>78</v>
      </c>
      <c r="D61" s="766"/>
      <c r="E61" s="20">
        <f t="shared" si="9"/>
        <v>0</v>
      </c>
      <c r="F61" s="20"/>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v>
      </c>
      <c r="BG61" s="4"/>
      <c r="BH61" s="20">
        <f>SUM(H61:N61,P61:R61,U61:AB61,AE61:BE61,BG61)</f>
        <v>0</v>
      </c>
      <c r="BI61" s="23">
        <f>BF64</f>
        <v>0</v>
      </c>
      <c r="BJ61" s="14"/>
    </row>
    <row r="62" spans="1:62" s="26" customFormat="1" ht="13.8" x14ac:dyDescent="0.25">
      <c r="A62" s="27">
        <v>3</v>
      </c>
      <c r="B62" s="28" t="s">
        <v>72</v>
      </c>
      <c r="C62" s="29" t="s">
        <v>84</v>
      </c>
      <c r="D62" s="765">
        <v>34.855317999999997</v>
      </c>
      <c r="E62" s="24">
        <f>SUM(H62:N62,P62:R62)</f>
        <v>15.7</v>
      </c>
      <c r="F62" s="24"/>
      <c r="G62" s="20">
        <f t="shared" si="5"/>
        <v>0</v>
      </c>
      <c r="H62" s="4"/>
      <c r="I62" s="4"/>
      <c r="J62" s="4"/>
      <c r="K62" s="4"/>
      <c r="L62" s="4"/>
      <c r="M62" s="4"/>
      <c r="N62" s="4"/>
      <c r="O62" s="4"/>
      <c r="P62" s="4">
        <v>12</v>
      </c>
      <c r="Q62" s="4"/>
      <c r="R62" s="4">
        <v>3.7</v>
      </c>
      <c r="S62" s="20">
        <f>SUM(U62:AB62,AE62:BF62,)</f>
        <v>14.610000000000001</v>
      </c>
      <c r="T62" s="20"/>
      <c r="U62" s="4"/>
      <c r="V62" s="4"/>
      <c r="W62" s="4"/>
      <c r="X62" s="4"/>
      <c r="Y62" s="4"/>
      <c r="Z62" s="4"/>
      <c r="AA62" s="4"/>
      <c r="AB62" s="4"/>
      <c r="AC62" s="737">
        <f>SUM(AE62:AT62,)</f>
        <v>14.190000000000001</v>
      </c>
      <c r="AD62" s="720"/>
      <c r="AE62" s="4">
        <v>7.08</v>
      </c>
      <c r="AF62" s="4"/>
      <c r="AG62" s="4"/>
      <c r="AH62" s="4"/>
      <c r="AI62" s="4"/>
      <c r="AJ62" s="4"/>
      <c r="AK62" s="4"/>
      <c r="AL62" s="4"/>
      <c r="AM62" s="4"/>
      <c r="AN62" s="4"/>
      <c r="AO62" s="4"/>
      <c r="AP62" s="4"/>
      <c r="AQ62" s="4">
        <v>7.11</v>
      </c>
      <c r="AR62" s="4"/>
      <c r="AS62" s="4"/>
      <c r="AT62" s="4"/>
      <c r="AU62" s="4"/>
      <c r="AV62" s="4"/>
      <c r="AW62" s="4"/>
      <c r="AX62" s="4">
        <v>0.42</v>
      </c>
      <c r="AY62" s="4"/>
      <c r="AZ62" s="4"/>
      <c r="BA62" s="4"/>
      <c r="BB62" s="4"/>
      <c r="BC62" s="4"/>
      <c r="BD62" s="4"/>
      <c r="BE62" s="4"/>
      <c r="BF62" s="4"/>
      <c r="BG62" s="25">
        <f>D62-BH62</f>
        <v>4.5453179999999946</v>
      </c>
      <c r="BH62" s="20">
        <f>SUM(H62:N62,P62:R62,U62:AB62,AE62:BF62,)</f>
        <v>30.310000000000002</v>
      </c>
      <c r="BI62" s="23">
        <f>BG64</f>
        <v>4.5453179999999946</v>
      </c>
      <c r="BJ62" s="14"/>
    </row>
    <row r="63" spans="1:62" x14ac:dyDescent="0.25">
      <c r="A63" s="723"/>
      <c r="B63" s="30" t="s">
        <v>113</v>
      </c>
      <c r="C63" s="724"/>
      <c r="D63" s="725"/>
      <c r="E63" s="726">
        <f>SUM(H63:N63,P63:R63)</f>
        <v>56.7</v>
      </c>
      <c r="F63" s="726"/>
      <c r="G63" s="726">
        <f>SUM(H63+I63)</f>
        <v>0</v>
      </c>
      <c r="H63" s="726">
        <f>SUM(H12:H17,H19:H21,H24:H31,H34:H62)</f>
        <v>0</v>
      </c>
      <c r="I63" s="726">
        <f>SUM(I11,I13:I17,I19:I21,I24:I31,I34:I62)</f>
        <v>0</v>
      </c>
      <c r="J63" s="726">
        <f>SUM(J11:J12,J14:J17,J19:J21,J24:J31,J34:J62)</f>
        <v>0</v>
      </c>
      <c r="K63" s="726">
        <f>SUM(K11:K13,K15:K17,K19:K21,K24:K31,K34:K62)</f>
        <v>0</v>
      </c>
      <c r="L63" s="726">
        <f>SUM(L11:L14,L16:L17,L19:L21,L24:L31,L34:L62)</f>
        <v>0</v>
      </c>
      <c r="M63" s="726">
        <f>SUM(M11:M15,M17,M19:M21,M24:M31,M34:M62)</f>
        <v>0</v>
      </c>
      <c r="N63" s="726">
        <f>SUM(N11:N16,N19:N21,N24:N31,N34:N62)</f>
        <v>3</v>
      </c>
      <c r="O63" s="726">
        <f>SUM(O11:O16,O19:O21,O24:O31,O34:O62)</f>
        <v>0</v>
      </c>
      <c r="P63" s="726">
        <f>SUM(P11:P17,P20:P21,P24:P31,P34:P62)</f>
        <v>14.09</v>
      </c>
      <c r="Q63" s="726">
        <f>SUM(Q11:Q17,Q19,Q21,Q24:Q31,Q34:Q62)</f>
        <v>0</v>
      </c>
      <c r="R63" s="726">
        <f>SUM(R11:R17,R19:R20,R24:R31,R34:R62)</f>
        <v>39.61</v>
      </c>
      <c r="S63" s="726">
        <f>SUM(U63:AB63,AE63:BF63)</f>
        <v>104.36999999999999</v>
      </c>
      <c r="T63" s="726"/>
      <c r="U63" s="726">
        <f>SUM(U11:U17,U19:U21,U25:U31,U34:U62)</f>
        <v>19.23</v>
      </c>
      <c r="V63" s="726">
        <f>SUM(V11:V17,V19:V21,V24,V26:V31,V34:V62)</f>
        <v>0.2</v>
      </c>
      <c r="W63" s="726">
        <f>SUM(W11:W17,W19:W21,W24:W25,W27:W31,W34:W62)</f>
        <v>0</v>
      </c>
      <c r="X63" s="726">
        <f>SUM(X11:X17,X19:X21,X24:X26,X28:X31,X34:X62)</f>
        <v>0</v>
      </c>
      <c r="Y63" s="726">
        <f>SUM(Y11:Y17,Y19:Y21,Y24:Y27,Y29:Y31,Y34:Y62)</f>
        <v>4.4000000000000004</v>
      </c>
      <c r="Z63" s="726">
        <f>SUM(Z11:Z17,Z19:Z21,Z24:Z28,Z30:Z31,Z34:Z62)</f>
        <v>0.28000000000000003</v>
      </c>
      <c r="AA63" s="726">
        <f>SUM(AA11:AA17,AA19:AA21,AA24:AA29,AA31,AA34:AA62)</f>
        <v>0</v>
      </c>
      <c r="AB63" s="726">
        <f>SUM(AB11:AB17,AB19:AB21,AB24:AB30,AB34:AB62)</f>
        <v>0</v>
      </c>
      <c r="AC63" s="738">
        <f>SUM(AC11:AC17,AC19:AC21,AC24:AC31,AC34:AC49,AC50:AC62)</f>
        <v>61.189999999999984</v>
      </c>
      <c r="AD63" s="726"/>
      <c r="AE63" s="726">
        <f>SUM(AE11:AE17,AE19:AE21,AE24:AE31,AE35:AE62)</f>
        <v>45.58</v>
      </c>
      <c r="AF63" s="726">
        <f>SUM(AF11:AF17,AF19:AF21,AF24:AF31,AF34,AF36:AF62)</f>
        <v>0</v>
      </c>
      <c r="AG63" s="726">
        <f>SUM(AG11:AG17,AG19:AG21,AG24:AG31,AG34:AG35,AG37:AG62)</f>
        <v>0.2</v>
      </c>
      <c r="AH63" s="726">
        <f>SUM(AH11:AH17,AH19:AH21,AH24:AH31,AH34:AH36,AH38:AH62)</f>
        <v>0.13</v>
      </c>
      <c r="AI63" s="726">
        <f>SUM(AI11:AI17,AI19:AI21,AI24:AI31,AI34:AI37,AI39:AI62)</f>
        <v>5.27</v>
      </c>
      <c r="AJ63" s="726">
        <f>SUM(AJ11:AJ17,AJ19:AJ21,AJ24:AJ31,AJ34:AJ38,AJ40:AJ62)</f>
        <v>0</v>
      </c>
      <c r="AK63" s="726">
        <f>SUM(AK11:AK17,AK19:AK21,AK24:AK31,AK34:AK39,AK41:AK62)</f>
        <v>0.33999999999999997</v>
      </c>
      <c r="AL63" s="726">
        <f>SUM(AL11:AL17,AL19:AL21,AL24:AL31,AL34:AL40,AL42:AL62)</f>
        <v>0.2</v>
      </c>
      <c r="AM63" s="726">
        <f>SUM(AM11:AM17,AM19:AM21,AM24:AM31,AM34:AM41,AM43:AM62)</f>
        <v>0</v>
      </c>
      <c r="AN63" s="726">
        <f>SUM(AN11:AN17,AN19:AN21,AN24:AN31,AN34:AN42,AN44:AN62)</f>
        <v>0</v>
      </c>
      <c r="AO63" s="726">
        <f>SUM(AO11:AO17,AO19:AO21,AO24:AO31,AO34:AO43,AO45:AO62)</f>
        <v>0</v>
      </c>
      <c r="AP63" s="726">
        <f>SUM(AP11:AP17,AP19:AP21,AP24:AP31,AP34:AP44,AP46:AP62)</f>
        <v>0</v>
      </c>
      <c r="AQ63" s="726">
        <f>SUM(AQ11:AQ17,AQ19:AQ21,AQ24:AQ31,AQ34:AQ45,AQ47:AQ62)</f>
        <v>9.4700000000000006</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0.13</v>
      </c>
      <c r="AW63" s="726">
        <f>SUM(AW11:AW17,AW19:AW21,AW24:AW31,AW34:AW51,AW53:AW62)</f>
        <v>0.91</v>
      </c>
      <c r="AX63" s="726">
        <f>SUM(AX11:AX17,AX19:AX21,AX24:AX31,AX34:AX52,AX54:AX62)</f>
        <v>18.03</v>
      </c>
      <c r="AY63" s="726">
        <f>SUM(AY11:AY17,AY19:AY21,AY24:AY31,AY34:AY53,AY55:AY62)</f>
        <v>0</v>
      </c>
      <c r="AZ63" s="726">
        <f>SUM(AZ11:AZ17,AZ19:AZ21,AZ24:AZ31,AZ34:AZ54,AZ56:AZ62)</f>
        <v>0</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1584.112997</v>
      </c>
      <c r="F64" s="34"/>
      <c r="G64" s="34">
        <f>G10+G63</f>
        <v>662.42134899999996</v>
      </c>
      <c r="H64" s="34">
        <f>H63+H11</f>
        <v>561.385853</v>
      </c>
      <c r="I64" s="34">
        <f>I12+I63</f>
        <v>101.03549600000001</v>
      </c>
      <c r="J64" s="34">
        <f>J13+J63</f>
        <v>32.584319999999998</v>
      </c>
      <c r="K64" s="34">
        <f>K14+K63</f>
        <v>319.88755200000003</v>
      </c>
      <c r="L64" s="34">
        <f>L15+L63</f>
        <v>65.968677</v>
      </c>
      <c r="M64" s="34">
        <f>M16+M63</f>
        <v>0</v>
      </c>
      <c r="N64" s="34">
        <f>N17+N63</f>
        <v>420.813875</v>
      </c>
      <c r="O64" s="34">
        <f>O18+O63</f>
        <v>0</v>
      </c>
      <c r="P64" s="34">
        <f>P63+P19</f>
        <v>35.305661999999998</v>
      </c>
      <c r="Q64" s="34">
        <f>Q63+Q20</f>
        <v>0</v>
      </c>
      <c r="R64" s="34">
        <f>R63+R21</f>
        <v>47.131562000000002</v>
      </c>
      <c r="S64" s="34">
        <f>SUM(S63,S22)</f>
        <v>455.70300800000001</v>
      </c>
      <c r="T64" s="34"/>
      <c r="U64" s="34">
        <f>U63+U24</f>
        <v>19.23</v>
      </c>
      <c r="V64" s="34">
        <f>V63+V25</f>
        <v>0.2</v>
      </c>
      <c r="W64" s="34">
        <f>W63+W26</f>
        <v>0</v>
      </c>
      <c r="X64" s="34">
        <f>+X63+X27</f>
        <v>0</v>
      </c>
      <c r="Y64" s="34">
        <f>+Y63+Y28</f>
        <v>4.698061</v>
      </c>
      <c r="Z64" s="34">
        <f>Z63+Z29</f>
        <v>0.28000000000000003</v>
      </c>
      <c r="AA64" s="34">
        <f>AA63+AA30</f>
        <v>4.9149929999999999</v>
      </c>
      <c r="AB64" s="34">
        <f>AB63+AB31</f>
        <v>14.455110000000001</v>
      </c>
      <c r="AC64" s="734">
        <f>AC63+AC32</f>
        <v>251.67835200000002</v>
      </c>
      <c r="AD64" s="34"/>
      <c r="AE64" s="34">
        <f>AE63+AE34</f>
        <v>147.83938899999998</v>
      </c>
      <c r="AF64" s="34">
        <f>AF63+AF35</f>
        <v>44.557450000000003</v>
      </c>
      <c r="AG64" s="34">
        <f>AG63+AG36</f>
        <v>0.22748700000000002</v>
      </c>
      <c r="AH64" s="34">
        <f>AH63+AH37</f>
        <v>0.671574</v>
      </c>
      <c r="AI64" s="34">
        <f>AI63+AI38</f>
        <v>8.5143419999999992</v>
      </c>
      <c r="AJ64" s="34">
        <f>AJ63+AJ39</f>
        <v>3.1808869999999998</v>
      </c>
      <c r="AK64" s="34">
        <f>AK63+AK40</f>
        <v>1.2160530000000001</v>
      </c>
      <c r="AL64" s="34">
        <f>AL63+AL41</f>
        <v>0.2</v>
      </c>
      <c r="AM64" s="34">
        <f>AM63+AM42</f>
        <v>0</v>
      </c>
      <c r="AN64" s="34">
        <f>AN63+AN43</f>
        <v>1.5216940000000001</v>
      </c>
      <c r="AO64" s="34">
        <f>AO63+AO44</f>
        <v>0</v>
      </c>
      <c r="AP64" s="34">
        <f>AP63+AP45</f>
        <v>0.64271800000000001</v>
      </c>
      <c r="AQ64" s="34">
        <f>AQ63+AQ46</f>
        <v>43.106757999999999</v>
      </c>
      <c r="AR64" s="34">
        <f>AR63+AR47</f>
        <v>0</v>
      </c>
      <c r="AS64" s="34">
        <f>AS63+AS48</f>
        <v>0</v>
      </c>
      <c r="AT64" s="34">
        <f>AT63+AT49</f>
        <v>0</v>
      </c>
      <c r="AU64" s="34">
        <f>AU63+AU50</f>
        <v>0</v>
      </c>
      <c r="AV64" s="34">
        <f>AV63+AV51</f>
        <v>1.6386050000000001</v>
      </c>
      <c r="AW64" s="34">
        <f>AW63+AW52</f>
        <v>0.91</v>
      </c>
      <c r="AX64" s="34">
        <f>AX63+AX53</f>
        <v>84.394536000000002</v>
      </c>
      <c r="AY64" s="34">
        <f>AY63+AY54</f>
        <v>0</v>
      </c>
      <c r="AZ64" s="34">
        <f>AZ63+AZ55</f>
        <v>0.87417500000000004</v>
      </c>
      <c r="BA64" s="34">
        <f>BA63+BA56</f>
        <v>0</v>
      </c>
      <c r="BB64" s="34">
        <f>BB63+BB57</f>
        <v>0</v>
      </c>
      <c r="BC64" s="34">
        <f>BC63+BC58</f>
        <v>6.4621040000000001</v>
      </c>
      <c r="BD64" s="34">
        <f>BD63+BD59</f>
        <v>57.899000000000001</v>
      </c>
      <c r="BE64" s="34">
        <f>BE63+BE60</f>
        <v>8.0680720000000008</v>
      </c>
      <c r="BF64" s="34">
        <f>BF63+BF61</f>
        <v>0</v>
      </c>
      <c r="BG64" s="34">
        <f>BG63+BG62</f>
        <v>4.5453179999999946</v>
      </c>
      <c r="BH64" s="34"/>
      <c r="BI64" s="34"/>
      <c r="BJ64" s="9">
        <f>BI62</f>
        <v>4.5453179999999946</v>
      </c>
    </row>
    <row r="65" spans="2:54" x14ac:dyDescent="0.25">
      <c r="L65" s="9">
        <v>221.43</v>
      </c>
    </row>
    <row r="66" spans="2:54" x14ac:dyDescent="0.25">
      <c r="S66" s="9">
        <f>S63+R63</f>
        <v>143.97999999999999</v>
      </c>
    </row>
    <row r="67" spans="2:54" ht="15.6" x14ac:dyDescent="0.3">
      <c r="B67" s="36" t="s">
        <v>158</v>
      </c>
      <c r="C67" s="37" t="s">
        <v>155</v>
      </c>
      <c r="D67" s="38"/>
      <c r="S67" s="9">
        <f>S66+L65</f>
        <v>365.40999999999997</v>
      </c>
      <c r="AZ67" s="8"/>
      <c r="BA67" s="8"/>
      <c r="BB67" s="8"/>
    </row>
    <row r="68" spans="2:54" ht="15.6" x14ac:dyDescent="0.3">
      <c r="B68" s="36" t="s">
        <v>159</v>
      </c>
      <c r="C68" s="37" t="s">
        <v>118</v>
      </c>
      <c r="D68" s="3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115" zoomScaleNormal="115" workbookViewId="0">
      <pane xSplit="4" ySplit="6" topLeftCell="AQ52" activePane="bottomRight" state="frozen"/>
      <selection activeCell="AI54" sqref="AI54"/>
      <selection pane="topRight" activeCell="AI54" sqref="AI54"/>
      <selection pane="bottomLeft" activeCell="AI54" sqref="AI54"/>
      <selection pane="bottomRight" activeCell="AI54" sqref="AI54"/>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9"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D1" s="6"/>
      <c r="E1" s="6"/>
      <c r="F1" s="6"/>
      <c r="G1" s="6"/>
      <c r="H1" s="6"/>
      <c r="I1" s="6"/>
      <c r="J1" s="6"/>
      <c r="K1" s="6"/>
      <c r="L1" s="6"/>
      <c r="M1" s="90"/>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961</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942</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98">
        <f>SUM(D8,D22,D62)</f>
        <v>3826.1635810000002</v>
      </c>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3826.1635809999998</v>
      </c>
      <c r="BK7" s="100">
        <f>D7-BJ7</f>
        <v>0</v>
      </c>
    </row>
    <row r="8" spans="1:67" s="100" customFormat="1" ht="17.25" customHeight="1" x14ac:dyDescent="0.3">
      <c r="A8" s="742">
        <v>1</v>
      </c>
      <c r="B8" s="28" t="s">
        <v>31</v>
      </c>
      <c r="C8" s="97" t="s">
        <v>21</v>
      </c>
      <c r="D8" s="754">
        <v>3205.1662030000002</v>
      </c>
      <c r="E8" s="743">
        <f>D8-BH8</f>
        <v>3004.9862030000004</v>
      </c>
      <c r="F8" s="743"/>
      <c r="G8" s="744">
        <f>SUM(G13:G17,G19:G21)</f>
        <v>0</v>
      </c>
      <c r="H8" s="744">
        <f>SUM(H12:H17,H19:H21)</f>
        <v>0</v>
      </c>
      <c r="I8" s="745">
        <f>SUM(I11,I13:I17,I19:I21)</f>
        <v>0</v>
      </c>
      <c r="J8" s="744">
        <f>SUM(J11:J12,J14:J17,J19:J21)</f>
        <v>0</v>
      </c>
      <c r="K8" s="744">
        <f>SUM(K11:K13,K15:K17,K19:K21)</f>
        <v>42.5</v>
      </c>
      <c r="L8" s="744">
        <f>SUM(L11:L14,L16:L17,L19:L21)</f>
        <v>0</v>
      </c>
      <c r="M8" s="744">
        <f>SUM(M11:M15,M17,M19:M21)</f>
        <v>0</v>
      </c>
      <c r="N8" s="744">
        <f>SUM(N11:N16,N19:N21)</f>
        <v>0</v>
      </c>
      <c r="O8" s="744">
        <f>SUM(O11:O16,O19:O21)</f>
        <v>0</v>
      </c>
      <c r="P8" s="744">
        <f>SUM(P11:P18,P20:P21)</f>
        <v>0</v>
      </c>
      <c r="Q8" s="744">
        <f>SUM(Q11:Q17,Q19,Q21)</f>
        <v>0</v>
      </c>
      <c r="R8" s="744">
        <f>SUM(R11:R17,R19:R20)</f>
        <v>27.3</v>
      </c>
      <c r="S8" s="24">
        <f>SUM(S11:S17,S19:S21)</f>
        <v>175.09</v>
      </c>
      <c r="T8" s="746"/>
      <c r="U8" s="744">
        <f>SUM(U11:U17,U19:U21)</f>
        <v>0</v>
      </c>
      <c r="V8" s="744">
        <f t="shared" ref="V8:BG8" si="0">SUM(V11:V17,V19:V21)</f>
        <v>0.2</v>
      </c>
      <c r="W8" s="744">
        <f t="shared" si="0"/>
        <v>0</v>
      </c>
      <c r="X8" s="744">
        <f t="shared" si="0"/>
        <v>37.33</v>
      </c>
      <c r="Y8" s="744">
        <f t="shared" si="0"/>
        <v>8.92</v>
      </c>
      <c r="Z8" s="744">
        <f t="shared" si="0"/>
        <v>1.28</v>
      </c>
      <c r="AA8" s="744">
        <f t="shared" si="0"/>
        <v>0</v>
      </c>
      <c r="AB8" s="744">
        <f t="shared" si="0"/>
        <v>20</v>
      </c>
      <c r="AC8" s="747">
        <f t="shared" si="0"/>
        <v>44.71</v>
      </c>
      <c r="AD8" s="748">
        <f t="shared" si="0"/>
        <v>0</v>
      </c>
      <c r="AE8" s="744">
        <f t="shared" si="0"/>
        <v>41.699999999999996</v>
      </c>
      <c r="AF8" s="744">
        <f t="shared" si="0"/>
        <v>1.05</v>
      </c>
      <c r="AG8" s="744">
        <f t="shared" si="0"/>
        <v>0</v>
      </c>
      <c r="AH8" s="744">
        <f t="shared" si="0"/>
        <v>0</v>
      </c>
      <c r="AI8" s="744">
        <f t="shared" si="0"/>
        <v>0.4</v>
      </c>
      <c r="AJ8" s="744">
        <f t="shared" si="0"/>
        <v>0</v>
      </c>
      <c r="AK8" s="744">
        <f t="shared" si="0"/>
        <v>0.12000000000000001</v>
      </c>
      <c r="AL8" s="744">
        <f t="shared" si="0"/>
        <v>0.9</v>
      </c>
      <c r="AM8" s="744">
        <f t="shared" si="0"/>
        <v>0</v>
      </c>
      <c r="AN8" s="744">
        <f t="shared" si="0"/>
        <v>7.0000000000000007E-2</v>
      </c>
      <c r="AO8" s="744">
        <f t="shared" si="0"/>
        <v>0.47</v>
      </c>
      <c r="AP8" s="744">
        <f t="shared" si="0"/>
        <v>0</v>
      </c>
      <c r="AQ8" s="744">
        <f t="shared" si="0"/>
        <v>0</v>
      </c>
      <c r="AR8" s="744">
        <f t="shared" si="0"/>
        <v>0</v>
      </c>
      <c r="AS8" s="744">
        <f t="shared" si="0"/>
        <v>0</v>
      </c>
      <c r="AT8" s="744">
        <f t="shared" si="0"/>
        <v>0</v>
      </c>
      <c r="AU8" s="744">
        <f t="shared" si="0"/>
        <v>0</v>
      </c>
      <c r="AV8" s="744">
        <f t="shared" si="0"/>
        <v>0.4</v>
      </c>
      <c r="AW8" s="744">
        <f t="shared" si="0"/>
        <v>0</v>
      </c>
      <c r="AX8" s="744">
        <f t="shared" si="0"/>
        <v>17.54</v>
      </c>
      <c r="AY8" s="744">
        <f t="shared" si="0"/>
        <v>0</v>
      </c>
      <c r="AZ8" s="744">
        <f t="shared" si="0"/>
        <v>0</v>
      </c>
      <c r="BA8" s="744">
        <f t="shared" si="0"/>
        <v>0</v>
      </c>
      <c r="BB8" s="744">
        <f t="shared" si="0"/>
        <v>0</v>
      </c>
      <c r="BC8" s="744">
        <f t="shared" si="0"/>
        <v>0</v>
      </c>
      <c r="BD8" s="744">
        <f t="shared" si="0"/>
        <v>0</v>
      </c>
      <c r="BE8" s="744">
        <f t="shared" si="0"/>
        <v>0</v>
      </c>
      <c r="BF8" s="744">
        <f t="shared" si="0"/>
        <v>0</v>
      </c>
      <c r="BG8" s="744">
        <f t="shared" si="0"/>
        <v>0</v>
      </c>
      <c r="BH8" s="749">
        <f>SUM(BH11:BH17,BH19:BH21)</f>
        <v>200.18000000000004</v>
      </c>
      <c r="BI8" s="98">
        <f>E64</f>
        <v>3118.1662030000002</v>
      </c>
      <c r="BJ8" s="100">
        <f>BI10+BI13+BI14+BI15+BI16+BI17+BI19+BI20+BI21</f>
        <v>3118.1662029999998</v>
      </c>
      <c r="BK8" s="42"/>
      <c r="BL8" s="8"/>
      <c r="BM8" s="8"/>
      <c r="BN8" s="8"/>
      <c r="BO8" s="8"/>
    </row>
    <row r="9" spans="1:67" s="14" customFormat="1" ht="12" customHeight="1" x14ac:dyDescent="0.3">
      <c r="A9" s="15"/>
      <c r="B9" s="16" t="s">
        <v>38</v>
      </c>
      <c r="C9" s="91"/>
      <c r="D9" s="758"/>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763"/>
      <c r="BL9" s="6"/>
      <c r="BM9" s="6"/>
      <c r="BN9" s="6"/>
      <c r="BO9" s="6"/>
    </row>
    <row r="10" spans="1:67" s="26" customFormat="1" ht="15.6" x14ac:dyDescent="0.3">
      <c r="A10" s="15">
        <v>1.1000000000000001</v>
      </c>
      <c r="B10" s="16" t="s">
        <v>81</v>
      </c>
      <c r="C10" s="23" t="s">
        <v>82</v>
      </c>
      <c r="D10" s="757">
        <v>643.41629999999998</v>
      </c>
      <c r="E10" s="20">
        <f>SUM(J10:N10,P10:R10)</f>
        <v>23.58</v>
      </c>
      <c r="F10" s="20"/>
      <c r="G10" s="25">
        <f>D10-BH10</f>
        <v>558.22629999999992</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0</v>
      </c>
      <c r="Q10" s="20">
        <f t="shared" si="1"/>
        <v>0</v>
      </c>
      <c r="R10" s="20">
        <f t="shared" si="1"/>
        <v>23.58</v>
      </c>
      <c r="S10" s="720">
        <f t="shared" si="1"/>
        <v>85.53</v>
      </c>
      <c r="T10" s="20"/>
      <c r="U10" s="20">
        <f>SUM(U11:U12)</f>
        <v>0</v>
      </c>
      <c r="V10" s="20">
        <f t="shared" ref="V10:BF10" si="2">SUM(V11:V12)</f>
        <v>0.2</v>
      </c>
      <c r="W10" s="20">
        <f t="shared" si="2"/>
        <v>0</v>
      </c>
      <c r="X10" s="20">
        <f t="shared" si="2"/>
        <v>25</v>
      </c>
      <c r="Y10" s="20">
        <f t="shared" si="2"/>
        <v>1.47</v>
      </c>
      <c r="Z10" s="20">
        <f t="shared" si="2"/>
        <v>0</v>
      </c>
      <c r="AA10" s="20">
        <f t="shared" si="2"/>
        <v>0</v>
      </c>
      <c r="AB10" s="20">
        <f t="shared" si="2"/>
        <v>0</v>
      </c>
      <c r="AC10" s="737">
        <f t="shared" si="2"/>
        <v>23.919999999999998</v>
      </c>
      <c r="AD10" s="720"/>
      <c r="AE10" s="20">
        <f t="shared" si="2"/>
        <v>22.7</v>
      </c>
      <c r="AF10" s="20">
        <f t="shared" si="2"/>
        <v>0</v>
      </c>
      <c r="AG10" s="20">
        <f t="shared" si="2"/>
        <v>0</v>
      </c>
      <c r="AH10" s="20">
        <f t="shared" si="2"/>
        <v>0</v>
      </c>
      <c r="AI10" s="20">
        <f t="shared" si="2"/>
        <v>0.4</v>
      </c>
      <c r="AJ10" s="20">
        <f t="shared" si="2"/>
        <v>0</v>
      </c>
      <c r="AK10" s="20">
        <f t="shared" si="2"/>
        <v>0</v>
      </c>
      <c r="AL10" s="20">
        <f t="shared" si="2"/>
        <v>0.75</v>
      </c>
      <c r="AM10" s="20">
        <f t="shared" si="2"/>
        <v>0</v>
      </c>
      <c r="AN10" s="20">
        <f t="shared" si="2"/>
        <v>7.0000000000000007E-2</v>
      </c>
      <c r="AO10" s="20">
        <f t="shared" si="2"/>
        <v>0</v>
      </c>
      <c r="AP10" s="20">
        <f t="shared" si="2"/>
        <v>0</v>
      </c>
      <c r="AQ10" s="20">
        <f t="shared" si="2"/>
        <v>0</v>
      </c>
      <c r="AR10" s="20">
        <f t="shared" si="2"/>
        <v>0</v>
      </c>
      <c r="AS10" s="20">
        <f t="shared" si="2"/>
        <v>0</v>
      </c>
      <c r="AT10" s="20">
        <f t="shared" si="2"/>
        <v>0</v>
      </c>
      <c r="AU10" s="20">
        <f t="shared" si="2"/>
        <v>0</v>
      </c>
      <c r="AV10" s="20">
        <f t="shared" si="2"/>
        <v>0.4</v>
      </c>
      <c r="AW10" s="20">
        <f t="shared" si="2"/>
        <v>0</v>
      </c>
      <c r="AX10" s="20">
        <f t="shared" si="2"/>
        <v>10.62</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85.190000000000012</v>
      </c>
      <c r="BI10" s="23">
        <f>G64</f>
        <v>558.22629999999992</v>
      </c>
      <c r="BJ10" s="14"/>
      <c r="BK10" s="763"/>
      <c r="BL10" s="6"/>
      <c r="BM10" s="6"/>
      <c r="BN10" s="6"/>
      <c r="BO10" s="6"/>
    </row>
    <row r="11" spans="1:67" s="26" customFormat="1" ht="15.6" x14ac:dyDescent="0.3">
      <c r="A11" s="15"/>
      <c r="B11" s="16" t="s">
        <v>79</v>
      </c>
      <c r="C11" s="23" t="s">
        <v>80</v>
      </c>
      <c r="D11" s="757">
        <v>643.41629999999998</v>
      </c>
      <c r="E11" s="720">
        <f>SUM(I11:N11,P11:R11)</f>
        <v>23.58</v>
      </c>
      <c r="F11" s="720"/>
      <c r="G11" s="720">
        <f>SUM(I11)</f>
        <v>0</v>
      </c>
      <c r="H11" s="93">
        <f>D11-BH11</f>
        <v>558.22629999999992</v>
      </c>
      <c r="I11" s="4"/>
      <c r="J11" s="4"/>
      <c r="K11" s="4"/>
      <c r="L11" s="4"/>
      <c r="M11" s="103"/>
      <c r="N11" s="4"/>
      <c r="O11" s="4"/>
      <c r="P11" s="4"/>
      <c r="Q11" s="4"/>
      <c r="R11" s="4">
        <v>23.58</v>
      </c>
      <c r="S11" s="720">
        <f t="shared" ref="S11:S18" si="3">SUM(U11:BF11)</f>
        <v>85.53</v>
      </c>
      <c r="T11" s="4"/>
      <c r="U11" s="4"/>
      <c r="V11" s="4">
        <v>0.2</v>
      </c>
      <c r="W11" s="4"/>
      <c r="X11" s="4">
        <v>25</v>
      </c>
      <c r="Y11" s="4">
        <v>1.47</v>
      </c>
      <c r="Z11" s="4"/>
      <c r="AA11" s="4"/>
      <c r="AB11" s="4"/>
      <c r="AC11" s="737">
        <f>SUM(AE11:AT11)</f>
        <v>23.919999999999998</v>
      </c>
      <c r="AD11" s="720"/>
      <c r="AE11" s="4">
        <v>22.7</v>
      </c>
      <c r="AF11" s="4"/>
      <c r="AG11" s="4"/>
      <c r="AH11" s="4"/>
      <c r="AI11" s="4">
        <v>0.4</v>
      </c>
      <c r="AJ11" s="4"/>
      <c r="AK11" s="4"/>
      <c r="AL11" s="4">
        <v>0.75</v>
      </c>
      <c r="AM11" s="4"/>
      <c r="AN11" s="4">
        <v>7.0000000000000007E-2</v>
      </c>
      <c r="AO11" s="4"/>
      <c r="AP11" s="4"/>
      <c r="AQ11" s="4"/>
      <c r="AR11" s="4"/>
      <c r="AS11" s="4"/>
      <c r="AT11" s="4"/>
      <c r="AU11" s="4"/>
      <c r="AV11" s="4">
        <v>0.4</v>
      </c>
      <c r="AW11" s="4"/>
      <c r="AX11" s="4">
        <v>10.62</v>
      </c>
      <c r="AY11" s="4"/>
      <c r="AZ11" s="4"/>
      <c r="BA11" s="4"/>
      <c r="BB11" s="4"/>
      <c r="BC11" s="4"/>
      <c r="BD11" s="4"/>
      <c r="BE11" s="4"/>
      <c r="BF11" s="4"/>
      <c r="BG11" s="4"/>
      <c r="BH11" s="4">
        <f>SUM(I11:N11,P11:R11,U11:AB11,AE11:BG11)</f>
        <v>85.190000000000012</v>
      </c>
      <c r="BI11" s="23">
        <f>H64</f>
        <v>558.22629999999992</v>
      </c>
      <c r="BJ11" s="14"/>
      <c r="BK11" s="763"/>
      <c r="BL11" s="6"/>
      <c r="BM11" s="6"/>
      <c r="BN11" s="6"/>
      <c r="BO11" s="6"/>
    </row>
    <row r="12" spans="1:67" s="26" customFormat="1" ht="15.6" x14ac:dyDescent="0.3">
      <c r="A12" s="15"/>
      <c r="B12" s="16" t="s">
        <v>184</v>
      </c>
      <c r="C12" s="23" t="s">
        <v>183</v>
      </c>
      <c r="D12" s="758"/>
      <c r="E12" s="104">
        <f>SUM(H12,J12:N12,P12:R12)</f>
        <v>0</v>
      </c>
      <c r="F12" s="104"/>
      <c r="G12" s="104">
        <f>SUM(H12)</f>
        <v>0</v>
      </c>
      <c r="H12" s="4"/>
      <c r="I12" s="93">
        <f>D12-BH12</f>
        <v>0</v>
      </c>
      <c r="J12" s="4"/>
      <c r="K12" s="4"/>
      <c r="L12" s="4"/>
      <c r="M12" s="103"/>
      <c r="N12" s="4"/>
      <c r="O12" s="4"/>
      <c r="P12" s="4"/>
      <c r="Q12" s="4"/>
      <c r="R12" s="4"/>
      <c r="S12" s="720">
        <f t="shared" si="3"/>
        <v>0</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v>
      </c>
      <c r="BI12" s="23">
        <f>I64</f>
        <v>0</v>
      </c>
      <c r="BJ12" s="14"/>
      <c r="BK12" s="763"/>
      <c r="BL12" s="6"/>
      <c r="BM12" s="6"/>
      <c r="BN12" s="6"/>
      <c r="BO12" s="6"/>
    </row>
    <row r="13" spans="1:67" s="26" customFormat="1" ht="13.8" x14ac:dyDescent="0.25">
      <c r="A13" s="15">
        <v>1.2</v>
      </c>
      <c r="B13" s="16" t="s">
        <v>105</v>
      </c>
      <c r="C13" s="23" t="s">
        <v>51</v>
      </c>
      <c r="D13" s="757">
        <v>132.68052499999999</v>
      </c>
      <c r="E13" s="20">
        <f>SUM(H13:I13,K13:N13,P13:R13)</f>
        <v>0.78</v>
      </c>
      <c r="F13" s="20"/>
      <c r="G13" s="20">
        <f>SUM(H13:I13)</f>
        <v>0</v>
      </c>
      <c r="H13" s="4"/>
      <c r="I13" s="4"/>
      <c r="J13" s="25">
        <f>D13-BH13</f>
        <v>114.60052499999999</v>
      </c>
      <c r="K13" s="4"/>
      <c r="L13" s="4"/>
      <c r="M13" s="4"/>
      <c r="N13" s="4"/>
      <c r="O13" s="4"/>
      <c r="P13" s="4"/>
      <c r="Q13" s="4"/>
      <c r="R13" s="4">
        <v>0.78</v>
      </c>
      <c r="S13" s="720">
        <f t="shared" si="3"/>
        <v>24.419999999999998</v>
      </c>
      <c r="T13" s="20"/>
      <c r="U13" s="4"/>
      <c r="V13" s="4"/>
      <c r="W13" s="4"/>
      <c r="X13" s="4">
        <v>5.33</v>
      </c>
      <c r="Y13" s="4">
        <v>0.3</v>
      </c>
      <c r="Z13" s="4">
        <v>0.02</v>
      </c>
      <c r="AA13" s="4"/>
      <c r="AB13" s="4"/>
      <c r="AC13" s="737">
        <f t="shared" si="4"/>
        <v>7.1199999999999992</v>
      </c>
      <c r="AD13" s="720"/>
      <c r="AE13" s="4">
        <v>5.6</v>
      </c>
      <c r="AF13" s="4">
        <v>1.05</v>
      </c>
      <c r="AG13" s="4"/>
      <c r="AH13" s="4"/>
      <c r="AI13" s="4"/>
      <c r="AJ13" s="4"/>
      <c r="AK13" s="4"/>
      <c r="AL13" s="4"/>
      <c r="AM13" s="4"/>
      <c r="AN13" s="4"/>
      <c r="AO13" s="4">
        <v>0.47</v>
      </c>
      <c r="AP13" s="4"/>
      <c r="AQ13" s="4"/>
      <c r="AR13" s="4"/>
      <c r="AS13" s="4"/>
      <c r="AT13" s="4"/>
      <c r="AU13" s="4"/>
      <c r="AV13" s="4"/>
      <c r="AW13" s="4"/>
      <c r="AX13" s="4">
        <v>4.53</v>
      </c>
      <c r="AY13" s="4"/>
      <c r="AZ13" s="4"/>
      <c r="BA13" s="4"/>
      <c r="BB13" s="4"/>
      <c r="BC13" s="4"/>
      <c r="BD13" s="4"/>
      <c r="BE13" s="4"/>
      <c r="BF13" s="4"/>
      <c r="BG13" s="4"/>
      <c r="BH13" s="20">
        <f>SUM(H13:I13,K13:N13,P13:R13,U13:AB13,AE13:BG13)</f>
        <v>18.080000000000002</v>
      </c>
      <c r="BI13" s="23">
        <f>J64</f>
        <v>114.60052499999999</v>
      </c>
      <c r="BJ13" s="14"/>
    </row>
    <row r="14" spans="1:67" s="26" customFormat="1" ht="13.8" x14ac:dyDescent="0.25">
      <c r="A14" s="15" t="s">
        <v>3</v>
      </c>
      <c r="B14" s="16" t="s">
        <v>34</v>
      </c>
      <c r="C14" s="23" t="s">
        <v>39</v>
      </c>
      <c r="D14" s="757">
        <v>233.33756199999999</v>
      </c>
      <c r="E14" s="20">
        <f>SUM(H14:J14,L14:N14,P14:R14)</f>
        <v>2.94</v>
      </c>
      <c r="F14" s="20"/>
      <c r="G14" s="20">
        <f t="shared" ref="G14:G62" si="5">SUM(H14:I14)</f>
        <v>0</v>
      </c>
      <c r="H14" s="4"/>
      <c r="I14" s="4"/>
      <c r="J14" s="4"/>
      <c r="K14" s="25">
        <f>D14-BH14</f>
        <v>220.96756199999999</v>
      </c>
      <c r="L14" s="4"/>
      <c r="M14" s="4"/>
      <c r="N14" s="4"/>
      <c r="O14" s="4"/>
      <c r="P14" s="4"/>
      <c r="Q14" s="4"/>
      <c r="R14" s="4">
        <v>2.94</v>
      </c>
      <c r="S14" s="720">
        <f t="shared" si="3"/>
        <v>11.979999999999999</v>
      </c>
      <c r="T14" s="20"/>
      <c r="U14" s="4"/>
      <c r="V14" s="4"/>
      <c r="W14" s="4"/>
      <c r="X14" s="4">
        <v>4</v>
      </c>
      <c r="Y14" s="4">
        <v>0.52</v>
      </c>
      <c r="Z14" s="4"/>
      <c r="AA14" s="4"/>
      <c r="AB14" s="4"/>
      <c r="AC14" s="737">
        <f t="shared" si="4"/>
        <v>2.5499999999999998</v>
      </c>
      <c r="AD14" s="720"/>
      <c r="AE14" s="4">
        <v>2.4</v>
      </c>
      <c r="AF14" s="4"/>
      <c r="AG14" s="4"/>
      <c r="AH14" s="4"/>
      <c r="AI14" s="4"/>
      <c r="AJ14" s="4"/>
      <c r="AK14" s="4"/>
      <c r="AL14" s="4">
        <v>0.15</v>
      </c>
      <c r="AM14" s="4"/>
      <c r="AN14" s="4"/>
      <c r="AO14" s="4"/>
      <c r="AP14" s="4"/>
      <c r="AQ14" s="4"/>
      <c r="AR14" s="4"/>
      <c r="AS14" s="4"/>
      <c r="AT14" s="4"/>
      <c r="AU14" s="4"/>
      <c r="AV14" s="4"/>
      <c r="AW14" s="4"/>
      <c r="AX14" s="4">
        <v>2.36</v>
      </c>
      <c r="AY14" s="4"/>
      <c r="AZ14" s="4"/>
      <c r="BA14" s="4"/>
      <c r="BB14" s="4"/>
      <c r="BC14" s="4"/>
      <c r="BD14" s="4"/>
      <c r="BE14" s="4"/>
      <c r="BF14" s="4"/>
      <c r="BG14" s="4"/>
      <c r="BH14" s="20">
        <f>SUM(H14:J14,L14:N14,P14:R14,U14:AB14,AE14:BG14)</f>
        <v>12.37</v>
      </c>
      <c r="BI14" s="23">
        <f>K64</f>
        <v>263.46756199999999</v>
      </c>
      <c r="BJ14" s="14"/>
    </row>
    <row r="15" spans="1:67" s="26" customFormat="1" ht="13.8" x14ac:dyDescent="0.25">
      <c r="A15" s="15" t="s">
        <v>4</v>
      </c>
      <c r="B15" s="16" t="s">
        <v>11</v>
      </c>
      <c r="C15" s="23" t="s">
        <v>22</v>
      </c>
      <c r="D15" s="757">
        <v>1696.7656050000001</v>
      </c>
      <c r="E15" s="20">
        <f>SUM(H15:K15,M15:N15,P15:R15)</f>
        <v>0</v>
      </c>
      <c r="F15" s="20"/>
      <c r="G15" s="20">
        <f t="shared" si="5"/>
        <v>0</v>
      </c>
      <c r="H15" s="4"/>
      <c r="I15" s="4"/>
      <c r="J15" s="4"/>
      <c r="K15" s="4"/>
      <c r="L15" s="25">
        <f>D15-BH15</f>
        <v>1696.7656050000001</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1696.7656050000001</v>
      </c>
      <c r="BJ15" s="14"/>
    </row>
    <row r="16" spans="1:67" s="26" customFormat="1" ht="13.8" x14ac:dyDescent="0.25">
      <c r="A16" s="15" t="s">
        <v>5</v>
      </c>
      <c r="B16" s="16" t="s">
        <v>12</v>
      </c>
      <c r="C16" s="23" t="s">
        <v>23</v>
      </c>
      <c r="D16" s="758"/>
      <c r="E16" s="20">
        <f>SUM(H16:L16,N16,P16:R16)</f>
        <v>0</v>
      </c>
      <c r="F16" s="20"/>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757">
        <v>445.28204899999997</v>
      </c>
      <c r="E17" s="20">
        <f>SUM(H17:M17,P17:R17)</f>
        <v>42.5</v>
      </c>
      <c r="F17" s="20"/>
      <c r="G17" s="720">
        <f t="shared" si="5"/>
        <v>0</v>
      </c>
      <c r="H17" s="4"/>
      <c r="I17" s="4"/>
      <c r="J17" s="4"/>
      <c r="K17" s="4">
        <v>42.5</v>
      </c>
      <c r="L17" s="4"/>
      <c r="M17" s="4"/>
      <c r="N17" s="25">
        <f>D17-BH17</f>
        <v>363.82204899999999</v>
      </c>
      <c r="O17" s="4"/>
      <c r="P17" s="4"/>
      <c r="Q17" s="4"/>
      <c r="R17" s="4"/>
      <c r="S17" s="720">
        <f t="shared" si="3"/>
        <v>48.06</v>
      </c>
      <c r="T17" s="20"/>
      <c r="U17" s="4"/>
      <c r="V17" s="4"/>
      <c r="W17" s="4"/>
      <c r="X17" s="4">
        <v>3</v>
      </c>
      <c r="Y17" s="4">
        <v>5.6</v>
      </c>
      <c r="Z17" s="4">
        <v>1.26</v>
      </c>
      <c r="AA17" s="4"/>
      <c r="AB17" s="4">
        <v>20</v>
      </c>
      <c r="AC17" s="737">
        <f t="shared" si="4"/>
        <v>9.1</v>
      </c>
      <c r="AD17" s="720"/>
      <c r="AE17" s="4">
        <v>9</v>
      </c>
      <c r="AF17" s="4"/>
      <c r="AG17" s="4"/>
      <c r="AH17" s="4"/>
      <c r="AI17" s="4"/>
      <c r="AJ17" s="4"/>
      <c r="AK17" s="4">
        <v>0.1</v>
      </c>
      <c r="AL17" s="4"/>
      <c r="AM17" s="4"/>
      <c r="AN17" s="4"/>
      <c r="AO17" s="4"/>
      <c r="AP17" s="4"/>
      <c r="AQ17" s="4"/>
      <c r="AR17" s="4"/>
      <c r="AS17" s="4"/>
      <c r="AT17" s="4"/>
      <c r="AU17" s="4"/>
      <c r="AV17" s="4"/>
      <c r="AW17" s="4"/>
      <c r="AX17" s="4"/>
      <c r="AY17" s="4"/>
      <c r="AZ17" s="4"/>
      <c r="BA17" s="4"/>
      <c r="BB17" s="4"/>
      <c r="BC17" s="4"/>
      <c r="BD17" s="4"/>
      <c r="BE17" s="4"/>
      <c r="BF17" s="4"/>
      <c r="BG17" s="4"/>
      <c r="BH17" s="20">
        <f>SUM(H17:M17,P17:R17,U17:AB17,AE17:BG17)</f>
        <v>81.459999999999994</v>
      </c>
      <c r="BI17" s="23">
        <f>N64</f>
        <v>363.82204899999999</v>
      </c>
      <c r="BJ17" s="14"/>
    </row>
    <row r="18" spans="1:64" s="26" customFormat="1" ht="19.2" x14ac:dyDescent="0.25">
      <c r="A18" s="15"/>
      <c r="B18" s="92" t="s">
        <v>231</v>
      </c>
      <c r="C18" s="23" t="s">
        <v>232</v>
      </c>
      <c r="D18" s="758"/>
      <c r="E18" s="20">
        <f>SUM(H18:M18,P18:R18)</f>
        <v>0</v>
      </c>
      <c r="F18" s="4"/>
      <c r="G18" s="720">
        <f t="shared" si="5"/>
        <v>0</v>
      </c>
      <c r="H18" s="4"/>
      <c r="I18" s="4"/>
      <c r="J18" s="4"/>
      <c r="K18" s="4"/>
      <c r="L18" s="4"/>
      <c r="M18" s="4"/>
      <c r="N18" s="4"/>
      <c r="O18" s="93">
        <f>D18-BH18</f>
        <v>0</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757">
        <v>6.5851199999999999</v>
      </c>
      <c r="E19" s="20">
        <f>SUM(H19:N19,Q19:R19)</f>
        <v>0</v>
      </c>
      <c r="F19" s="20"/>
      <c r="G19" s="20">
        <f t="shared" si="5"/>
        <v>0</v>
      </c>
      <c r="H19" s="4"/>
      <c r="I19" s="4"/>
      <c r="J19" s="4"/>
      <c r="K19" s="4"/>
      <c r="L19" s="4"/>
      <c r="M19" s="4"/>
      <c r="N19" s="4"/>
      <c r="O19" s="4"/>
      <c r="P19" s="25">
        <f>D19-BH19</f>
        <v>3.5051199999999998</v>
      </c>
      <c r="Q19" s="4"/>
      <c r="R19" s="4"/>
      <c r="S19" s="720">
        <f>SUM(U19:BF19)</f>
        <v>5.0999999999999996</v>
      </c>
      <c r="T19" s="20"/>
      <c r="U19" s="4"/>
      <c r="V19" s="4"/>
      <c r="W19" s="4"/>
      <c r="X19" s="4"/>
      <c r="Y19" s="4">
        <v>1.03</v>
      </c>
      <c r="Z19" s="4"/>
      <c r="AA19" s="4"/>
      <c r="AB19" s="4"/>
      <c r="AC19" s="737">
        <f t="shared" si="4"/>
        <v>2.02</v>
      </c>
      <c r="AD19" s="720"/>
      <c r="AE19" s="4">
        <v>2</v>
      </c>
      <c r="AF19" s="4"/>
      <c r="AG19" s="4"/>
      <c r="AH19" s="4"/>
      <c r="AI19" s="4"/>
      <c r="AJ19" s="4"/>
      <c r="AK19" s="4">
        <v>0.02</v>
      </c>
      <c r="AL19" s="4"/>
      <c r="AM19" s="4"/>
      <c r="AN19" s="4"/>
      <c r="AO19" s="4"/>
      <c r="AP19" s="4"/>
      <c r="AQ19" s="4"/>
      <c r="AR19" s="4"/>
      <c r="AS19" s="4"/>
      <c r="AT19" s="4"/>
      <c r="AU19" s="4"/>
      <c r="AV19" s="4"/>
      <c r="AW19" s="4"/>
      <c r="AX19" s="4">
        <v>0.03</v>
      </c>
      <c r="AY19" s="4"/>
      <c r="AZ19" s="4"/>
      <c r="BA19" s="4"/>
      <c r="BB19" s="4"/>
      <c r="BC19" s="4"/>
      <c r="BD19" s="4"/>
      <c r="BE19" s="4"/>
      <c r="BF19" s="4"/>
      <c r="BG19" s="4"/>
      <c r="BH19" s="20">
        <f>SUM(H19:N19,Q19:R19,U19:AB19,AE19:BG19)</f>
        <v>3.08</v>
      </c>
      <c r="BI19" s="23">
        <f>P64</f>
        <v>16.875119999999999</v>
      </c>
      <c r="BJ19" s="14"/>
    </row>
    <row r="20" spans="1:64" s="26" customFormat="1" ht="13.8" x14ac:dyDescent="0.25">
      <c r="A20" s="15" t="s">
        <v>47</v>
      </c>
      <c r="B20" s="16" t="s">
        <v>45</v>
      </c>
      <c r="C20" s="23" t="s">
        <v>46</v>
      </c>
      <c r="D20" s="758"/>
      <c r="E20" s="20">
        <f>SUM(H20:N20,P20,R20)</f>
        <v>0</v>
      </c>
      <c r="F20" s="20"/>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757">
        <v>47.099041999999997</v>
      </c>
      <c r="E21" s="20">
        <f>SUM(H21:N21,P21:Q21)</f>
        <v>0</v>
      </c>
      <c r="F21" s="20"/>
      <c r="G21" s="20">
        <f t="shared" si="5"/>
        <v>0</v>
      </c>
      <c r="H21" s="4"/>
      <c r="I21" s="4"/>
      <c r="J21" s="4"/>
      <c r="K21" s="4"/>
      <c r="L21" s="4"/>
      <c r="M21" s="4"/>
      <c r="N21" s="4"/>
      <c r="O21" s="4"/>
      <c r="P21" s="4"/>
      <c r="Q21" s="4"/>
      <c r="R21" s="25">
        <f>D21-BH21</f>
        <v>47.099041999999997</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104.409042</v>
      </c>
      <c r="BJ21" s="14"/>
    </row>
    <row r="22" spans="1:64" s="752" customFormat="1" ht="13.8" x14ac:dyDescent="0.25">
      <c r="A22" s="742">
        <v>2</v>
      </c>
      <c r="B22" s="742" t="s">
        <v>32</v>
      </c>
      <c r="C22" s="29" t="s">
        <v>24</v>
      </c>
      <c r="D22" s="754">
        <v>568.85217599999999</v>
      </c>
      <c r="E22" s="24">
        <f>SUM(H22:N22,P22:R22)</f>
        <v>13.37</v>
      </c>
      <c r="F22" s="24"/>
      <c r="G22" s="24">
        <f t="shared" si="5"/>
        <v>0</v>
      </c>
      <c r="H22" s="24">
        <f>SUM(H24:H31,H34:H61)</f>
        <v>0</v>
      </c>
      <c r="I22" s="24">
        <f>SUM(I24:I31,I34:I61)</f>
        <v>0</v>
      </c>
      <c r="J22" s="24">
        <f t="shared" ref="J22:R22" si="6">SUM(J24:J31,J34:J61)</f>
        <v>0</v>
      </c>
      <c r="K22" s="24">
        <f t="shared" si="6"/>
        <v>0</v>
      </c>
      <c r="L22" s="24">
        <f>SUM(L24:L31,L34:L61)</f>
        <v>0</v>
      </c>
      <c r="M22" s="24">
        <f t="shared" si="6"/>
        <v>0</v>
      </c>
      <c r="N22" s="24">
        <f t="shared" si="6"/>
        <v>0</v>
      </c>
      <c r="O22" s="24">
        <f t="shared" si="6"/>
        <v>0</v>
      </c>
      <c r="P22" s="24">
        <f t="shared" si="6"/>
        <v>13.37</v>
      </c>
      <c r="Q22" s="24">
        <f t="shared" si="6"/>
        <v>0</v>
      </c>
      <c r="R22" s="24">
        <f t="shared" si="6"/>
        <v>0</v>
      </c>
      <c r="S22" s="750">
        <f>D22-BH22</f>
        <v>552.02217599999994</v>
      </c>
      <c r="T22" s="750"/>
      <c r="U22" s="24">
        <f>SUM(U25:U31,U34:U49,U50:U61)</f>
        <v>0</v>
      </c>
      <c r="V22" s="24">
        <f>SUM(V24,V26:V31,V34:V49,V50:V61)</f>
        <v>0</v>
      </c>
      <c r="W22" s="24">
        <f>SUM(W24:W25,W27:W31,W34:W49,W50:W61)</f>
        <v>0</v>
      </c>
      <c r="X22" s="24">
        <f>SUM(X24:X26,X28:X31,X34:X49,X50:X61)</f>
        <v>0.04</v>
      </c>
      <c r="Y22" s="24">
        <f>SUM(Y24:Y27,Y29:Y31,Y34:Y49,Y50:Y61)</f>
        <v>0</v>
      </c>
      <c r="Z22" s="24">
        <f>SUM(Z24:Z28,Z30:Z31,Z34:Z49,Z50:Z61)</f>
        <v>0</v>
      </c>
      <c r="AA22" s="24">
        <f>SUM(AA24:AA29,AA31,AA34:AA49,AA50:AA61)</f>
        <v>0</v>
      </c>
      <c r="AB22" s="24">
        <f>SUM(AB24:AB30,AB34:AB49,,AB50:AB61)</f>
        <v>0</v>
      </c>
      <c r="AC22" s="751">
        <f>SUM(AC24:AC31,AC50:AC61)</f>
        <v>3.2</v>
      </c>
      <c r="AD22" s="727"/>
      <c r="AE22" s="24">
        <f>SUM(AE24:AE31,AE35:AE49,AE50:AE61)</f>
        <v>3.2</v>
      </c>
      <c r="AF22" s="24">
        <f>SUM(AF24:AF31,AF34,AF36:AF49,AF50:AF61)</f>
        <v>0</v>
      </c>
      <c r="AG22" s="24">
        <f>SUM(AG24:AG31,AG34:AG35,AG37:AG49,AG50:AG61)</f>
        <v>0</v>
      </c>
      <c r="AH22" s="24">
        <f>SUM(AH24:AH31,AH34:AH36,AH38:AH49,AH50:AH61)</f>
        <v>0</v>
      </c>
      <c r="AI22" s="24">
        <f>SUM(AI24:AI31,AI34:AI37,AI39:AI49,AI50:AI61)</f>
        <v>0</v>
      </c>
      <c r="AJ22" s="24">
        <f>SUM(AJ24:AJ31,AJ34:AJ38,AJ40:AJ49,AJ50:AJ61)</f>
        <v>0</v>
      </c>
      <c r="AK22" s="24">
        <f>SUM(AK24:AK31,AK34:AK39,AK41:AK49,AK50:AK61)</f>
        <v>0.1</v>
      </c>
      <c r="AL22" s="24">
        <f>SUM(AL24:AL31,AL34:AL40,AL42:AL49,AL50:AL61)</f>
        <v>0</v>
      </c>
      <c r="AM22" s="24">
        <f>SUM(AM24:AM31,AM34:AM41,AM43:AM49,AM50:AM61)</f>
        <v>0</v>
      </c>
      <c r="AN22" s="24">
        <f>SUM(AN24:AN31,AN34:AN42,AN44:AN49,AN50:AN61)</f>
        <v>0</v>
      </c>
      <c r="AO22" s="24">
        <f>SUM(AO24:AO31,AO34:AO43,AO45:AO49,AO50:AO61)</f>
        <v>0</v>
      </c>
      <c r="AP22" s="24">
        <f>SUM(AP24:AP31,AP34:AP44,AP46:AP49,AP50:AP61)</f>
        <v>0</v>
      </c>
      <c r="AQ22" s="24">
        <f>SUM(AQ24:AQ31,AQ34:AQ45,AQ47:AQ49,AQ50:AQ61)</f>
        <v>0</v>
      </c>
      <c r="AR22" s="24">
        <f>SUM(AR24:AR31,AR34:AR46,AR48:AR49,AR50:AR61)</f>
        <v>0</v>
      </c>
      <c r="AS22" s="24">
        <f>SUM(AS24:AS31,AS34:AS47,AS49,AS50:AS61)</f>
        <v>0</v>
      </c>
      <c r="AT22" s="24">
        <f>SUM(AT24:AT31,AT34:AT48,AT50:AT61)</f>
        <v>0</v>
      </c>
      <c r="AU22" s="24">
        <f>SUM(AU24:AU31,AU34:AU49,AU51:AU61)</f>
        <v>0</v>
      </c>
      <c r="AV22" s="24">
        <f>SUM(AV24:AV31,AV34:AV49,AV50,AV52:AV61)</f>
        <v>0</v>
      </c>
      <c r="AW22" s="24">
        <f>SUM(AW24:AW31,AW34:AW49,AW50,AW51,AW53:AW61)</f>
        <v>0</v>
      </c>
      <c r="AX22" s="24">
        <f>SUM(AX24:AX31,AX34:AX49,AX50,AX51,AX52,AX54:AX61)</f>
        <v>0.12</v>
      </c>
      <c r="AY22" s="24">
        <f>SUM(AY24:AY31,AY34:AY49,AY50,AY51,AY52,AY55:AY61)</f>
        <v>0</v>
      </c>
      <c r="AZ22" s="24">
        <f>SUM(AZ24:AZ31,AZ34:AZ49,AZ50:AZ54,AZ56:AZ61)</f>
        <v>0</v>
      </c>
      <c r="BA22" s="24">
        <f>SUM(BA24:BA31,BA34:BA49,BA50:BA55,BA57:BA61)</f>
        <v>0</v>
      </c>
      <c r="BB22" s="24">
        <f>SUM(BB24:BB31,BB34:BB49,BB50:BB56,BB58:BB61)</f>
        <v>0</v>
      </c>
      <c r="BC22" s="24">
        <f>SUM(BC24:BC31,BC34:BC49,BC50:BC57,BC59:BC61)</f>
        <v>0</v>
      </c>
      <c r="BD22" s="24">
        <f>SUM(BD24:BD31,BD34:BD49,BD50:BD58,BD60:BD61)</f>
        <v>0</v>
      </c>
      <c r="BE22" s="24">
        <f>SUM(BE24:BE31,BE34:BE49,BE50:BE59,BE61)</f>
        <v>0</v>
      </c>
      <c r="BF22" s="24">
        <f>SUM(BF24:BF31,BF34:BF49,BF50:BF60)</f>
        <v>0</v>
      </c>
      <c r="BG22" s="24">
        <f>SUM(BG24:BG31,BG34:BG49,BG50:BG61)</f>
        <v>0</v>
      </c>
      <c r="BH22" s="24">
        <f>SUM(H22:N22,P22:R22,U22:AB22,AE22:BG22)</f>
        <v>16.830000000000002</v>
      </c>
      <c r="BI22" s="29">
        <f>S64</f>
        <v>691.41217599999993</v>
      </c>
      <c r="BJ22" s="100"/>
      <c r="BK22" s="752">
        <f>BI24+BI25+BI26+BI27+BI28+BI29+BI30+BI31+BI34+BI35+BI36+BI37+BI38+BI39+BI40+BI41+BI42+BI43+BI44+BI45+BI46+BI47+BI48+BI49+BI50+BI51+BI52+BI53+BI54+BI55+BI56+BI57+BI58+BI59+BI60+BI61</f>
        <v>691.41217599999993</v>
      </c>
      <c r="BL22" s="752">
        <f>BK22-BI22</f>
        <v>0</v>
      </c>
    </row>
    <row r="23" spans="1:64" s="26" customFormat="1" ht="13.8" x14ac:dyDescent="0.25">
      <c r="A23" s="15"/>
      <c r="B23" s="15" t="s">
        <v>38</v>
      </c>
      <c r="C23" s="23"/>
      <c r="D23" s="758"/>
      <c r="E23" s="720"/>
      <c r="F23" s="720"/>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758"/>
      <c r="E24" s="20">
        <f>SUM(H24:N24,P24:R24)</f>
        <v>0</v>
      </c>
      <c r="F24" s="20"/>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v>
      </c>
      <c r="BJ24" s="14"/>
    </row>
    <row r="25" spans="1:64" s="26" customFormat="1" ht="13.8" x14ac:dyDescent="0.25">
      <c r="A25" s="15" t="s">
        <v>6</v>
      </c>
      <c r="B25" s="16" t="s">
        <v>14</v>
      </c>
      <c r="C25" s="23" t="s">
        <v>26</v>
      </c>
      <c r="D25" s="758"/>
      <c r="E25" s="20">
        <f t="shared" ref="E25:E30" si="8">SUM(H25:N25,P25:R25)</f>
        <v>0</v>
      </c>
      <c r="F25" s="20"/>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0.2</v>
      </c>
      <c r="BJ25" s="14"/>
    </row>
    <row r="26" spans="1:64" s="26" customFormat="1" ht="13.8" x14ac:dyDescent="0.25">
      <c r="A26" s="15" t="s">
        <v>7</v>
      </c>
      <c r="B26" s="16" t="s">
        <v>15</v>
      </c>
      <c r="C26" s="23" t="s">
        <v>122</v>
      </c>
      <c r="D26" s="758"/>
      <c r="E26" s="20">
        <f t="shared" si="8"/>
        <v>0</v>
      </c>
      <c r="F26" s="20"/>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758"/>
      <c r="E27" s="20">
        <f t="shared" si="8"/>
        <v>0</v>
      </c>
      <c r="F27" s="20"/>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37.869999999999997</v>
      </c>
      <c r="BJ27" s="14"/>
    </row>
    <row r="28" spans="1:64" s="26" customFormat="1" ht="13.8" x14ac:dyDescent="0.25">
      <c r="A28" s="15">
        <v>2.5</v>
      </c>
      <c r="B28" s="16" t="s">
        <v>87</v>
      </c>
      <c r="C28" s="23" t="s">
        <v>124</v>
      </c>
      <c r="D28" s="758"/>
      <c r="E28" s="20">
        <f t="shared" si="8"/>
        <v>0</v>
      </c>
      <c r="F28" s="20"/>
      <c r="G28" s="20">
        <f t="shared" si="5"/>
        <v>0</v>
      </c>
      <c r="H28" s="4"/>
      <c r="I28" s="4"/>
      <c r="J28" s="4"/>
      <c r="K28" s="4"/>
      <c r="L28" s="4"/>
      <c r="M28" s="4"/>
      <c r="N28" s="4"/>
      <c r="O28" s="4"/>
      <c r="P28" s="4"/>
      <c r="Q28" s="4"/>
      <c r="R28" s="4"/>
      <c r="S28" s="20">
        <f>SUM(U28:X28,Z28:BF28)</f>
        <v>0</v>
      </c>
      <c r="T28" s="20"/>
      <c r="U28" s="4"/>
      <c r="V28" s="4"/>
      <c r="W28" s="4"/>
      <c r="X28" s="4"/>
      <c r="Y28" s="25">
        <f>D28-BH28</f>
        <v>0</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9.1199999999999992</v>
      </c>
      <c r="BJ28" s="14"/>
    </row>
    <row r="29" spans="1:64" s="26" customFormat="1" ht="13.8" x14ac:dyDescent="0.25">
      <c r="A29" s="15">
        <v>2.6</v>
      </c>
      <c r="B29" s="16" t="s">
        <v>88</v>
      </c>
      <c r="C29" s="23" t="s">
        <v>48</v>
      </c>
      <c r="D29" s="757">
        <v>3.8401999999999999E-2</v>
      </c>
      <c r="E29" s="20">
        <f t="shared" si="8"/>
        <v>0</v>
      </c>
      <c r="F29" s="20"/>
      <c r="G29" s="20">
        <f t="shared" si="5"/>
        <v>0</v>
      </c>
      <c r="H29" s="4"/>
      <c r="I29" s="4"/>
      <c r="J29" s="4"/>
      <c r="K29" s="4"/>
      <c r="L29" s="4"/>
      <c r="M29" s="4"/>
      <c r="N29" s="4"/>
      <c r="O29" s="4"/>
      <c r="P29" s="4"/>
      <c r="Q29" s="4"/>
      <c r="R29" s="4"/>
      <c r="S29" s="20">
        <f>SUM(U29:Y29,AA29:BF29)</f>
        <v>0</v>
      </c>
      <c r="T29" s="20"/>
      <c r="U29" s="4"/>
      <c r="V29" s="4"/>
      <c r="W29" s="4"/>
      <c r="X29" s="4"/>
      <c r="Y29" s="4"/>
      <c r="Z29" s="25">
        <f>D29-BH29</f>
        <v>3.8401999999999999E-2</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1.3184020000000001</v>
      </c>
      <c r="BJ29" s="14"/>
    </row>
    <row r="30" spans="1:64" s="26" customFormat="1" ht="20.25" customHeight="1" x14ac:dyDescent="0.25">
      <c r="A30" s="15">
        <v>2.7</v>
      </c>
      <c r="B30" s="16" t="s">
        <v>89</v>
      </c>
      <c r="C30" s="23" t="s">
        <v>41</v>
      </c>
      <c r="D30" s="758"/>
      <c r="E30" s="20">
        <f t="shared" si="8"/>
        <v>0</v>
      </c>
      <c r="F30" s="20"/>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758"/>
      <c r="E31" s="20">
        <f>SUM(H31:N31,P31:R31)</f>
        <v>0</v>
      </c>
      <c r="F31" s="20"/>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0</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20</v>
      </c>
      <c r="BJ31" s="14"/>
    </row>
    <row r="32" spans="1:64" s="26" customFormat="1" ht="20.25" customHeight="1" x14ac:dyDescent="0.25">
      <c r="A32" s="15" t="s">
        <v>42</v>
      </c>
      <c r="B32" s="16" t="s">
        <v>129</v>
      </c>
      <c r="C32" s="23" t="s">
        <v>27</v>
      </c>
      <c r="D32" s="811">
        <f>SUM(D34:D49)</f>
        <v>217.267989</v>
      </c>
      <c r="E32" s="20">
        <f t="shared" ref="E32:E61" si="9">SUM(H32:N32,P32:R32)</f>
        <v>0</v>
      </c>
      <c r="F32" s="20"/>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0.22</v>
      </c>
      <c r="T32" s="719"/>
      <c r="U32" s="719">
        <f>SUM(U34:U49)</f>
        <v>0</v>
      </c>
      <c r="V32" s="719">
        <f t="shared" ref="V32:AB32" si="11">SUM(V34:V49)</f>
        <v>0</v>
      </c>
      <c r="W32" s="719">
        <f t="shared" si="11"/>
        <v>0</v>
      </c>
      <c r="X32" s="719">
        <f t="shared" si="11"/>
        <v>0</v>
      </c>
      <c r="Y32" s="719">
        <f>SUM(Y34:Y49)</f>
        <v>0</v>
      </c>
      <c r="Z32" s="719">
        <f t="shared" si="11"/>
        <v>0</v>
      </c>
      <c r="AA32" s="719">
        <f t="shared" si="11"/>
        <v>0</v>
      </c>
      <c r="AB32" s="719">
        <f t="shared" si="11"/>
        <v>0</v>
      </c>
      <c r="AC32" s="739">
        <f>D32-BH32</f>
        <v>217.047989</v>
      </c>
      <c r="AD32" s="720"/>
      <c r="AE32" s="719">
        <f>SUM(AE35:AE49)</f>
        <v>0</v>
      </c>
      <c r="AF32" s="719">
        <f>SUM(AF34,AF36:AF49)</f>
        <v>0</v>
      </c>
      <c r="AG32" s="719">
        <f>SUM(AG34:AG35,AG37:AG49)</f>
        <v>0</v>
      </c>
      <c r="AH32" s="719">
        <f>SUM(AH34:AH36,AH38:AH49)</f>
        <v>0</v>
      </c>
      <c r="AI32" s="719">
        <f>SUM(AI34:AI37,AI39:AI49)</f>
        <v>0</v>
      </c>
      <c r="AJ32" s="719">
        <f>SUM(AJ34:AJ38,AJ40:AJ49)</f>
        <v>0</v>
      </c>
      <c r="AK32" s="719">
        <f>SUM(AK34:AK39,AK41:AK49)</f>
        <v>0.1</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v>
      </c>
      <c r="AW32" s="719">
        <f>SUM(AW34:AW49,)</f>
        <v>0</v>
      </c>
      <c r="AX32" s="719">
        <f>SUM(AX34:AX49,)</f>
        <v>0.12</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0.22</v>
      </c>
      <c r="BI32" s="23">
        <f>BI34+BI35+BI36+BI37+BI38+BI39+BI40+BI41+BI42+BI43+BI44+BI45+BI46+BI47+BI48+BI49</f>
        <v>269.73798900000003</v>
      </c>
      <c r="BJ32" s="14"/>
    </row>
    <row r="33" spans="1:62" s="26" customFormat="1" ht="10.5" customHeight="1" x14ac:dyDescent="0.25">
      <c r="A33" s="94"/>
      <c r="B33" s="92" t="s">
        <v>38</v>
      </c>
      <c r="C33" s="23"/>
      <c r="D33" s="758"/>
      <c r="E33" s="20">
        <f t="shared" si="9"/>
        <v>0</v>
      </c>
      <c r="F33" s="20"/>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789">
        <v>82.727541000000002</v>
      </c>
      <c r="E34" s="20">
        <f t="shared" si="9"/>
        <v>0</v>
      </c>
      <c r="F34" s="20"/>
      <c r="G34" s="20">
        <f t="shared" si="5"/>
        <v>0</v>
      </c>
      <c r="H34" s="4"/>
      <c r="I34" s="4"/>
      <c r="J34" s="4"/>
      <c r="K34" s="4"/>
      <c r="L34" s="4"/>
      <c r="M34" s="4"/>
      <c r="N34" s="4"/>
      <c r="O34" s="4"/>
      <c r="P34" s="4"/>
      <c r="Q34" s="4"/>
      <c r="R34" s="4"/>
      <c r="S34" s="20">
        <f>SUM(U34:AB34,AF34:BF34)</f>
        <v>0.12</v>
      </c>
      <c r="T34" s="20"/>
      <c r="U34" s="4"/>
      <c r="V34" s="4"/>
      <c r="W34" s="4"/>
      <c r="X34" s="4"/>
      <c r="Y34" s="4"/>
      <c r="Z34" s="4"/>
      <c r="AA34" s="4"/>
      <c r="AB34" s="4"/>
      <c r="AC34" s="737">
        <f>SUM(AD34,AF34:AT34)</f>
        <v>0</v>
      </c>
      <c r="AD34" s="720"/>
      <c r="AE34" s="25">
        <f>D34-BH34</f>
        <v>82.607540999999998</v>
      </c>
      <c r="AF34" s="104"/>
      <c r="AG34" s="4"/>
      <c r="AH34" s="4"/>
      <c r="AI34" s="4"/>
      <c r="AJ34" s="4"/>
      <c r="AK34" s="4"/>
      <c r="AL34" s="4"/>
      <c r="AM34" s="4"/>
      <c r="AN34" s="4"/>
      <c r="AO34" s="4"/>
      <c r="AP34" s="4"/>
      <c r="AQ34" s="4"/>
      <c r="AR34" s="4"/>
      <c r="AS34" s="4"/>
      <c r="AT34" s="4"/>
      <c r="AU34" s="4"/>
      <c r="AV34" s="4"/>
      <c r="AW34" s="4"/>
      <c r="AX34" s="4">
        <v>0.12</v>
      </c>
      <c r="AY34" s="4"/>
      <c r="AZ34" s="4"/>
      <c r="BA34" s="4"/>
      <c r="BB34" s="4"/>
      <c r="BC34" s="4"/>
      <c r="BD34" s="4"/>
      <c r="BE34" s="4"/>
      <c r="BF34" s="4"/>
      <c r="BG34" s="4"/>
      <c r="BH34" s="20">
        <f>SUM(H34:N34,P34:R34,U34:AB34,AF34:BG34)</f>
        <v>0.12</v>
      </c>
      <c r="BI34" s="23">
        <f>AE64</f>
        <v>130.90754099999998</v>
      </c>
      <c r="BJ34" s="14"/>
    </row>
    <row r="35" spans="1:62" s="26" customFormat="1" ht="20.25" customHeight="1" x14ac:dyDescent="0.25">
      <c r="A35" s="721" t="s">
        <v>260</v>
      </c>
      <c r="B35" s="16" t="s">
        <v>235</v>
      </c>
      <c r="C35" s="23" t="s">
        <v>236</v>
      </c>
      <c r="D35" s="789">
        <v>75.852275000000006</v>
      </c>
      <c r="E35" s="20">
        <f t="shared" si="9"/>
        <v>0</v>
      </c>
      <c r="F35" s="20"/>
      <c r="G35" s="20">
        <f t="shared" si="5"/>
        <v>0</v>
      </c>
      <c r="H35" s="4"/>
      <c r="I35" s="4"/>
      <c r="J35" s="4"/>
      <c r="K35" s="4"/>
      <c r="L35" s="4"/>
      <c r="M35" s="4"/>
      <c r="N35" s="4"/>
      <c r="O35" s="4"/>
      <c r="P35" s="4"/>
      <c r="Q35" s="4"/>
      <c r="R35" s="4"/>
      <c r="S35" s="20">
        <f>SUM(U35:AB35,AE35,AG35:BF35)</f>
        <v>0.1</v>
      </c>
      <c r="T35" s="20"/>
      <c r="U35" s="4"/>
      <c r="V35" s="4"/>
      <c r="W35" s="4"/>
      <c r="X35" s="4"/>
      <c r="Y35" s="4"/>
      <c r="Z35" s="4"/>
      <c r="AA35" s="4"/>
      <c r="AB35" s="4"/>
      <c r="AC35" s="737">
        <f>SUM(AE35,AG35:AT35)</f>
        <v>0.1</v>
      </c>
      <c r="AD35" s="720"/>
      <c r="AE35" s="4"/>
      <c r="AF35" s="25">
        <f>D35-BH35</f>
        <v>75.752275000000012</v>
      </c>
      <c r="AG35" s="4"/>
      <c r="AH35" s="4"/>
      <c r="AI35" s="4"/>
      <c r="AJ35" s="4"/>
      <c r="AK35" s="4">
        <v>0.1</v>
      </c>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0.1</v>
      </c>
      <c r="BI35" s="23">
        <f>AF64</f>
        <v>77.852275000000006</v>
      </c>
      <c r="BJ35" s="14"/>
    </row>
    <row r="36" spans="1:62" s="26" customFormat="1" ht="20.25" customHeight="1" x14ac:dyDescent="0.25">
      <c r="A36" s="721" t="s">
        <v>260</v>
      </c>
      <c r="B36" s="16" t="s">
        <v>237</v>
      </c>
      <c r="C36" s="23" t="s">
        <v>238</v>
      </c>
      <c r="D36" s="789"/>
      <c r="E36" s="20">
        <f t="shared" si="9"/>
        <v>0</v>
      </c>
      <c r="F36" s="20"/>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0</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0</v>
      </c>
      <c r="BJ36" s="14"/>
    </row>
    <row r="37" spans="1:62" s="26" customFormat="1" ht="20.25" customHeight="1" x14ac:dyDescent="0.25">
      <c r="A37" s="721" t="s">
        <v>260</v>
      </c>
      <c r="B37" s="16" t="s">
        <v>239</v>
      </c>
      <c r="C37" s="23" t="s">
        <v>240</v>
      </c>
      <c r="D37" s="789">
        <v>0.135521</v>
      </c>
      <c r="E37" s="20">
        <f t="shared" si="9"/>
        <v>0</v>
      </c>
      <c r="F37" s="20"/>
      <c r="G37" s="20">
        <f t="shared" si="5"/>
        <v>0</v>
      </c>
      <c r="H37" s="4"/>
      <c r="I37" s="4"/>
      <c r="J37" s="4"/>
      <c r="K37" s="4"/>
      <c r="L37" s="4"/>
      <c r="M37" s="4"/>
      <c r="N37" s="4"/>
      <c r="O37" s="4"/>
      <c r="P37" s="4"/>
      <c r="Q37" s="4"/>
      <c r="R37" s="4"/>
      <c r="S37" s="20">
        <f>SUM(U37:AB37,AE37:AG37,AI37:BF37)</f>
        <v>0</v>
      </c>
      <c r="T37" s="20"/>
      <c r="U37" s="4"/>
      <c r="V37" s="4"/>
      <c r="W37" s="4"/>
      <c r="X37" s="4"/>
      <c r="Y37" s="4"/>
      <c r="Z37" s="4"/>
      <c r="AA37" s="4"/>
      <c r="AB37" s="4"/>
      <c r="AC37" s="737">
        <f>SUM(AE37:AG37,AI37:AT37)</f>
        <v>0</v>
      </c>
      <c r="AD37" s="720"/>
      <c r="AE37" s="4"/>
      <c r="AF37" s="4"/>
      <c r="AG37" s="4"/>
      <c r="AH37" s="25">
        <f>D37-BH37</f>
        <v>0.135521</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v>
      </c>
      <c r="BI37" s="23">
        <f>AH64</f>
        <v>0.135521</v>
      </c>
      <c r="BJ37" s="14"/>
    </row>
    <row r="38" spans="1:62" s="26" customFormat="1" ht="20.25" customHeight="1" x14ac:dyDescent="0.25">
      <c r="A38" s="721" t="s">
        <v>260</v>
      </c>
      <c r="B38" s="16" t="s">
        <v>241</v>
      </c>
      <c r="C38" s="23" t="s">
        <v>242</v>
      </c>
      <c r="D38" s="789">
        <v>2.8282319999999999</v>
      </c>
      <c r="E38" s="20">
        <f t="shared" si="9"/>
        <v>0</v>
      </c>
      <c r="F38" s="20"/>
      <c r="G38" s="20">
        <f t="shared" si="5"/>
        <v>0</v>
      </c>
      <c r="H38" s="4"/>
      <c r="I38" s="4"/>
      <c r="J38" s="4"/>
      <c r="K38" s="4"/>
      <c r="L38" s="4"/>
      <c r="M38" s="4"/>
      <c r="N38" s="4"/>
      <c r="O38" s="4"/>
      <c r="P38" s="4"/>
      <c r="Q38" s="4"/>
      <c r="R38" s="4"/>
      <c r="S38" s="20">
        <f>SUM(U38:AB38,AE38:AH38,AJ38:BF38)</f>
        <v>0</v>
      </c>
      <c r="T38" s="20"/>
      <c r="U38" s="4"/>
      <c r="V38" s="4"/>
      <c r="W38" s="4"/>
      <c r="X38" s="4"/>
      <c r="Y38" s="4"/>
      <c r="Z38" s="4"/>
      <c r="AA38" s="4"/>
      <c r="AB38" s="4"/>
      <c r="AC38" s="737">
        <f>SUM(AE38:AH38,AJ38:AT38)</f>
        <v>0</v>
      </c>
      <c r="AD38" s="720"/>
      <c r="AE38" s="4"/>
      <c r="AF38" s="4"/>
      <c r="AG38" s="4"/>
      <c r="AH38" s="4"/>
      <c r="AI38" s="25">
        <f>D38-BH38</f>
        <v>2.8282319999999999</v>
      </c>
      <c r="AJ38" s="4"/>
      <c r="AK38" s="4"/>
      <c r="AL38" s="4"/>
      <c r="AM38" s="4"/>
      <c r="AN38" s="4"/>
      <c r="AO38" s="4"/>
      <c r="AP38" s="4"/>
      <c r="AQ38" s="4"/>
      <c r="AR38" s="4"/>
      <c r="AS38" s="4"/>
      <c r="AT38" s="4"/>
      <c r="AU38" s="4"/>
      <c r="AV38" s="4"/>
      <c r="AW38" s="4"/>
      <c r="AX38" s="4"/>
      <c r="AY38" s="4"/>
      <c r="AZ38" s="4"/>
      <c r="BA38" s="4"/>
      <c r="BB38" s="4"/>
      <c r="BC38" s="4"/>
      <c r="BD38" s="4"/>
      <c r="BE38" s="4"/>
      <c r="BF38" s="4"/>
      <c r="BG38" s="4"/>
      <c r="BH38" s="20">
        <f>SUM(H38:N38,P38:R38,U38:AB38,AE38:AH38,AJ38:BG38)</f>
        <v>0</v>
      </c>
      <c r="BI38" s="23">
        <f>AI64</f>
        <v>3.2282319999999998</v>
      </c>
      <c r="BJ38" s="14"/>
    </row>
    <row r="39" spans="1:62" s="26" customFormat="1" ht="20.25" customHeight="1" x14ac:dyDescent="0.25">
      <c r="A39" s="721" t="s">
        <v>260</v>
      </c>
      <c r="B39" s="16" t="s">
        <v>243</v>
      </c>
      <c r="C39" s="23" t="s">
        <v>244</v>
      </c>
      <c r="D39" s="789">
        <v>4.2454970000000003</v>
      </c>
      <c r="E39" s="20">
        <f t="shared" si="9"/>
        <v>0</v>
      </c>
      <c r="F39" s="20"/>
      <c r="G39" s="20">
        <f t="shared" si="5"/>
        <v>0</v>
      </c>
      <c r="H39" s="4"/>
      <c r="I39" s="4"/>
      <c r="J39" s="4"/>
      <c r="K39" s="4"/>
      <c r="L39" s="4"/>
      <c r="M39" s="4"/>
      <c r="N39" s="4"/>
      <c r="O39" s="4"/>
      <c r="P39" s="4"/>
      <c r="Q39" s="4"/>
      <c r="R39" s="4"/>
      <c r="S39" s="20">
        <f>SUM(U39:AB39,AE39:AI39,AK39:BF39)</f>
        <v>0</v>
      </c>
      <c r="T39" s="20"/>
      <c r="U39" s="4"/>
      <c r="V39" s="4"/>
      <c r="W39" s="4"/>
      <c r="X39" s="4"/>
      <c r="Y39" s="4"/>
      <c r="Z39" s="4"/>
      <c r="AA39" s="4"/>
      <c r="AB39" s="4"/>
      <c r="AC39" s="737">
        <f>SUM(AE39:AI39,AK39:AT39)</f>
        <v>0</v>
      </c>
      <c r="AD39" s="720"/>
      <c r="AE39" s="4"/>
      <c r="AF39" s="4"/>
      <c r="AG39" s="4"/>
      <c r="AH39" s="4"/>
      <c r="AI39" s="4"/>
      <c r="AJ39" s="25">
        <f>D39-BH39</f>
        <v>4.2454970000000003</v>
      </c>
      <c r="AK39" s="4"/>
      <c r="AL39" s="4"/>
      <c r="AM39" s="4"/>
      <c r="AN39" s="4"/>
      <c r="AO39" s="4"/>
      <c r="AP39" s="4"/>
      <c r="AQ39" s="4"/>
      <c r="AR39" s="4"/>
      <c r="AS39" s="4"/>
      <c r="AT39" s="4"/>
      <c r="AU39" s="4"/>
      <c r="AV39" s="4"/>
      <c r="AW39" s="4"/>
      <c r="AX39" s="4"/>
      <c r="AY39" s="4"/>
      <c r="AZ39" s="4"/>
      <c r="BA39" s="4"/>
      <c r="BB39" s="4"/>
      <c r="BC39" s="4"/>
      <c r="BD39" s="4"/>
      <c r="BE39" s="4"/>
      <c r="BF39" s="4"/>
      <c r="BG39" s="4"/>
      <c r="BH39" s="20">
        <f>SUM(H39:N39,P39:R39,U39:AB39,AE39:AI39,AK39:BG39)</f>
        <v>0</v>
      </c>
      <c r="BI39" s="23">
        <f>AJ64</f>
        <v>4.2454970000000003</v>
      </c>
      <c r="BJ39" s="14"/>
    </row>
    <row r="40" spans="1:62" s="26" customFormat="1" ht="20.25" customHeight="1" x14ac:dyDescent="0.25">
      <c r="A40" s="721" t="s">
        <v>260</v>
      </c>
      <c r="B40" s="16" t="s">
        <v>245</v>
      </c>
      <c r="C40" s="23" t="s">
        <v>246</v>
      </c>
      <c r="D40" s="789">
        <v>0.26251400000000003</v>
      </c>
      <c r="E40" s="20">
        <f t="shared" si="9"/>
        <v>0</v>
      </c>
      <c r="F40" s="20"/>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0.26251400000000003</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0.48251400000000005</v>
      </c>
      <c r="BJ40" s="14"/>
    </row>
    <row r="41" spans="1:62" s="26" customFormat="1" ht="20.25" customHeight="1" x14ac:dyDescent="0.25">
      <c r="A41" s="721" t="s">
        <v>260</v>
      </c>
      <c r="B41" s="16" t="s">
        <v>247</v>
      </c>
      <c r="C41" s="23" t="s">
        <v>248</v>
      </c>
      <c r="D41" s="789">
        <v>2.4405E-2</v>
      </c>
      <c r="E41" s="20">
        <f t="shared" si="9"/>
        <v>0</v>
      </c>
      <c r="F41" s="20"/>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2.4405E-2</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0.92440500000000003</v>
      </c>
      <c r="BJ41" s="14"/>
    </row>
    <row r="42" spans="1:62" s="26" customFormat="1" ht="20.25" customHeight="1" x14ac:dyDescent="0.25">
      <c r="A42" s="721" t="s">
        <v>260</v>
      </c>
      <c r="B42" s="16" t="s">
        <v>249</v>
      </c>
      <c r="C42" s="23" t="s">
        <v>250</v>
      </c>
      <c r="D42" s="758"/>
      <c r="E42" s="20">
        <f t="shared" si="9"/>
        <v>0</v>
      </c>
      <c r="F42" s="20"/>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758"/>
      <c r="E43" s="20">
        <f t="shared" si="9"/>
        <v>0</v>
      </c>
      <c r="F43" s="20"/>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0.30000000000000004</v>
      </c>
      <c r="BJ43" s="14"/>
    </row>
    <row r="44" spans="1:62" s="26" customFormat="1" ht="20.25" customHeight="1" x14ac:dyDescent="0.25">
      <c r="A44" s="721" t="s">
        <v>260</v>
      </c>
      <c r="B44" s="16" t="s">
        <v>83</v>
      </c>
      <c r="C44" s="23" t="s">
        <v>73</v>
      </c>
      <c r="D44" s="757">
        <v>0.46651700000000002</v>
      </c>
      <c r="E44" s="20">
        <f t="shared" si="9"/>
        <v>0</v>
      </c>
      <c r="F44" s="20"/>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0.46651700000000002</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0.93651700000000004</v>
      </c>
      <c r="BJ44" s="14"/>
    </row>
    <row r="45" spans="1:62" s="26" customFormat="1" ht="20.25" customHeight="1" x14ac:dyDescent="0.25">
      <c r="A45" s="721" t="s">
        <v>260</v>
      </c>
      <c r="B45" s="16" t="s">
        <v>93</v>
      </c>
      <c r="C45" s="23" t="s">
        <v>97</v>
      </c>
      <c r="D45" s="758"/>
      <c r="E45" s="20">
        <f t="shared" si="9"/>
        <v>0</v>
      </c>
      <c r="F45" s="20"/>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v>
      </c>
      <c r="AQ45" s="4"/>
      <c r="AR45" s="4"/>
      <c r="AS45" s="4"/>
      <c r="AT45" s="4"/>
      <c r="AU45" s="4"/>
      <c r="AV45" s="4"/>
      <c r="AW45" s="4"/>
      <c r="AX45" s="4"/>
      <c r="AY45" s="4"/>
      <c r="AZ45" s="4"/>
      <c r="BA45" s="4"/>
      <c r="BB45" s="4"/>
      <c r="BC45" s="4"/>
      <c r="BD45" s="4"/>
      <c r="BE45" s="4"/>
      <c r="BF45" s="4"/>
      <c r="BG45" s="4"/>
      <c r="BH45" s="20">
        <f>SUM(H45:N45,P45:R45,U45:AB45,AE45:AO45,AQ45:BG45)</f>
        <v>0</v>
      </c>
      <c r="BI45" s="23">
        <f>AP64</f>
        <v>0</v>
      </c>
      <c r="BJ45" s="14"/>
    </row>
    <row r="46" spans="1:62" s="26" customFormat="1" ht="20.25" customHeight="1" x14ac:dyDescent="0.25">
      <c r="A46" s="721" t="s">
        <v>260</v>
      </c>
      <c r="B46" s="16" t="s">
        <v>251</v>
      </c>
      <c r="C46" s="23" t="s">
        <v>43</v>
      </c>
      <c r="D46" s="757">
        <v>50.439148000000003</v>
      </c>
      <c r="E46" s="20">
        <f t="shared" si="9"/>
        <v>0</v>
      </c>
      <c r="F46" s="20"/>
      <c r="G46" s="20">
        <f t="shared" si="5"/>
        <v>0</v>
      </c>
      <c r="H46" s="4"/>
      <c r="I46" s="4"/>
      <c r="J46" s="4"/>
      <c r="K46" s="4"/>
      <c r="L46" s="4"/>
      <c r="M46" s="4"/>
      <c r="N46" s="4"/>
      <c r="O46" s="4"/>
      <c r="P46" s="4"/>
      <c r="Q46" s="4"/>
      <c r="R46" s="4"/>
      <c r="S46" s="20">
        <f>SUM(U46:AB46,AE46:AP46,AR46:BF46)</f>
        <v>0</v>
      </c>
      <c r="T46" s="20"/>
      <c r="U46" s="4"/>
      <c r="V46" s="4"/>
      <c r="W46" s="4"/>
      <c r="X46" s="4"/>
      <c r="Y46" s="4"/>
      <c r="Z46" s="4"/>
      <c r="AA46" s="4"/>
      <c r="AB46" s="4"/>
      <c r="AC46" s="737">
        <f>SUM(AE46:AP46,AR46:AT46)</f>
        <v>0</v>
      </c>
      <c r="AD46" s="720"/>
      <c r="AE46" s="4"/>
      <c r="AF46" s="4"/>
      <c r="AG46" s="4"/>
      <c r="AH46" s="4"/>
      <c r="AI46" s="4"/>
      <c r="AJ46" s="4"/>
      <c r="AK46" s="4"/>
      <c r="AL46" s="4"/>
      <c r="AM46" s="4"/>
      <c r="AN46" s="4"/>
      <c r="AO46" s="4"/>
      <c r="AP46" s="4"/>
      <c r="AQ46" s="25">
        <f>D46-BH46</f>
        <v>50.439148000000003</v>
      </c>
      <c r="AR46" s="4"/>
      <c r="AS46" s="4"/>
      <c r="AT46" s="4"/>
      <c r="AU46" s="4"/>
      <c r="AV46" s="4"/>
      <c r="AW46" s="4"/>
      <c r="AX46" s="4"/>
      <c r="AY46" s="4"/>
      <c r="AZ46" s="4"/>
      <c r="BA46" s="4"/>
      <c r="BB46" s="4"/>
      <c r="BC46" s="4"/>
      <c r="BD46" s="4"/>
      <c r="BE46" s="4"/>
      <c r="BF46" s="4"/>
      <c r="BG46" s="4"/>
      <c r="BH46" s="20">
        <f>SUM(H46:N46,P46:R46,U46:AB46,AE46:AP46,AR46:BG46)</f>
        <v>0</v>
      </c>
      <c r="BI46" s="23">
        <f>AQ64</f>
        <v>50.439148000000003</v>
      </c>
      <c r="BJ46" s="14"/>
    </row>
    <row r="47" spans="1:62" s="26" customFormat="1" ht="20.25" customHeight="1" x14ac:dyDescent="0.25">
      <c r="A47" s="721" t="s">
        <v>260</v>
      </c>
      <c r="B47" s="16" t="s">
        <v>252</v>
      </c>
      <c r="C47" s="23" t="s">
        <v>253</v>
      </c>
      <c r="D47" s="758"/>
      <c r="E47" s="20">
        <f t="shared" si="9"/>
        <v>0</v>
      </c>
      <c r="F47" s="20"/>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758"/>
      <c r="E48" s="20">
        <f t="shared" si="9"/>
        <v>0</v>
      </c>
      <c r="F48" s="20"/>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789">
        <v>0.28633900000000001</v>
      </c>
      <c r="E49" s="20">
        <f t="shared" si="9"/>
        <v>0</v>
      </c>
      <c r="F49" s="20"/>
      <c r="G49" s="20">
        <f t="shared" si="5"/>
        <v>0</v>
      </c>
      <c r="H49" s="4"/>
      <c r="I49" s="4"/>
      <c r="J49" s="4"/>
      <c r="K49" s="4"/>
      <c r="L49" s="4"/>
      <c r="M49" s="4"/>
      <c r="N49" s="4"/>
      <c r="O49" s="4"/>
      <c r="P49" s="4"/>
      <c r="Q49" s="4"/>
      <c r="R49" s="4"/>
      <c r="S49" s="20">
        <f>SUM(U49:AB49,AE49:AS49,AU49:BF49)</f>
        <v>0</v>
      </c>
      <c r="T49" s="20"/>
      <c r="U49" s="4"/>
      <c r="V49" s="4"/>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0.28633900000000001</v>
      </c>
      <c r="AU49" s="4"/>
      <c r="AV49" s="4"/>
      <c r="AW49" s="4"/>
      <c r="AX49" s="4"/>
      <c r="AY49" s="4"/>
      <c r="AZ49" s="4"/>
      <c r="BA49" s="4"/>
      <c r="BB49" s="4"/>
      <c r="BC49" s="4"/>
      <c r="BD49" s="4"/>
      <c r="BE49" s="4"/>
      <c r="BF49" s="4"/>
      <c r="BG49" s="4"/>
      <c r="BH49" s="20">
        <f>SUM(H49:N49,P49:R49,U49:AB49,AE49:AS49,AU49:BG49)</f>
        <v>0</v>
      </c>
      <c r="BI49" s="23">
        <f>AT64</f>
        <v>0.28633900000000001</v>
      </c>
      <c r="BJ49" s="14"/>
    </row>
    <row r="50" spans="1:62" s="26" customFormat="1" ht="13.8" x14ac:dyDescent="0.25">
      <c r="A50" s="15">
        <v>2.1</v>
      </c>
      <c r="B50" s="16" t="s">
        <v>119</v>
      </c>
      <c r="C50" s="23" t="s">
        <v>123</v>
      </c>
      <c r="D50" s="758"/>
      <c r="E50" s="20">
        <f t="shared" si="9"/>
        <v>0</v>
      </c>
      <c r="F50" s="20"/>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757">
        <v>2.73021</v>
      </c>
      <c r="E51" s="20">
        <f t="shared" si="9"/>
        <v>0</v>
      </c>
      <c r="F51" s="20"/>
      <c r="G51" s="20">
        <f t="shared" si="5"/>
        <v>0</v>
      </c>
      <c r="H51" s="4"/>
      <c r="I51" s="4"/>
      <c r="J51" s="4"/>
      <c r="K51" s="4"/>
      <c r="L51" s="4"/>
      <c r="M51" s="4"/>
      <c r="N51" s="4"/>
      <c r="O51" s="4"/>
      <c r="P51" s="4"/>
      <c r="Q51" s="4"/>
      <c r="R51" s="4"/>
      <c r="S51" s="20">
        <f>SUM(U51:AB51,AE51:AU51,AW51:BF51)</f>
        <v>0</v>
      </c>
      <c r="T51" s="20"/>
      <c r="U51" s="4"/>
      <c r="V51" s="4"/>
      <c r="W51" s="4"/>
      <c r="X51" s="4"/>
      <c r="Y51" s="4"/>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2.73021</v>
      </c>
      <c r="AW51" s="4"/>
      <c r="AX51" s="4"/>
      <c r="AY51" s="4"/>
      <c r="AZ51" s="4"/>
      <c r="BA51" s="4"/>
      <c r="BB51" s="4"/>
      <c r="BC51" s="4"/>
      <c r="BD51" s="4"/>
      <c r="BE51" s="4"/>
      <c r="BF51" s="4"/>
      <c r="BG51" s="4"/>
      <c r="BH51" s="20">
        <f>SUM(H51:N51,P51:R51,U51:AB51,AE51:AU51,AW51:BG51)</f>
        <v>0</v>
      </c>
      <c r="BI51" s="23">
        <f>AV64</f>
        <v>3.1302099999999999</v>
      </c>
      <c r="BJ51" s="14"/>
    </row>
    <row r="52" spans="1:62" s="26" customFormat="1" ht="13.8" x14ac:dyDescent="0.25">
      <c r="A52" s="15">
        <v>2.12</v>
      </c>
      <c r="B52" s="16" t="s">
        <v>149</v>
      </c>
      <c r="C52" s="23" t="s">
        <v>147</v>
      </c>
      <c r="D52" s="758"/>
      <c r="E52" s="20">
        <f t="shared" si="9"/>
        <v>0</v>
      </c>
      <c r="F52" s="20"/>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v>
      </c>
      <c r="BJ52" s="14"/>
    </row>
    <row r="53" spans="1:62" s="26" customFormat="1" ht="13.8" x14ac:dyDescent="0.25">
      <c r="A53" s="15" t="s">
        <v>168</v>
      </c>
      <c r="B53" s="16" t="s">
        <v>90</v>
      </c>
      <c r="C53" s="23" t="s">
        <v>94</v>
      </c>
      <c r="D53" s="757">
        <v>69.521314000000004</v>
      </c>
      <c r="E53" s="20">
        <f t="shared" si="9"/>
        <v>0</v>
      </c>
      <c r="F53" s="20"/>
      <c r="G53" s="20">
        <f t="shared" si="5"/>
        <v>0</v>
      </c>
      <c r="H53" s="4"/>
      <c r="I53" s="4"/>
      <c r="J53" s="4"/>
      <c r="K53" s="4"/>
      <c r="L53" s="4"/>
      <c r="M53" s="4"/>
      <c r="N53" s="4"/>
      <c r="O53" s="4"/>
      <c r="P53" s="4"/>
      <c r="Q53" s="4"/>
      <c r="R53" s="4"/>
      <c r="S53" s="20">
        <f>SUM(U53:AB53,AE53:AW53,AY53:BF53)</f>
        <v>2.5</v>
      </c>
      <c r="T53" s="20"/>
      <c r="U53" s="4"/>
      <c r="V53" s="4"/>
      <c r="W53" s="4"/>
      <c r="X53" s="4"/>
      <c r="Y53" s="4"/>
      <c r="Z53" s="4"/>
      <c r="AA53" s="4"/>
      <c r="AB53" s="4"/>
      <c r="AC53" s="737">
        <f t="shared" ref="AC53:AC60" si="13">SUM(AE53:AT53,)</f>
        <v>2.5</v>
      </c>
      <c r="AD53" s="720"/>
      <c r="AE53" s="4">
        <v>2.5</v>
      </c>
      <c r="AF53" s="4"/>
      <c r="AG53" s="4"/>
      <c r="AH53" s="4"/>
      <c r="AI53" s="4"/>
      <c r="AJ53" s="4"/>
      <c r="AK53" s="4"/>
      <c r="AL53" s="4"/>
      <c r="AM53" s="4"/>
      <c r="AN53" s="4"/>
      <c r="AO53" s="4"/>
      <c r="AP53" s="4"/>
      <c r="AQ53" s="4"/>
      <c r="AR53" s="4"/>
      <c r="AS53" s="4"/>
      <c r="AT53" s="4"/>
      <c r="AU53" s="4"/>
      <c r="AV53" s="4"/>
      <c r="AW53" s="4"/>
      <c r="AX53" s="25">
        <f>D53-BH53</f>
        <v>67.021314000000004</v>
      </c>
      <c r="AY53" s="4"/>
      <c r="AZ53" s="4"/>
      <c r="BA53" s="4"/>
      <c r="BB53" s="4"/>
      <c r="BC53" s="4"/>
      <c r="BD53" s="4"/>
      <c r="BE53" s="4"/>
      <c r="BF53" s="4"/>
      <c r="BG53" s="4"/>
      <c r="BH53" s="20">
        <f>SUM(H53:N53,P53:R53,U53:AB53,AE53:AW53,AY53:BG53)</f>
        <v>2.5</v>
      </c>
      <c r="BI53" s="23">
        <f>AX64</f>
        <v>84.851314000000002</v>
      </c>
      <c r="BJ53" s="14"/>
    </row>
    <row r="54" spans="1:62" s="26" customFormat="1" ht="13.8" x14ac:dyDescent="0.25">
      <c r="A54" s="15" t="s">
        <v>169</v>
      </c>
      <c r="B54" s="16" t="s">
        <v>91</v>
      </c>
      <c r="C54" s="23" t="s">
        <v>95</v>
      </c>
      <c r="D54" s="758"/>
      <c r="E54" s="20">
        <f t="shared" si="9"/>
        <v>0</v>
      </c>
      <c r="F54" s="20"/>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757">
        <v>0.45707700000000001</v>
      </c>
      <c r="E55" s="20">
        <f t="shared" si="9"/>
        <v>0</v>
      </c>
      <c r="F55" s="20"/>
      <c r="G55" s="20">
        <f t="shared" si="5"/>
        <v>0</v>
      </c>
      <c r="H55" s="4"/>
      <c r="I55" s="4"/>
      <c r="J55" s="4"/>
      <c r="K55" s="4"/>
      <c r="L55" s="4"/>
      <c r="M55" s="4"/>
      <c r="N55" s="4"/>
      <c r="O55" s="4"/>
      <c r="P55" s="4"/>
      <c r="Q55" s="4"/>
      <c r="R55" s="4"/>
      <c r="S55" s="20">
        <f>SUM(U55:AB55,AE55:AY55,BA55:BF55)</f>
        <v>0</v>
      </c>
      <c r="T55" s="20"/>
      <c r="U55" s="4"/>
      <c r="V55" s="4"/>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0.45707700000000001</v>
      </c>
      <c r="BA55" s="4"/>
      <c r="BB55" s="4"/>
      <c r="BC55" s="4"/>
      <c r="BD55" s="4"/>
      <c r="BE55" s="4"/>
      <c r="BF55" s="4"/>
      <c r="BG55" s="4"/>
      <c r="BH55" s="20">
        <f>SUM(H55:N55,P55:R55,U55:AB55,AE55:AY55,BA55:BG55)</f>
        <v>0</v>
      </c>
      <c r="BI55" s="23">
        <f>AZ64</f>
        <v>0.45707700000000001</v>
      </c>
      <c r="BJ55" s="14"/>
    </row>
    <row r="56" spans="1:62" s="26" customFormat="1" ht="13.8" x14ac:dyDescent="0.25">
      <c r="A56" s="15" t="s">
        <v>171</v>
      </c>
      <c r="B56" s="16" t="s">
        <v>116</v>
      </c>
      <c r="C56" s="23" t="s">
        <v>96</v>
      </c>
      <c r="D56" s="758"/>
      <c r="E56" s="20">
        <f t="shared" si="9"/>
        <v>0</v>
      </c>
      <c r="F56" s="20"/>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758"/>
      <c r="E57" s="20">
        <f t="shared" si="9"/>
        <v>0</v>
      </c>
      <c r="F57" s="20"/>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757">
        <v>0.62889700000000004</v>
      </c>
      <c r="E58" s="20">
        <f t="shared" si="9"/>
        <v>0</v>
      </c>
      <c r="F58" s="20"/>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0.62889700000000004</v>
      </c>
      <c r="BD58" s="4"/>
      <c r="BE58" s="4"/>
      <c r="BF58" s="4"/>
      <c r="BG58" s="4"/>
      <c r="BH58" s="20">
        <f>SUM(H58:N58,P58:R58,U58:AB58,AE58:BB58,BD58:BG58)</f>
        <v>0</v>
      </c>
      <c r="BI58" s="23">
        <f>BC64</f>
        <v>0.62889700000000004</v>
      </c>
      <c r="BJ58" s="14"/>
    </row>
    <row r="59" spans="1:62" s="26" customFormat="1" ht="13.8" x14ac:dyDescent="0.25">
      <c r="A59" s="15">
        <v>2.19</v>
      </c>
      <c r="B59" s="16" t="s">
        <v>151</v>
      </c>
      <c r="C59" s="23" t="s">
        <v>152</v>
      </c>
      <c r="D59" s="757">
        <v>57.951832000000003</v>
      </c>
      <c r="E59" s="20">
        <f t="shared" si="9"/>
        <v>0</v>
      </c>
      <c r="F59" s="20"/>
      <c r="G59" s="20">
        <f t="shared" si="5"/>
        <v>0</v>
      </c>
      <c r="H59" s="4"/>
      <c r="I59" s="4"/>
      <c r="J59" s="4"/>
      <c r="K59" s="4"/>
      <c r="L59" s="4"/>
      <c r="M59" s="4"/>
      <c r="N59" s="4"/>
      <c r="O59" s="4"/>
      <c r="P59" s="4"/>
      <c r="Q59" s="4"/>
      <c r="R59" s="4"/>
      <c r="S59" s="20">
        <f>SUM(U59:AB59,AE59:BC59,BE59:BF59)</f>
        <v>0.5</v>
      </c>
      <c r="T59" s="20"/>
      <c r="U59" s="4"/>
      <c r="V59" s="4"/>
      <c r="W59" s="4"/>
      <c r="X59" s="4"/>
      <c r="Y59" s="4"/>
      <c r="Z59" s="4"/>
      <c r="AA59" s="4"/>
      <c r="AB59" s="4"/>
      <c r="AC59" s="737">
        <f t="shared" si="13"/>
        <v>0.5</v>
      </c>
      <c r="AD59" s="720"/>
      <c r="AE59" s="4">
        <v>0.5</v>
      </c>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57.451832000000003</v>
      </c>
      <c r="BE59" s="4"/>
      <c r="BF59" s="4"/>
      <c r="BG59" s="4"/>
      <c r="BH59" s="20">
        <f>SUM(H59:N59,P59:R59,U59:AB59,AE59:BC59,BE59:BG59)</f>
        <v>0.5</v>
      </c>
      <c r="BI59" s="23">
        <f>BD64</f>
        <v>57.451832000000003</v>
      </c>
      <c r="BJ59" s="14"/>
    </row>
    <row r="60" spans="1:62" s="26" customFormat="1" ht="13.8" x14ac:dyDescent="0.25">
      <c r="A60" s="15">
        <v>2.2000000000000002</v>
      </c>
      <c r="B60" s="16" t="s">
        <v>150</v>
      </c>
      <c r="C60" s="23" t="s">
        <v>153</v>
      </c>
      <c r="D60" s="757">
        <v>220.19539900000001</v>
      </c>
      <c r="E60" s="20">
        <f t="shared" si="9"/>
        <v>13.37</v>
      </c>
      <c r="F60" s="20"/>
      <c r="G60" s="20">
        <f t="shared" si="5"/>
        <v>0</v>
      </c>
      <c r="H60" s="4"/>
      <c r="I60" s="4"/>
      <c r="J60" s="4"/>
      <c r="K60" s="4"/>
      <c r="L60" s="4"/>
      <c r="M60" s="4"/>
      <c r="N60" s="4"/>
      <c r="O60" s="4"/>
      <c r="P60" s="4">
        <v>13.37</v>
      </c>
      <c r="Q60" s="4"/>
      <c r="R60" s="4"/>
      <c r="S60" s="20">
        <f>SUM(U60:AB60,AE60:BD60,BF60)</f>
        <v>0.24000000000000002</v>
      </c>
      <c r="T60" s="20"/>
      <c r="U60" s="4"/>
      <c r="V60" s="4"/>
      <c r="W60" s="4"/>
      <c r="X60" s="4">
        <v>0.04</v>
      </c>
      <c r="Y60" s="4"/>
      <c r="Z60" s="4"/>
      <c r="AA60" s="4"/>
      <c r="AB60" s="4"/>
      <c r="AC60" s="737">
        <f t="shared" si="13"/>
        <v>0.2</v>
      </c>
      <c r="AD60" s="720"/>
      <c r="AE60" s="4">
        <v>0.2</v>
      </c>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25">
        <f>D60-BH60</f>
        <v>206.58539900000002</v>
      </c>
      <c r="BF60" s="4"/>
      <c r="BG60" s="4"/>
      <c r="BH60" s="20">
        <f>SUM(H60:N60,P60:R60,U60:AB60,AE60:BD60,BF60:BG60)</f>
        <v>13.609999999999998</v>
      </c>
      <c r="BI60" s="23">
        <f>BE64</f>
        <v>206.58539900000002</v>
      </c>
      <c r="BJ60" s="14"/>
    </row>
    <row r="61" spans="1:62" s="26" customFormat="1" ht="13.8" x14ac:dyDescent="0.25">
      <c r="A61" s="15">
        <v>2.21</v>
      </c>
      <c r="B61" s="16" t="s">
        <v>77</v>
      </c>
      <c r="C61" s="23" t="s">
        <v>78</v>
      </c>
      <c r="D61" s="758">
        <v>6.1055999999999999E-2</v>
      </c>
      <c r="E61" s="20">
        <f t="shared" si="9"/>
        <v>0</v>
      </c>
      <c r="F61" s="20"/>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6.1055999999999999E-2</v>
      </c>
      <c r="BG61" s="4"/>
      <c r="BH61" s="20">
        <f>SUM(H61:N61,P61:R61,U61:AB61,AE61:BE61,BG61)</f>
        <v>0</v>
      </c>
      <c r="BI61" s="23">
        <f>BF64</f>
        <v>6.1055999999999999E-2</v>
      </c>
      <c r="BJ61" s="14"/>
    </row>
    <row r="62" spans="1:62" s="26" customFormat="1" ht="13.8" x14ac:dyDescent="0.25">
      <c r="A62" s="27">
        <v>3</v>
      </c>
      <c r="B62" s="28" t="s">
        <v>72</v>
      </c>
      <c r="C62" s="29" t="s">
        <v>84</v>
      </c>
      <c r="D62" s="754">
        <v>52.145201999999998</v>
      </c>
      <c r="E62" s="24">
        <f>SUM(H62:N62,P62:R62)</f>
        <v>30.01</v>
      </c>
      <c r="F62" s="24"/>
      <c r="G62" s="20">
        <f t="shared" si="5"/>
        <v>0</v>
      </c>
      <c r="H62" s="4"/>
      <c r="I62" s="4"/>
      <c r="J62" s="4"/>
      <c r="K62" s="4"/>
      <c r="L62" s="4"/>
      <c r="M62" s="4"/>
      <c r="N62" s="4"/>
      <c r="O62" s="4"/>
      <c r="P62" s="4"/>
      <c r="Q62" s="4"/>
      <c r="R62" s="4">
        <v>30.01</v>
      </c>
      <c r="S62" s="20">
        <f>SUM(U62:AB62,AE62:BF62,)</f>
        <v>5.55</v>
      </c>
      <c r="T62" s="20"/>
      <c r="U62" s="4"/>
      <c r="V62" s="4"/>
      <c r="W62" s="4"/>
      <c r="X62" s="4">
        <v>0.5</v>
      </c>
      <c r="Y62" s="4">
        <v>0.2</v>
      </c>
      <c r="Z62" s="4"/>
      <c r="AA62" s="4"/>
      <c r="AB62" s="4"/>
      <c r="AC62" s="737">
        <f>SUM(AE62:AT62,)</f>
        <v>4.6800000000000006</v>
      </c>
      <c r="AD62" s="720"/>
      <c r="AE62" s="4">
        <v>3.4</v>
      </c>
      <c r="AF62" s="4">
        <v>1.05</v>
      </c>
      <c r="AG62" s="4"/>
      <c r="AH62" s="4"/>
      <c r="AI62" s="4"/>
      <c r="AJ62" s="4"/>
      <c r="AK62" s="4"/>
      <c r="AL62" s="4"/>
      <c r="AM62" s="4"/>
      <c r="AN62" s="4">
        <v>0.23</v>
      </c>
      <c r="AO62" s="4"/>
      <c r="AP62" s="4"/>
      <c r="AQ62" s="4"/>
      <c r="AR62" s="4"/>
      <c r="AS62" s="4"/>
      <c r="AT62" s="4"/>
      <c r="AU62" s="4"/>
      <c r="AV62" s="4"/>
      <c r="AW62" s="4"/>
      <c r="AX62" s="4">
        <v>0.17</v>
      </c>
      <c r="AY62" s="4"/>
      <c r="AZ62" s="4"/>
      <c r="BA62" s="4"/>
      <c r="BB62" s="4"/>
      <c r="BC62" s="4"/>
      <c r="BD62" s="4"/>
      <c r="BE62" s="4"/>
      <c r="BF62" s="4"/>
      <c r="BG62" s="25">
        <f>D62-BH62</f>
        <v>16.585202000000002</v>
      </c>
      <c r="BH62" s="20">
        <f>SUM(H62:N62,P62:R62,U62:AB62,AE62:BF62,)</f>
        <v>35.559999999999995</v>
      </c>
      <c r="BI62" s="23">
        <f>BG64</f>
        <v>16.585202000000002</v>
      </c>
      <c r="BJ62" s="14"/>
    </row>
    <row r="63" spans="1:62" x14ac:dyDescent="0.25">
      <c r="A63" s="723"/>
      <c r="B63" s="30" t="s">
        <v>113</v>
      </c>
      <c r="C63" s="724"/>
      <c r="D63" s="755"/>
      <c r="E63" s="726">
        <f>SUM(H63:N63,P63:R63)</f>
        <v>113.18</v>
      </c>
      <c r="F63" s="726"/>
      <c r="G63" s="726">
        <f>SUM(H63+I63)</f>
        <v>0</v>
      </c>
      <c r="H63" s="726">
        <f>SUM(H12:H17,H19:H21,H24:H31,H34:H62)</f>
        <v>0</v>
      </c>
      <c r="I63" s="726">
        <f>SUM(I11,I13:I17,I19:I21,I24:I31,I34:I62)</f>
        <v>0</v>
      </c>
      <c r="J63" s="726">
        <f>SUM(J11:J12,J14:J17,J19:J21,J24:J31,J34:J62)</f>
        <v>0</v>
      </c>
      <c r="K63" s="726">
        <f>SUM(K11:K13,K15:K17,K19:K21,K24:K31,K34:K62)</f>
        <v>42.5</v>
      </c>
      <c r="L63" s="726">
        <f>SUM(L11:L14,L16:L17,L19:L21,L24:L31,L34:L62)</f>
        <v>0</v>
      </c>
      <c r="M63" s="726">
        <f>SUM(M11:M15,M17,M19:M21,M24:M31,M34:M62)</f>
        <v>0</v>
      </c>
      <c r="N63" s="726">
        <f>SUM(N11:N16,N19:N21,N24:N31,N34:N62)</f>
        <v>0</v>
      </c>
      <c r="O63" s="726">
        <f>SUM(O11:O16,O19:O21,O24:O31,O34:O62)</f>
        <v>0</v>
      </c>
      <c r="P63" s="726">
        <f>SUM(P11:P17,P20:P21,P24:P31,P34:P62)</f>
        <v>13.37</v>
      </c>
      <c r="Q63" s="726">
        <f>SUM(Q11:Q17,Q19,Q21,Q24:Q31,Q34:Q62)</f>
        <v>0</v>
      </c>
      <c r="R63" s="726">
        <f>SUM(R11:R17,R19:R20,R24:R31,R34:R62)</f>
        <v>57.31</v>
      </c>
      <c r="S63" s="726">
        <f>SUM(U63:AB63,AE63:BF63)</f>
        <v>139.39000000000001</v>
      </c>
      <c r="T63" s="726"/>
      <c r="U63" s="726">
        <f>SUM(U11:U17,U19:U21,U25:U31,U34:U62)</f>
        <v>0</v>
      </c>
      <c r="V63" s="726">
        <f>SUM(V11:V17,V19:V21,V24,V26:V31,V34:V62)</f>
        <v>0.2</v>
      </c>
      <c r="W63" s="726">
        <f>SUM(W11:W17,W19:W21,W24:W25,W27:W31,W34:W62)</f>
        <v>0</v>
      </c>
      <c r="X63" s="726">
        <f>SUM(X11:X17,X19:X21,X24:X26,X28:X31,X34:X62)</f>
        <v>37.869999999999997</v>
      </c>
      <c r="Y63" s="726">
        <f>SUM(Y11:Y17,Y19:Y21,Y24:Y27,Y29:Y31,Y34:Y62)</f>
        <v>9.1199999999999992</v>
      </c>
      <c r="Z63" s="726">
        <f>SUM(Z11:Z17,Z19:Z21,Z24:Z28,Z30:Z31,Z34:Z62)</f>
        <v>1.28</v>
      </c>
      <c r="AA63" s="726">
        <f>SUM(AA11:AA17,AA19:AA21,AA24:AA29,AA31,AA34:AA62)</f>
        <v>0</v>
      </c>
      <c r="AB63" s="726">
        <f>SUM(AB11:AB17,AB19:AB21,AB24:AB30,AB34:AB62)</f>
        <v>20</v>
      </c>
      <c r="AC63" s="738">
        <f>SUM(AC11:AC17,AC19:AC21,AC24:AC31,AC34:AC49,AC50:AC62)</f>
        <v>52.690000000000005</v>
      </c>
      <c r="AD63" s="726"/>
      <c r="AE63" s="726">
        <f>SUM(AE11:AE17,AE19:AE21,AE24:AE31,AE35:AE62)</f>
        <v>48.3</v>
      </c>
      <c r="AF63" s="726">
        <f>SUM(AF11:AF17,AF19:AF21,AF24:AF31,AF34,AF36:AF62)</f>
        <v>2.1</v>
      </c>
      <c r="AG63" s="726">
        <f>SUM(AG11:AG17,AG19:AG21,AG24:AG31,AG34:AG35,AG37:AG62)</f>
        <v>0</v>
      </c>
      <c r="AH63" s="726">
        <f>SUM(AH11:AH17,AH19:AH21,AH24:AH31,AH34:AH36,AH38:AH62)</f>
        <v>0</v>
      </c>
      <c r="AI63" s="726">
        <f>SUM(AI11:AI17,AI19:AI21,AI24:AI31,AI34:AI37,AI39:AI62)</f>
        <v>0.4</v>
      </c>
      <c r="AJ63" s="726">
        <f>SUM(AJ11:AJ17,AJ19:AJ21,AJ24:AJ31,AJ34:AJ38,AJ40:AJ62)</f>
        <v>0</v>
      </c>
      <c r="AK63" s="726">
        <f>SUM(AK11:AK17,AK19:AK21,AK24:AK31,AK34:AK39,AK41:AK62)</f>
        <v>0.22000000000000003</v>
      </c>
      <c r="AL63" s="726">
        <f>SUM(AL11:AL17,AL19:AL21,AL24:AL31,AL34:AL40,AL42:AL62)</f>
        <v>0.9</v>
      </c>
      <c r="AM63" s="726">
        <f>SUM(AM11:AM17,AM19:AM21,AM24:AM31,AM34:AM41,AM43:AM62)</f>
        <v>0</v>
      </c>
      <c r="AN63" s="726">
        <f>SUM(AN11:AN17,AN19:AN21,AN24:AN31,AN34:AN42,AN44:AN62)</f>
        <v>0.30000000000000004</v>
      </c>
      <c r="AO63" s="726">
        <f>SUM(AO11:AO17,AO19:AO21,AO24:AO31,AO34:AO43,AO45:AO62)</f>
        <v>0.47</v>
      </c>
      <c r="AP63" s="726">
        <f>SUM(AP11:AP17,AP19:AP21,AP24:AP31,AP34:AP44,AP46:AP62)</f>
        <v>0</v>
      </c>
      <c r="AQ63" s="726">
        <f>SUM(AQ11:AQ17,AQ19:AQ21,AQ24:AQ31,AQ34:AQ45,AQ47:AQ62)</f>
        <v>0</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0.4</v>
      </c>
      <c r="AW63" s="726">
        <f>SUM(AW11:AW17,AW19:AW21,AW24:AW31,AW34:AW51,AW53:AW62)</f>
        <v>0</v>
      </c>
      <c r="AX63" s="726">
        <f>SUM(AX11:AX17,AX19:AX21,AX24:AX31,AX34:AX52,AX54:AX62)</f>
        <v>17.830000000000002</v>
      </c>
      <c r="AY63" s="726">
        <f>SUM(AY11:AY17,AY19:AY21,AY24:AY31,AY34:AY53,AY55:AY62)</f>
        <v>0</v>
      </c>
      <c r="AZ63" s="726">
        <f>SUM(AZ11:AZ17,AZ19:AZ21,AZ24:AZ31,AZ34:AZ54,AZ56:AZ62)</f>
        <v>0</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756"/>
      <c r="E64" s="34">
        <f>E63+E8</f>
        <v>3118.1662030000002</v>
      </c>
      <c r="F64" s="34"/>
      <c r="G64" s="34">
        <f>G10+G63</f>
        <v>558.22629999999992</v>
      </c>
      <c r="H64" s="34">
        <f>H63+H11</f>
        <v>558.22629999999992</v>
      </c>
      <c r="I64" s="34">
        <f>I12+I63</f>
        <v>0</v>
      </c>
      <c r="J64" s="34">
        <f>J13+J63</f>
        <v>114.60052499999999</v>
      </c>
      <c r="K64" s="34">
        <f>K14+K63</f>
        <v>263.46756199999999</v>
      </c>
      <c r="L64" s="34">
        <f>L15+L63</f>
        <v>1696.7656050000001</v>
      </c>
      <c r="M64" s="34">
        <f>M16+M63</f>
        <v>0</v>
      </c>
      <c r="N64" s="34">
        <f>N17+N63</f>
        <v>363.82204899999999</v>
      </c>
      <c r="O64" s="34">
        <f>O18+O63</f>
        <v>0</v>
      </c>
      <c r="P64" s="34">
        <f>P63+P19</f>
        <v>16.875119999999999</v>
      </c>
      <c r="Q64" s="34">
        <f>Q63+Q20</f>
        <v>0</v>
      </c>
      <c r="R64" s="34">
        <f>R63+R21</f>
        <v>104.409042</v>
      </c>
      <c r="S64" s="34">
        <f>SUM(S63,S22)</f>
        <v>691.41217599999993</v>
      </c>
      <c r="T64" s="34"/>
      <c r="U64" s="34">
        <f>U63+U24</f>
        <v>0</v>
      </c>
      <c r="V64" s="34">
        <f>V63+V25</f>
        <v>0.2</v>
      </c>
      <c r="W64" s="34">
        <f>W63+W26</f>
        <v>0</v>
      </c>
      <c r="X64" s="34">
        <f>+X63+X27</f>
        <v>37.869999999999997</v>
      </c>
      <c r="Y64" s="34">
        <f>+Y63+Y28</f>
        <v>9.1199999999999992</v>
      </c>
      <c r="Z64" s="34">
        <f>Z63+Z29</f>
        <v>1.3184020000000001</v>
      </c>
      <c r="AA64" s="34">
        <f>AA63+AA30</f>
        <v>0</v>
      </c>
      <c r="AB64" s="34">
        <f>AB63+AB31</f>
        <v>20</v>
      </c>
      <c r="AC64" s="734">
        <f>AC63+AC32</f>
        <v>269.73798900000003</v>
      </c>
      <c r="AD64" s="34"/>
      <c r="AE64" s="34">
        <f>AE63+AE34</f>
        <v>130.90754099999998</v>
      </c>
      <c r="AF64" s="34">
        <f>AF63+AF35</f>
        <v>77.852275000000006</v>
      </c>
      <c r="AG64" s="34">
        <f>AG63+AG36</f>
        <v>0</v>
      </c>
      <c r="AH64" s="34">
        <f>AH63+AH37</f>
        <v>0.135521</v>
      </c>
      <c r="AI64" s="34">
        <f>AI63+AI38</f>
        <v>3.2282319999999998</v>
      </c>
      <c r="AJ64" s="34">
        <f>AJ63+AJ39</f>
        <v>4.2454970000000003</v>
      </c>
      <c r="AK64" s="34">
        <f>AK63+AK40</f>
        <v>0.48251400000000005</v>
      </c>
      <c r="AL64" s="34">
        <f>AL63+AL41</f>
        <v>0.92440500000000003</v>
      </c>
      <c r="AM64" s="34">
        <f>AM63+AM42</f>
        <v>0</v>
      </c>
      <c r="AN64" s="34">
        <f>AN63+AN43</f>
        <v>0.30000000000000004</v>
      </c>
      <c r="AO64" s="34">
        <f>AO63+AO44</f>
        <v>0.93651700000000004</v>
      </c>
      <c r="AP64" s="34">
        <f>AP63+AP45</f>
        <v>0</v>
      </c>
      <c r="AQ64" s="34">
        <f>AQ63+AQ46</f>
        <v>50.439148000000003</v>
      </c>
      <c r="AR64" s="34">
        <f>AR63+AR47</f>
        <v>0</v>
      </c>
      <c r="AS64" s="34">
        <f>AS63+AS48</f>
        <v>0</v>
      </c>
      <c r="AT64" s="34">
        <f>AT63+AT49</f>
        <v>0.28633900000000001</v>
      </c>
      <c r="AU64" s="34">
        <f>AU63+AU50</f>
        <v>0</v>
      </c>
      <c r="AV64" s="34">
        <f>AV63+AV51</f>
        <v>3.1302099999999999</v>
      </c>
      <c r="AW64" s="34">
        <f>AW63+AW52</f>
        <v>0</v>
      </c>
      <c r="AX64" s="34">
        <f>AX63+AX53</f>
        <v>84.851314000000002</v>
      </c>
      <c r="AY64" s="34">
        <f>AY63+AY54</f>
        <v>0</v>
      </c>
      <c r="AZ64" s="34">
        <f>AZ63+AZ55</f>
        <v>0.45707700000000001</v>
      </c>
      <c r="BA64" s="34">
        <f>BA63+BA56</f>
        <v>0</v>
      </c>
      <c r="BB64" s="34">
        <f>BB63+BB57</f>
        <v>0</v>
      </c>
      <c r="BC64" s="34">
        <f>BC63+BC58</f>
        <v>0.62889700000000004</v>
      </c>
      <c r="BD64" s="34">
        <f>BD63+BD59</f>
        <v>57.451832000000003</v>
      </c>
      <c r="BE64" s="34">
        <f>BE63+BE60</f>
        <v>206.58539900000002</v>
      </c>
      <c r="BF64" s="34">
        <f>BF63+BF61</f>
        <v>6.1055999999999999E-2</v>
      </c>
      <c r="BG64" s="34">
        <f>BG63+BG62</f>
        <v>16.585202000000002</v>
      </c>
      <c r="BH64" s="34"/>
      <c r="BI64" s="34"/>
      <c r="BJ64" s="9">
        <f>BI62</f>
        <v>16.585202000000002</v>
      </c>
    </row>
    <row r="66" spans="2:54" x14ac:dyDescent="0.25">
      <c r="S66" s="9">
        <f>S63+R63</f>
        <v>196.70000000000002</v>
      </c>
    </row>
    <row r="67" spans="2:54" ht="15.6" x14ac:dyDescent="0.3">
      <c r="B67" s="36" t="s">
        <v>158</v>
      </c>
      <c r="C67" s="37" t="s">
        <v>155</v>
      </c>
      <c r="D67" s="38"/>
      <c r="S67" s="9">
        <f>S66+AX65</f>
        <v>196.70000000000002</v>
      </c>
      <c r="AZ67" s="8"/>
      <c r="BA67" s="8"/>
      <c r="BB67" s="8"/>
    </row>
    <row r="68" spans="2:54" ht="15.6" x14ac:dyDescent="0.3">
      <c r="B68" s="36" t="s">
        <v>159</v>
      </c>
      <c r="C68" s="37" t="s">
        <v>118</v>
      </c>
      <c r="D68" s="3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115" zoomScaleNormal="115" workbookViewId="0">
      <pane xSplit="4" ySplit="6" topLeftCell="W55" activePane="bottomRight" state="frozen"/>
      <selection activeCell="AI54" sqref="AI54"/>
      <selection pane="topRight" activeCell="AI54" sqref="AI54"/>
      <selection pane="bottomLeft" activeCell="AI54" sqref="AI54"/>
      <selection pane="bottomRight" activeCell="AI54" sqref="AI54"/>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9"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D1" s="6"/>
      <c r="E1" s="6"/>
      <c r="F1" s="6"/>
      <c r="G1" s="6"/>
      <c r="H1" s="6"/>
      <c r="I1" s="6"/>
      <c r="J1" s="6"/>
      <c r="K1" s="6"/>
      <c r="L1" s="6"/>
      <c r="M1" s="90"/>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962</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942</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759">
        <f>SUM(D8,D22,D62)</f>
        <v>1744.09896</v>
      </c>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1744.0989599999996</v>
      </c>
      <c r="BK7" s="100">
        <f>D7-BJ7</f>
        <v>0</v>
      </c>
    </row>
    <row r="8" spans="1:67" s="100" customFormat="1" ht="17.25" customHeight="1" x14ac:dyDescent="0.3">
      <c r="A8" s="742">
        <v>1</v>
      </c>
      <c r="B8" s="28" t="s">
        <v>31</v>
      </c>
      <c r="C8" s="97" t="s">
        <v>21</v>
      </c>
      <c r="D8" s="759">
        <v>1308.24738</v>
      </c>
      <c r="E8" s="743">
        <f>D8-BH8</f>
        <v>1199.3573799999999</v>
      </c>
      <c r="F8" s="743"/>
      <c r="G8" s="744">
        <f>SUM(G13:G17,G19:G21)</f>
        <v>0</v>
      </c>
      <c r="H8" s="744">
        <f>SUM(H12:H17,H19:H21)</f>
        <v>0</v>
      </c>
      <c r="I8" s="745">
        <f>SUM(I11,I13:I17,I19:I21)</f>
        <v>0</v>
      </c>
      <c r="J8" s="744">
        <f>SUM(J11:J12,J14:J17,J19:J21)</f>
        <v>0</v>
      </c>
      <c r="K8" s="744">
        <f>SUM(K11:K13,K15:K17,K19:K21)</f>
        <v>0</v>
      </c>
      <c r="L8" s="744">
        <f>SUM(L11:L14,L16:L17,L19:L21)</f>
        <v>0</v>
      </c>
      <c r="M8" s="744">
        <f>SUM(M11:M15,M17,M19:M21)</f>
        <v>0</v>
      </c>
      <c r="N8" s="744">
        <f>SUM(N11:N16,N19:N21)</f>
        <v>0</v>
      </c>
      <c r="O8" s="744">
        <f>SUM(O11:O16,O19:O21)</f>
        <v>0</v>
      </c>
      <c r="P8" s="744">
        <f>SUM(P11:P18,P20:P21)</f>
        <v>21.549999999999997</v>
      </c>
      <c r="Q8" s="744">
        <f>SUM(Q11:Q17,Q19,Q21)</f>
        <v>0</v>
      </c>
      <c r="R8" s="744">
        <f>SUM(R11:R17,R19:R20)</f>
        <v>0</v>
      </c>
      <c r="S8" s="24">
        <f>SUM(S11:S17,S19:S21)</f>
        <v>109.99</v>
      </c>
      <c r="T8" s="746"/>
      <c r="U8" s="744">
        <f>SUM(U11:U17,U19:U21)</f>
        <v>0</v>
      </c>
      <c r="V8" s="744">
        <f t="shared" ref="V8:BG8" si="0">SUM(V11:V17,V19:V21)</f>
        <v>0</v>
      </c>
      <c r="W8" s="744">
        <f t="shared" si="0"/>
        <v>0</v>
      </c>
      <c r="X8" s="744">
        <f t="shared" si="0"/>
        <v>0</v>
      </c>
      <c r="Y8" s="744">
        <f t="shared" si="0"/>
        <v>34.76</v>
      </c>
      <c r="Z8" s="744">
        <f t="shared" si="0"/>
        <v>0.28000000000000003</v>
      </c>
      <c r="AA8" s="744">
        <f t="shared" si="0"/>
        <v>0</v>
      </c>
      <c r="AB8" s="744">
        <f t="shared" si="0"/>
        <v>0</v>
      </c>
      <c r="AC8" s="747">
        <f t="shared" si="0"/>
        <v>22.650000000000002</v>
      </c>
      <c r="AD8" s="748">
        <f t="shared" si="0"/>
        <v>0</v>
      </c>
      <c r="AE8" s="744">
        <f t="shared" si="0"/>
        <v>20.669999999999998</v>
      </c>
      <c r="AF8" s="744">
        <f t="shared" si="0"/>
        <v>1.86</v>
      </c>
      <c r="AG8" s="744">
        <f t="shared" si="0"/>
        <v>0</v>
      </c>
      <c r="AH8" s="744">
        <f t="shared" si="0"/>
        <v>0</v>
      </c>
      <c r="AI8" s="744">
        <f t="shared" si="0"/>
        <v>0</v>
      </c>
      <c r="AJ8" s="744">
        <f t="shared" si="0"/>
        <v>0</v>
      </c>
      <c r="AK8" s="744">
        <f t="shared" si="0"/>
        <v>0</v>
      </c>
      <c r="AL8" s="744">
        <f t="shared" si="0"/>
        <v>0.12000000000000001</v>
      </c>
      <c r="AM8" s="744">
        <f t="shared" si="0"/>
        <v>0</v>
      </c>
      <c r="AN8" s="744">
        <f t="shared" si="0"/>
        <v>0</v>
      </c>
      <c r="AO8" s="744">
        <f t="shared" si="0"/>
        <v>0</v>
      </c>
      <c r="AP8" s="744">
        <f t="shared" si="0"/>
        <v>0</v>
      </c>
      <c r="AQ8" s="744">
        <f t="shared" si="0"/>
        <v>0</v>
      </c>
      <c r="AR8" s="744">
        <f t="shared" si="0"/>
        <v>0</v>
      </c>
      <c r="AS8" s="744">
        <f t="shared" si="0"/>
        <v>0</v>
      </c>
      <c r="AT8" s="744">
        <f t="shared" si="0"/>
        <v>0</v>
      </c>
      <c r="AU8" s="744">
        <f t="shared" si="0"/>
        <v>0</v>
      </c>
      <c r="AV8" s="744">
        <f t="shared" si="0"/>
        <v>0</v>
      </c>
      <c r="AW8" s="744">
        <f t="shared" si="0"/>
        <v>0.06</v>
      </c>
      <c r="AX8" s="744">
        <f t="shared" si="0"/>
        <v>29.590000000000003</v>
      </c>
      <c r="AY8" s="744">
        <f t="shared" si="0"/>
        <v>0</v>
      </c>
      <c r="AZ8" s="744">
        <f t="shared" si="0"/>
        <v>0</v>
      </c>
      <c r="BA8" s="744">
        <f t="shared" si="0"/>
        <v>0</v>
      </c>
      <c r="BB8" s="744">
        <f t="shared" si="0"/>
        <v>0</v>
      </c>
      <c r="BC8" s="744">
        <f t="shared" si="0"/>
        <v>0</v>
      </c>
      <c r="BD8" s="744">
        <f t="shared" si="0"/>
        <v>0</v>
      </c>
      <c r="BE8" s="744">
        <f t="shared" si="0"/>
        <v>0</v>
      </c>
      <c r="BF8" s="744">
        <f t="shared" si="0"/>
        <v>0</v>
      </c>
      <c r="BG8" s="744">
        <f t="shared" si="0"/>
        <v>0</v>
      </c>
      <c r="BH8" s="749">
        <f>SUM(BH11:BH17,BH19:BH21)</f>
        <v>108.89</v>
      </c>
      <c r="BI8" s="98">
        <f>E64</f>
        <v>1227.2273799999998</v>
      </c>
      <c r="BJ8" s="100">
        <f>BI10+BI13+BI14+BI15+BI16+BI17+BI19+BI20+BI21</f>
        <v>1227.2273799999996</v>
      </c>
      <c r="BK8" s="42"/>
      <c r="BL8" s="8"/>
      <c r="BM8" s="8"/>
      <c r="BN8" s="8"/>
      <c r="BO8" s="8"/>
    </row>
    <row r="9" spans="1:67" s="14" customFormat="1" ht="12" customHeight="1" x14ac:dyDescent="0.3">
      <c r="A9" s="15"/>
      <c r="B9" s="16" t="s">
        <v>38</v>
      </c>
      <c r="C9" s="91"/>
      <c r="D9" s="4"/>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763"/>
      <c r="BL9" s="6"/>
      <c r="BM9" s="6"/>
      <c r="BN9" s="6"/>
      <c r="BO9" s="6"/>
    </row>
    <row r="10" spans="1:67" s="26" customFormat="1" ht="15.6" x14ac:dyDescent="0.3">
      <c r="A10" s="15">
        <v>1.1000000000000001</v>
      </c>
      <c r="B10" s="16" t="s">
        <v>81</v>
      </c>
      <c r="C10" s="23" t="s">
        <v>82</v>
      </c>
      <c r="D10" s="760">
        <v>249.68200999999999</v>
      </c>
      <c r="E10" s="20">
        <f>SUM(J10:N10,P10:R10)</f>
        <v>7.44</v>
      </c>
      <c r="F10" s="20"/>
      <c r="G10" s="25">
        <f>D10-BH10</f>
        <v>202.13200999999998</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7.44</v>
      </c>
      <c r="Q10" s="20">
        <f t="shared" si="1"/>
        <v>0</v>
      </c>
      <c r="R10" s="20">
        <f t="shared" si="1"/>
        <v>0</v>
      </c>
      <c r="S10" s="720">
        <f t="shared" si="1"/>
        <v>51.34</v>
      </c>
      <c r="T10" s="20"/>
      <c r="U10" s="20">
        <f>SUM(U11:U12)</f>
        <v>0</v>
      </c>
      <c r="V10" s="20">
        <f t="shared" ref="V10:BF10" si="2">SUM(V11:V12)</f>
        <v>0</v>
      </c>
      <c r="W10" s="20">
        <f t="shared" si="2"/>
        <v>0</v>
      </c>
      <c r="X10" s="20">
        <f t="shared" si="2"/>
        <v>0</v>
      </c>
      <c r="Y10" s="20">
        <f t="shared" si="2"/>
        <v>0.56000000000000005</v>
      </c>
      <c r="Z10" s="20">
        <f t="shared" si="2"/>
        <v>0</v>
      </c>
      <c r="AA10" s="20">
        <f t="shared" si="2"/>
        <v>0</v>
      </c>
      <c r="AB10" s="20">
        <f t="shared" si="2"/>
        <v>0</v>
      </c>
      <c r="AC10" s="737">
        <f t="shared" si="2"/>
        <v>11.23</v>
      </c>
      <c r="AD10" s="720"/>
      <c r="AE10" s="20">
        <f t="shared" si="2"/>
        <v>11.1</v>
      </c>
      <c r="AF10" s="20">
        <f t="shared" si="2"/>
        <v>0.06</v>
      </c>
      <c r="AG10" s="20">
        <f t="shared" si="2"/>
        <v>0</v>
      </c>
      <c r="AH10" s="20">
        <f t="shared" si="2"/>
        <v>0</v>
      </c>
      <c r="AI10" s="20">
        <f t="shared" si="2"/>
        <v>0</v>
      </c>
      <c r="AJ10" s="20">
        <f t="shared" si="2"/>
        <v>0</v>
      </c>
      <c r="AK10" s="20">
        <f t="shared" si="2"/>
        <v>0</v>
      </c>
      <c r="AL10" s="20">
        <f t="shared" si="2"/>
        <v>7.0000000000000007E-2</v>
      </c>
      <c r="AM10" s="20">
        <f t="shared" si="2"/>
        <v>0</v>
      </c>
      <c r="AN10" s="20">
        <f t="shared" si="2"/>
        <v>0</v>
      </c>
      <c r="AO10" s="20">
        <f t="shared" si="2"/>
        <v>0</v>
      </c>
      <c r="AP10" s="20">
        <f t="shared" si="2"/>
        <v>0</v>
      </c>
      <c r="AQ10" s="20">
        <f t="shared" si="2"/>
        <v>0</v>
      </c>
      <c r="AR10" s="20">
        <f t="shared" si="2"/>
        <v>0</v>
      </c>
      <c r="AS10" s="20">
        <f t="shared" si="2"/>
        <v>0</v>
      </c>
      <c r="AT10" s="20">
        <f t="shared" si="2"/>
        <v>0</v>
      </c>
      <c r="AU10" s="20">
        <f t="shared" si="2"/>
        <v>0</v>
      </c>
      <c r="AV10" s="20">
        <f t="shared" si="2"/>
        <v>0</v>
      </c>
      <c r="AW10" s="20">
        <f t="shared" si="2"/>
        <v>0.06</v>
      </c>
      <c r="AX10" s="20">
        <f t="shared" si="2"/>
        <v>28.26</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47.55</v>
      </c>
      <c r="BI10" s="23">
        <f>G64</f>
        <v>202.13200999999998</v>
      </c>
      <c r="BJ10" s="14"/>
      <c r="BK10" s="763"/>
      <c r="BL10" s="6"/>
      <c r="BM10" s="6"/>
      <c r="BN10" s="6"/>
      <c r="BO10" s="6"/>
    </row>
    <row r="11" spans="1:67" s="26" customFormat="1" ht="15.6" x14ac:dyDescent="0.3">
      <c r="A11" s="15"/>
      <c r="B11" s="16" t="s">
        <v>79</v>
      </c>
      <c r="C11" s="23" t="s">
        <v>80</v>
      </c>
      <c r="D11" s="760">
        <v>249.68200999999999</v>
      </c>
      <c r="E11" s="720">
        <f>SUM(I11:N11,P11:R11)</f>
        <v>7.44</v>
      </c>
      <c r="F11" s="720"/>
      <c r="G11" s="720">
        <f>SUM(I11)</f>
        <v>0</v>
      </c>
      <c r="H11" s="93">
        <f>D11-BH11</f>
        <v>202.13200999999998</v>
      </c>
      <c r="I11" s="4"/>
      <c r="J11" s="4"/>
      <c r="K11" s="4"/>
      <c r="L11" s="4"/>
      <c r="M11" s="103"/>
      <c r="N11" s="4"/>
      <c r="O11" s="4"/>
      <c r="P11" s="4">
        <v>7.44</v>
      </c>
      <c r="Q11" s="4"/>
      <c r="R11" s="4"/>
      <c r="S11" s="720">
        <f t="shared" ref="S11:S18" si="3">SUM(U11:BF11)</f>
        <v>51.34</v>
      </c>
      <c r="T11" s="4"/>
      <c r="U11" s="4"/>
      <c r="V11" s="4"/>
      <c r="W11" s="4"/>
      <c r="X11" s="4"/>
      <c r="Y11" s="4">
        <v>0.56000000000000005</v>
      </c>
      <c r="Z11" s="4"/>
      <c r="AA11" s="4"/>
      <c r="AB11" s="4"/>
      <c r="AC11" s="737">
        <f>SUM(AE11:AT11)</f>
        <v>11.23</v>
      </c>
      <c r="AD11" s="720"/>
      <c r="AE11" s="4">
        <v>11.1</v>
      </c>
      <c r="AF11" s="4">
        <v>0.06</v>
      </c>
      <c r="AG11" s="4"/>
      <c r="AH11" s="4"/>
      <c r="AI11" s="4"/>
      <c r="AJ11" s="4"/>
      <c r="AK11" s="4"/>
      <c r="AL11" s="4">
        <v>7.0000000000000007E-2</v>
      </c>
      <c r="AM11" s="4"/>
      <c r="AN11" s="4"/>
      <c r="AO11" s="4"/>
      <c r="AP11" s="4"/>
      <c r="AQ11" s="4"/>
      <c r="AR11" s="4"/>
      <c r="AS11" s="4"/>
      <c r="AT11" s="4"/>
      <c r="AU11" s="4"/>
      <c r="AV11" s="4"/>
      <c r="AW11" s="4">
        <v>0.06</v>
      </c>
      <c r="AX11" s="4">
        <v>28.26</v>
      </c>
      <c r="AY11" s="4"/>
      <c r="AZ11" s="4"/>
      <c r="BA11" s="4"/>
      <c r="BB11" s="4"/>
      <c r="BC11" s="4"/>
      <c r="BD11" s="4"/>
      <c r="BE11" s="4"/>
      <c r="BF11" s="4"/>
      <c r="BG11" s="4"/>
      <c r="BH11" s="4">
        <f>SUM(I11:N11,P11:R11,U11:AB11,AE11:BG11)</f>
        <v>47.55</v>
      </c>
      <c r="BI11" s="23">
        <f>H64</f>
        <v>202.13200999999998</v>
      </c>
      <c r="BJ11" s="14"/>
      <c r="BK11" s="763"/>
      <c r="BL11" s="6"/>
      <c r="BM11" s="6"/>
      <c r="BN11" s="6"/>
      <c r="BO11" s="6"/>
    </row>
    <row r="12" spans="1:67" s="26" customFormat="1" ht="15.6" x14ac:dyDescent="0.3">
      <c r="A12" s="15"/>
      <c r="B12" s="16" t="s">
        <v>184</v>
      </c>
      <c r="C12" s="23" t="s">
        <v>183</v>
      </c>
      <c r="D12" s="4"/>
      <c r="E12" s="104">
        <f>SUM(H12,J12:N12,P12:R12)</f>
        <v>0</v>
      </c>
      <c r="F12" s="104"/>
      <c r="G12" s="104">
        <f>SUM(H12)</f>
        <v>0</v>
      </c>
      <c r="H12" s="4"/>
      <c r="I12" s="93">
        <f>D12-BH12</f>
        <v>0</v>
      </c>
      <c r="J12" s="4"/>
      <c r="K12" s="4"/>
      <c r="L12" s="4"/>
      <c r="M12" s="103"/>
      <c r="N12" s="4"/>
      <c r="O12" s="4"/>
      <c r="P12" s="4"/>
      <c r="Q12" s="4"/>
      <c r="R12" s="4"/>
      <c r="S12" s="720">
        <f t="shared" si="3"/>
        <v>0</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v>
      </c>
      <c r="BI12" s="23">
        <f>I64</f>
        <v>0</v>
      </c>
      <c r="BJ12" s="14"/>
      <c r="BK12" s="763"/>
      <c r="BL12" s="6"/>
      <c r="BM12" s="6"/>
      <c r="BN12" s="6"/>
      <c r="BO12" s="6"/>
    </row>
    <row r="13" spans="1:67" s="26" customFormat="1" ht="13.8" x14ac:dyDescent="0.25">
      <c r="A13" s="15">
        <v>1.2</v>
      </c>
      <c r="B13" s="16" t="s">
        <v>105</v>
      </c>
      <c r="C13" s="23" t="s">
        <v>51</v>
      </c>
      <c r="D13" s="760">
        <v>38.206800000000001</v>
      </c>
      <c r="E13" s="20">
        <f>SUM(H13:I13,K13:N13,P13:R13)</f>
        <v>3.83</v>
      </c>
      <c r="F13" s="20"/>
      <c r="G13" s="20">
        <f>SUM(H13:I13)</f>
        <v>0</v>
      </c>
      <c r="H13" s="4"/>
      <c r="I13" s="4"/>
      <c r="J13" s="25">
        <f>D13-BH13</f>
        <v>31.616800000000001</v>
      </c>
      <c r="K13" s="4"/>
      <c r="L13" s="4"/>
      <c r="M13" s="4"/>
      <c r="N13" s="4"/>
      <c r="O13" s="4"/>
      <c r="P13" s="4">
        <v>3.83</v>
      </c>
      <c r="Q13" s="4"/>
      <c r="R13" s="4"/>
      <c r="S13" s="720">
        <f t="shared" si="3"/>
        <v>5.42</v>
      </c>
      <c r="T13" s="20"/>
      <c r="U13" s="4"/>
      <c r="V13" s="4"/>
      <c r="W13" s="4"/>
      <c r="X13" s="4"/>
      <c r="Y13" s="4"/>
      <c r="Z13" s="4"/>
      <c r="AA13" s="4"/>
      <c r="AB13" s="4"/>
      <c r="AC13" s="737">
        <f t="shared" si="4"/>
        <v>2.66</v>
      </c>
      <c r="AD13" s="720"/>
      <c r="AE13" s="4">
        <v>1.66</v>
      </c>
      <c r="AF13" s="4">
        <v>1</v>
      </c>
      <c r="AG13" s="4"/>
      <c r="AH13" s="4"/>
      <c r="AI13" s="4"/>
      <c r="AJ13" s="4"/>
      <c r="AK13" s="4"/>
      <c r="AL13" s="4"/>
      <c r="AM13" s="4"/>
      <c r="AN13" s="4"/>
      <c r="AO13" s="4"/>
      <c r="AP13" s="4"/>
      <c r="AQ13" s="4"/>
      <c r="AR13" s="4"/>
      <c r="AS13" s="4"/>
      <c r="AT13" s="4"/>
      <c r="AU13" s="4"/>
      <c r="AV13" s="4"/>
      <c r="AW13" s="4"/>
      <c r="AX13" s="4">
        <v>0.1</v>
      </c>
      <c r="AY13" s="4"/>
      <c r="AZ13" s="4"/>
      <c r="BA13" s="4"/>
      <c r="BB13" s="4"/>
      <c r="BC13" s="4"/>
      <c r="BD13" s="4"/>
      <c r="BE13" s="4"/>
      <c r="BF13" s="4"/>
      <c r="BG13" s="4"/>
      <c r="BH13" s="20">
        <f>SUM(H13:I13,K13:N13,P13:R13,U13:AB13,AE13:BG13)</f>
        <v>6.59</v>
      </c>
      <c r="BI13" s="23">
        <f>J64</f>
        <v>31.616800000000001</v>
      </c>
      <c r="BJ13" s="14"/>
    </row>
    <row r="14" spans="1:67" s="26" customFormat="1" ht="13.8" x14ac:dyDescent="0.25">
      <c r="A14" s="15" t="s">
        <v>3</v>
      </c>
      <c r="B14" s="16" t="s">
        <v>34</v>
      </c>
      <c r="C14" s="23" t="s">
        <v>39</v>
      </c>
      <c r="D14" s="760">
        <v>117.50005</v>
      </c>
      <c r="E14" s="20">
        <f>SUM(H14:J14,L14:N14,P14:R14)</f>
        <v>10.28</v>
      </c>
      <c r="F14" s="20"/>
      <c r="G14" s="20">
        <f t="shared" ref="G14:G62" si="5">SUM(H14:I14)</f>
        <v>0</v>
      </c>
      <c r="H14" s="4"/>
      <c r="I14" s="4"/>
      <c r="J14" s="4"/>
      <c r="K14" s="25">
        <f>D14-BH14</f>
        <v>101.69005</v>
      </c>
      <c r="L14" s="4"/>
      <c r="M14" s="4"/>
      <c r="N14" s="4"/>
      <c r="O14" s="4"/>
      <c r="P14" s="4">
        <v>10.28</v>
      </c>
      <c r="Q14" s="4"/>
      <c r="R14" s="4"/>
      <c r="S14" s="720">
        <f t="shared" si="3"/>
        <v>8.8299999999999983</v>
      </c>
      <c r="T14" s="20"/>
      <c r="U14" s="4"/>
      <c r="V14" s="4"/>
      <c r="W14" s="4"/>
      <c r="X14" s="4"/>
      <c r="Y14" s="4">
        <v>1</v>
      </c>
      <c r="Z14" s="4"/>
      <c r="AA14" s="4"/>
      <c r="AB14" s="4"/>
      <c r="AC14" s="737">
        <f t="shared" si="4"/>
        <v>3.3</v>
      </c>
      <c r="AD14" s="720"/>
      <c r="AE14" s="4">
        <v>2.65</v>
      </c>
      <c r="AF14" s="4">
        <v>0.6</v>
      </c>
      <c r="AG14" s="4"/>
      <c r="AH14" s="4"/>
      <c r="AI14" s="4"/>
      <c r="AJ14" s="4"/>
      <c r="AK14" s="4"/>
      <c r="AL14" s="4">
        <v>0.05</v>
      </c>
      <c r="AM14" s="4"/>
      <c r="AN14" s="4"/>
      <c r="AO14" s="4"/>
      <c r="AP14" s="4"/>
      <c r="AQ14" s="4"/>
      <c r="AR14" s="4"/>
      <c r="AS14" s="4"/>
      <c r="AT14" s="4"/>
      <c r="AU14" s="4"/>
      <c r="AV14" s="4"/>
      <c r="AW14" s="4"/>
      <c r="AX14" s="4">
        <v>1.23</v>
      </c>
      <c r="AY14" s="4"/>
      <c r="AZ14" s="4"/>
      <c r="BA14" s="4"/>
      <c r="BB14" s="4"/>
      <c r="BC14" s="4"/>
      <c r="BD14" s="4"/>
      <c r="BE14" s="4"/>
      <c r="BF14" s="4"/>
      <c r="BG14" s="4"/>
      <c r="BH14" s="20">
        <f>SUM(H14:J14,L14:N14,P14:R14,U14:AB14,AE14:BG14)</f>
        <v>15.81</v>
      </c>
      <c r="BI14" s="23">
        <f>K64</f>
        <v>101.69005</v>
      </c>
      <c r="BJ14" s="14"/>
    </row>
    <row r="15" spans="1:67" s="26" customFormat="1" ht="13.8" x14ac:dyDescent="0.25">
      <c r="A15" s="15" t="s">
        <v>4</v>
      </c>
      <c r="B15" s="16" t="s">
        <v>11</v>
      </c>
      <c r="C15" s="23" t="s">
        <v>22</v>
      </c>
      <c r="D15" s="760">
        <v>773.40576999999996</v>
      </c>
      <c r="E15" s="20">
        <f>SUM(H15:K15,M15:N15,P15:R15)</f>
        <v>0</v>
      </c>
      <c r="F15" s="20"/>
      <c r="G15" s="20">
        <f t="shared" si="5"/>
        <v>0</v>
      </c>
      <c r="H15" s="4"/>
      <c r="I15" s="4"/>
      <c r="J15" s="4"/>
      <c r="K15" s="4"/>
      <c r="L15" s="25">
        <f>D15-BH15</f>
        <v>739.68576999999993</v>
      </c>
      <c r="M15" s="4"/>
      <c r="N15" s="4"/>
      <c r="O15" s="4"/>
      <c r="P15" s="4"/>
      <c r="Q15" s="4"/>
      <c r="R15" s="4"/>
      <c r="S15" s="720">
        <f t="shared" si="3"/>
        <v>38.739999999999995</v>
      </c>
      <c r="T15" s="20"/>
      <c r="U15" s="4"/>
      <c r="V15" s="4"/>
      <c r="W15" s="4"/>
      <c r="X15" s="4"/>
      <c r="Y15" s="4">
        <v>28.7</v>
      </c>
      <c r="Z15" s="4"/>
      <c r="AA15" s="4"/>
      <c r="AB15" s="4"/>
      <c r="AC15" s="737">
        <f t="shared" si="4"/>
        <v>5.0199999999999996</v>
      </c>
      <c r="AD15" s="720"/>
      <c r="AE15" s="4">
        <v>5.0199999999999996</v>
      </c>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33.72</v>
      </c>
      <c r="BI15" s="23">
        <f>L64</f>
        <v>739.68576999999993</v>
      </c>
      <c r="BJ15" s="14"/>
    </row>
    <row r="16" spans="1:67" s="26" customFormat="1" ht="13.8" x14ac:dyDescent="0.25">
      <c r="A16" s="15" t="s">
        <v>5</v>
      </c>
      <c r="B16" s="16" t="s">
        <v>12</v>
      </c>
      <c r="C16" s="23" t="s">
        <v>23</v>
      </c>
      <c r="D16" s="4"/>
      <c r="E16" s="20">
        <f>SUM(H16:L16,N16,P16:R16)</f>
        <v>0</v>
      </c>
      <c r="F16" s="20"/>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760">
        <v>96.983279999999993</v>
      </c>
      <c r="E17" s="20">
        <f>SUM(H17:M17,P17:R17)</f>
        <v>0</v>
      </c>
      <c r="F17" s="20"/>
      <c r="G17" s="720">
        <f t="shared" si="5"/>
        <v>0</v>
      </c>
      <c r="H17" s="4"/>
      <c r="I17" s="4"/>
      <c r="J17" s="4"/>
      <c r="K17" s="4"/>
      <c r="L17" s="4"/>
      <c r="M17" s="4"/>
      <c r="N17" s="25">
        <f>D17-BH17</f>
        <v>91.763279999999995</v>
      </c>
      <c r="O17" s="4"/>
      <c r="P17" s="4"/>
      <c r="Q17" s="4"/>
      <c r="R17" s="4"/>
      <c r="S17" s="720">
        <f t="shared" si="3"/>
        <v>5.660000000000001</v>
      </c>
      <c r="T17" s="20"/>
      <c r="U17" s="4"/>
      <c r="V17" s="4"/>
      <c r="W17" s="4"/>
      <c r="X17" s="4"/>
      <c r="Y17" s="4">
        <v>4.5</v>
      </c>
      <c r="Z17" s="4">
        <v>0.28000000000000003</v>
      </c>
      <c r="AA17" s="4"/>
      <c r="AB17" s="4"/>
      <c r="AC17" s="737">
        <f t="shared" si="4"/>
        <v>0.44</v>
      </c>
      <c r="AD17" s="720"/>
      <c r="AE17" s="4">
        <v>0.24</v>
      </c>
      <c r="AF17" s="4">
        <v>0.2</v>
      </c>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20">
        <f>SUM(H17:M17,P17:R17,U17:AB17,AE17:BG17)</f>
        <v>5.2200000000000006</v>
      </c>
      <c r="BI17" s="23">
        <f>N64</f>
        <v>91.763279999999995</v>
      </c>
      <c r="BJ17" s="14"/>
    </row>
    <row r="18" spans="1:64" s="26" customFormat="1" ht="19.2" x14ac:dyDescent="0.25">
      <c r="A18" s="15"/>
      <c r="B18" s="92" t="s">
        <v>231</v>
      </c>
      <c r="C18" s="23" t="s">
        <v>232</v>
      </c>
      <c r="D18" s="4"/>
      <c r="E18" s="20">
        <f>SUM(H18:M18,P18:R18)</f>
        <v>0</v>
      </c>
      <c r="F18" s="4"/>
      <c r="G18" s="720">
        <f t="shared" si="5"/>
        <v>0</v>
      </c>
      <c r="H18" s="4"/>
      <c r="I18" s="4"/>
      <c r="J18" s="4"/>
      <c r="K18" s="4"/>
      <c r="L18" s="4"/>
      <c r="M18" s="4"/>
      <c r="N18" s="4"/>
      <c r="O18" s="93">
        <f>D18-BH18</f>
        <v>0</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760">
        <v>26.61542</v>
      </c>
      <c r="E19" s="20">
        <f>SUM(H19:N19,Q19:R19)</f>
        <v>0</v>
      </c>
      <c r="F19" s="20"/>
      <c r="G19" s="20">
        <f t="shared" si="5"/>
        <v>0</v>
      </c>
      <c r="H19" s="4"/>
      <c r="I19" s="4"/>
      <c r="J19" s="4"/>
      <c r="K19" s="4"/>
      <c r="L19" s="4"/>
      <c r="M19" s="4"/>
      <c r="N19" s="4"/>
      <c r="O19" s="4"/>
      <c r="P19" s="25">
        <f>D19-BH19</f>
        <v>26.61542</v>
      </c>
      <c r="Q19" s="4"/>
      <c r="R19" s="4"/>
      <c r="S19" s="720">
        <f>SUM(U19:BF19)</f>
        <v>0</v>
      </c>
      <c r="T19" s="20"/>
      <c r="U19" s="4"/>
      <c r="V19" s="4"/>
      <c r="W19" s="4"/>
      <c r="X19" s="4"/>
      <c r="Y19" s="4"/>
      <c r="Z19" s="4"/>
      <c r="AA19" s="4"/>
      <c r="AB19" s="4"/>
      <c r="AC19" s="737">
        <f t="shared" si="4"/>
        <v>0</v>
      </c>
      <c r="AD19" s="720"/>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20">
        <f>SUM(H19:N19,Q19:R19,U19:AB19,AE19:BG19)</f>
        <v>0</v>
      </c>
      <c r="BI19" s="23">
        <f>P64</f>
        <v>54.485419999999998</v>
      </c>
      <c r="BJ19" s="14"/>
    </row>
    <row r="20" spans="1:64" s="26" customFormat="1" ht="13.8" x14ac:dyDescent="0.25">
      <c r="A20" s="15" t="s">
        <v>47</v>
      </c>
      <c r="B20" s="16" t="s">
        <v>45</v>
      </c>
      <c r="C20" s="23" t="s">
        <v>46</v>
      </c>
      <c r="D20" s="4"/>
      <c r="E20" s="20">
        <f>SUM(H20:N20,P20,R20)</f>
        <v>0</v>
      </c>
      <c r="F20" s="20"/>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760">
        <v>5.85405</v>
      </c>
      <c r="E21" s="20">
        <f>SUM(H21:N21,P21:Q21)</f>
        <v>0</v>
      </c>
      <c r="F21" s="20"/>
      <c r="G21" s="20">
        <f t="shared" si="5"/>
        <v>0</v>
      </c>
      <c r="H21" s="4"/>
      <c r="I21" s="4"/>
      <c r="J21" s="4"/>
      <c r="K21" s="4"/>
      <c r="L21" s="4"/>
      <c r="M21" s="4"/>
      <c r="N21" s="4"/>
      <c r="O21" s="4"/>
      <c r="P21" s="4"/>
      <c r="Q21" s="4"/>
      <c r="R21" s="25">
        <f>D21-BH21</f>
        <v>5.85405</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5.85405</v>
      </c>
      <c r="BJ21" s="14"/>
    </row>
    <row r="22" spans="1:64" s="752" customFormat="1" ht="13.8" x14ac:dyDescent="0.25">
      <c r="A22" s="742">
        <v>2</v>
      </c>
      <c r="B22" s="742" t="s">
        <v>32</v>
      </c>
      <c r="C22" s="29" t="s">
        <v>24</v>
      </c>
      <c r="D22" s="759">
        <v>372.32648999999998</v>
      </c>
      <c r="E22" s="24">
        <f>SUM(H22:N22,P22:R22)</f>
        <v>0.56000000000000005</v>
      </c>
      <c r="F22" s="24"/>
      <c r="G22" s="24">
        <f t="shared" si="5"/>
        <v>0</v>
      </c>
      <c r="H22" s="24">
        <f>SUM(H24:H31,H34:H61)</f>
        <v>0</v>
      </c>
      <c r="I22" s="24">
        <f>SUM(I24:I31,I34:I61)</f>
        <v>0</v>
      </c>
      <c r="J22" s="24">
        <f t="shared" ref="J22:R22" si="6">SUM(J24:J31,J34:J61)</f>
        <v>0</v>
      </c>
      <c r="K22" s="24">
        <f t="shared" si="6"/>
        <v>0</v>
      </c>
      <c r="L22" s="24">
        <f>SUM(L24:L31,L34:L61)</f>
        <v>0</v>
      </c>
      <c r="M22" s="24">
        <f t="shared" si="6"/>
        <v>0</v>
      </c>
      <c r="N22" s="24">
        <f t="shared" si="6"/>
        <v>0</v>
      </c>
      <c r="O22" s="24">
        <f t="shared" si="6"/>
        <v>0</v>
      </c>
      <c r="P22" s="24">
        <f t="shared" si="6"/>
        <v>0.56000000000000005</v>
      </c>
      <c r="Q22" s="24">
        <f t="shared" si="6"/>
        <v>0</v>
      </c>
      <c r="R22" s="24">
        <f t="shared" si="6"/>
        <v>0</v>
      </c>
      <c r="S22" s="750">
        <f>D22-BH22</f>
        <v>333.07648999999998</v>
      </c>
      <c r="T22" s="750"/>
      <c r="U22" s="24">
        <f>SUM(U25:U31,U34:U49,U50:U61)</f>
        <v>0</v>
      </c>
      <c r="V22" s="24">
        <f>SUM(V24,V26:V31,V34:V49,V50:V61)</f>
        <v>0.2</v>
      </c>
      <c r="W22" s="24">
        <f>SUM(W24:W25,W27:W31,W34:W49,W50:W61)</f>
        <v>0</v>
      </c>
      <c r="X22" s="24">
        <f>SUM(X24:X26,X28:X31,X34:X49,X50:X61)</f>
        <v>0</v>
      </c>
      <c r="Y22" s="24">
        <f>SUM(Y24:Y27,Y29:Y31,Y34:Y49,Y50:Y61)</f>
        <v>0.33</v>
      </c>
      <c r="Z22" s="24">
        <f>SUM(Z24:Z28,Z30:Z31,Z34:Z49,Z50:Z61)</f>
        <v>0</v>
      </c>
      <c r="AA22" s="24">
        <f>SUM(AA24:AA29,AA31,AA34:AA49,AA50:AA61)</f>
        <v>0</v>
      </c>
      <c r="AB22" s="24">
        <f>SUM(AB24:AB30,AB34:AB49,,AB50:AB61)</f>
        <v>0</v>
      </c>
      <c r="AC22" s="751">
        <f>SUM(AC24:AC31,AC50:AC61)</f>
        <v>38.15</v>
      </c>
      <c r="AD22" s="727"/>
      <c r="AE22" s="24">
        <f>SUM(AE24:AE31,AE35:AE49,AE50:AE61)</f>
        <v>37.029999999999994</v>
      </c>
      <c r="AF22" s="24">
        <f>SUM(AF24:AF31,AF34,AF36:AF49,AF50:AF61)</f>
        <v>1.1000000000000001</v>
      </c>
      <c r="AG22" s="24">
        <f>SUM(AG24:AG31,AG34:AG35,AG37:AG49,AG50:AG61)</f>
        <v>0</v>
      </c>
      <c r="AH22" s="24">
        <f>SUM(AH24:AH31,AH34:AH36,AH38:AH49,AH50:AH61)</f>
        <v>0</v>
      </c>
      <c r="AI22" s="24">
        <f>SUM(AI24:AI31,AI34:AI37,AI39:AI49,AI50:AI61)</f>
        <v>0</v>
      </c>
      <c r="AJ22" s="24">
        <f>SUM(AJ24:AJ31,AJ34:AJ38,AJ40:AJ49,AJ50:AJ61)</f>
        <v>0</v>
      </c>
      <c r="AK22" s="24">
        <f>SUM(AK24:AK31,AK34:AK39,AK41:AK49,AK50:AK61)</f>
        <v>0.02</v>
      </c>
      <c r="AL22" s="24">
        <f>SUM(AL24:AL31,AL34:AL40,AL42:AL49,AL50:AL61)</f>
        <v>0</v>
      </c>
      <c r="AM22" s="24">
        <f>SUM(AM24:AM31,AM34:AM41,AM43:AM49,AM50:AM61)</f>
        <v>0</v>
      </c>
      <c r="AN22" s="24">
        <f>SUM(AN24:AN31,AN34:AN42,AN44:AN49,AN50:AN61)</f>
        <v>0</v>
      </c>
      <c r="AO22" s="24">
        <f>SUM(AO24:AO31,AO34:AO43,AO45:AO49,AO50:AO61)</f>
        <v>0</v>
      </c>
      <c r="AP22" s="24">
        <f>SUM(AP24:AP31,AP34:AP44,AP46:AP49,AP50:AP61)</f>
        <v>0</v>
      </c>
      <c r="AQ22" s="24">
        <f>SUM(AQ24:AQ31,AQ34:AQ45,AQ47:AQ49,AQ50:AQ61)</f>
        <v>0</v>
      </c>
      <c r="AR22" s="24">
        <f>SUM(AR24:AR31,AR34:AR46,AR48:AR49,AR50:AR61)</f>
        <v>0</v>
      </c>
      <c r="AS22" s="24">
        <f>SUM(AS24:AS31,AS34:AS47,AS49,AS50:AS61)</f>
        <v>0</v>
      </c>
      <c r="AT22" s="24">
        <f>SUM(AT24:AT31,AT34:AT48,AT50:AT61)</f>
        <v>0</v>
      </c>
      <c r="AU22" s="24">
        <f>SUM(AU24:AU31,AU34:AU49,AU51:AU61)</f>
        <v>0</v>
      </c>
      <c r="AV22" s="24">
        <f>SUM(AV24:AV31,AV34:AV49,AV50,AV52:AV61)</f>
        <v>0</v>
      </c>
      <c r="AW22" s="24">
        <f>SUM(AW24:AW31,AW34:AW49,AW50,AW51,AW53:AW61)</f>
        <v>0</v>
      </c>
      <c r="AX22" s="24">
        <f>SUM(AX24:AX31,AX34:AX49,AX50,AX51,AX52,AX54:AX61)</f>
        <v>0.01</v>
      </c>
      <c r="AY22" s="24">
        <f>SUM(AY24:AY31,AY34:AY49,AY50,AY51,AY52,AY55:AY61)</f>
        <v>0</v>
      </c>
      <c r="AZ22" s="24">
        <f>SUM(AZ24:AZ31,AZ34:AZ49,AZ50:AZ54,AZ56:AZ61)</f>
        <v>0</v>
      </c>
      <c r="BA22" s="24">
        <f>SUM(BA24:BA31,BA34:BA49,BA50:BA55,BA57:BA61)</f>
        <v>0</v>
      </c>
      <c r="BB22" s="24">
        <f>SUM(BB24:BB31,BB34:BB49,BB50:BB56,BB58:BB61)</f>
        <v>0</v>
      </c>
      <c r="BC22" s="24">
        <f>SUM(BC24:BC31,BC34:BC49,BC50:BC57,BC59:BC61)</f>
        <v>0</v>
      </c>
      <c r="BD22" s="24">
        <f>SUM(BD24:BD31,BD34:BD49,BD50:BD58,BD60:BD61)</f>
        <v>0</v>
      </c>
      <c r="BE22" s="24">
        <f>SUM(BE24:BE31,BE34:BE49,BE50:BE59,BE61)</f>
        <v>0</v>
      </c>
      <c r="BF22" s="24">
        <f>SUM(BF24:BF31,BF34:BF49,BF50:BF60)</f>
        <v>0</v>
      </c>
      <c r="BG22" s="24">
        <f>SUM(BG24:BG31,BG34:BG49,BG50:BG61)</f>
        <v>0</v>
      </c>
      <c r="BH22" s="24">
        <f>SUM(H22:N22,P22:R22,U22:AB22,AE22:BG22)</f>
        <v>39.25</v>
      </c>
      <c r="BI22" s="29">
        <f>S64</f>
        <v>473.31648999999999</v>
      </c>
      <c r="BJ22" s="100"/>
      <c r="BK22" s="752">
        <f>BI24+BI25+BI26+BI27+BI28+BI29+BI30+BI31+BI34+BI35+BI36+BI37+BI38+BI39+BI40+BI41+BI42+BI43+BI44+BI45+BI46+BI47+BI48+BI49+BI50+BI51+BI52+BI53+BI54+BI55+BI56+BI57+BI58+BI59+BI60+BI61</f>
        <v>473.31648999999999</v>
      </c>
      <c r="BL22" s="752">
        <f>BK22-BI22</f>
        <v>0</v>
      </c>
    </row>
    <row r="23" spans="1:64" s="26" customFormat="1" ht="13.8" x14ac:dyDescent="0.25">
      <c r="A23" s="15"/>
      <c r="B23" s="15" t="s">
        <v>38</v>
      </c>
      <c r="C23" s="23"/>
      <c r="D23" s="4"/>
      <c r="E23" s="720"/>
      <c r="F23" s="720"/>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760">
        <v>0.47384999999999999</v>
      </c>
      <c r="E24" s="20">
        <f>SUM(H24:N24,P24:R24)</f>
        <v>0</v>
      </c>
      <c r="F24" s="20"/>
      <c r="G24" s="20">
        <f t="shared" si="5"/>
        <v>0</v>
      </c>
      <c r="H24" s="4"/>
      <c r="I24" s="4"/>
      <c r="J24" s="4"/>
      <c r="K24" s="4"/>
      <c r="L24" s="4"/>
      <c r="M24" s="4"/>
      <c r="N24" s="4"/>
      <c r="O24" s="4"/>
      <c r="P24" s="4"/>
      <c r="Q24" s="4"/>
      <c r="R24" s="4"/>
      <c r="S24" s="20">
        <f>SUM(V24:BF24)</f>
        <v>0</v>
      </c>
      <c r="T24" s="20"/>
      <c r="U24" s="25">
        <f>D24-BH24</f>
        <v>0.47384999999999999</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0.47384999999999999</v>
      </c>
      <c r="BJ24" s="14"/>
    </row>
    <row r="25" spans="1:64" s="26" customFormat="1" ht="13.8" x14ac:dyDescent="0.25">
      <c r="A25" s="15" t="s">
        <v>6</v>
      </c>
      <c r="B25" s="16" t="s">
        <v>14</v>
      </c>
      <c r="C25" s="23" t="s">
        <v>26</v>
      </c>
      <c r="D25" s="4"/>
      <c r="E25" s="20">
        <f t="shared" ref="E25:E30" si="8">SUM(H25:N25,P25:R25)</f>
        <v>0</v>
      </c>
      <c r="F25" s="20"/>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0.2</v>
      </c>
      <c r="BJ25" s="14"/>
    </row>
    <row r="26" spans="1:64" s="26" customFormat="1" ht="13.8" x14ac:dyDescent="0.25">
      <c r="A26" s="15" t="s">
        <v>7</v>
      </c>
      <c r="B26" s="16" t="s">
        <v>15</v>
      </c>
      <c r="C26" s="23" t="s">
        <v>122</v>
      </c>
      <c r="D26" s="4"/>
      <c r="E26" s="20">
        <f t="shared" si="8"/>
        <v>0</v>
      </c>
      <c r="F26" s="20"/>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4"/>
      <c r="E27" s="20">
        <f t="shared" si="8"/>
        <v>0</v>
      </c>
      <c r="F27" s="20"/>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760">
        <v>0.28704000000000002</v>
      </c>
      <c r="E28" s="20">
        <f t="shared" si="8"/>
        <v>0</v>
      </c>
      <c r="F28" s="20"/>
      <c r="G28" s="20">
        <f t="shared" si="5"/>
        <v>0</v>
      </c>
      <c r="H28" s="4"/>
      <c r="I28" s="4"/>
      <c r="J28" s="4"/>
      <c r="K28" s="4"/>
      <c r="L28" s="4"/>
      <c r="M28" s="4"/>
      <c r="N28" s="4"/>
      <c r="O28" s="4"/>
      <c r="P28" s="4"/>
      <c r="Q28" s="4"/>
      <c r="R28" s="4"/>
      <c r="S28" s="20">
        <f>SUM(U28:X28,Z28:BF28)</f>
        <v>0</v>
      </c>
      <c r="T28" s="20"/>
      <c r="U28" s="4"/>
      <c r="V28" s="4"/>
      <c r="W28" s="4"/>
      <c r="X28" s="4"/>
      <c r="Y28" s="25">
        <f>D28-BH28</f>
        <v>0.28704000000000002</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36.337039999999995</v>
      </c>
      <c r="BJ28" s="14"/>
    </row>
    <row r="29" spans="1:64" s="26" customFormat="1" ht="13.8" x14ac:dyDescent="0.25">
      <c r="A29" s="15">
        <v>2.6</v>
      </c>
      <c r="B29" s="16" t="s">
        <v>88</v>
      </c>
      <c r="C29" s="23" t="s">
        <v>48</v>
      </c>
      <c r="D29" s="760">
        <v>9.9837600000000002</v>
      </c>
      <c r="E29" s="20">
        <f t="shared" si="8"/>
        <v>0</v>
      </c>
      <c r="F29" s="20"/>
      <c r="G29" s="20">
        <f t="shared" si="5"/>
        <v>0</v>
      </c>
      <c r="H29" s="4"/>
      <c r="I29" s="4"/>
      <c r="J29" s="4"/>
      <c r="K29" s="4"/>
      <c r="L29" s="4"/>
      <c r="M29" s="4"/>
      <c r="N29" s="4"/>
      <c r="O29" s="4"/>
      <c r="P29" s="4"/>
      <c r="Q29" s="4"/>
      <c r="R29" s="4"/>
      <c r="S29" s="20">
        <f>SUM(U29:Y29,AA29:BF29)</f>
        <v>0</v>
      </c>
      <c r="T29" s="20"/>
      <c r="U29" s="4"/>
      <c r="V29" s="4"/>
      <c r="W29" s="4"/>
      <c r="X29" s="4"/>
      <c r="Y29" s="4"/>
      <c r="Z29" s="25">
        <f>D29-BH29</f>
        <v>9.9837600000000002</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10.26376</v>
      </c>
      <c r="BJ29" s="14"/>
    </row>
    <row r="30" spans="1:64" s="26" customFormat="1" ht="20.25" customHeight="1" x14ac:dyDescent="0.25">
      <c r="A30" s="15">
        <v>2.7</v>
      </c>
      <c r="B30" s="16" t="s">
        <v>89</v>
      </c>
      <c r="C30" s="23" t="s">
        <v>41</v>
      </c>
      <c r="D30" s="4"/>
      <c r="E30" s="20">
        <f t="shared" si="8"/>
        <v>0</v>
      </c>
      <c r="F30" s="20"/>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760">
        <v>4.9852100000000004</v>
      </c>
      <c r="E31" s="20">
        <f>SUM(H31:N31,P31:R31)</f>
        <v>0</v>
      </c>
      <c r="F31" s="20"/>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4.9852100000000004</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4.9852100000000004</v>
      </c>
      <c r="BJ31" s="14"/>
    </row>
    <row r="32" spans="1:64" s="26" customFormat="1" ht="20.25" customHeight="1" x14ac:dyDescent="0.25">
      <c r="A32" s="15" t="s">
        <v>42</v>
      </c>
      <c r="B32" s="16" t="s">
        <v>129</v>
      </c>
      <c r="C32" s="23" t="s">
        <v>27</v>
      </c>
      <c r="D32" s="812">
        <f>SUM(D34:D49)</f>
        <v>84.936700000000002</v>
      </c>
      <c r="E32" s="20">
        <f t="shared" ref="E32:E61" si="9">SUM(H32:N32,P32:R32)</f>
        <v>0</v>
      </c>
      <c r="F32" s="20"/>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0.53</v>
      </c>
      <c r="T32" s="719"/>
      <c r="U32" s="719">
        <f>SUM(U34:U49)</f>
        <v>0</v>
      </c>
      <c r="V32" s="719">
        <f t="shared" ref="V32:AB32" si="11">SUM(V34:V49)</f>
        <v>0.2</v>
      </c>
      <c r="W32" s="719">
        <f t="shared" si="11"/>
        <v>0</v>
      </c>
      <c r="X32" s="719">
        <f t="shared" si="11"/>
        <v>0</v>
      </c>
      <c r="Y32" s="719">
        <f>SUM(Y34:Y49)</f>
        <v>0.33</v>
      </c>
      <c r="Z32" s="719">
        <f t="shared" si="11"/>
        <v>0</v>
      </c>
      <c r="AA32" s="719">
        <f t="shared" si="11"/>
        <v>0</v>
      </c>
      <c r="AB32" s="719">
        <f t="shared" si="11"/>
        <v>0</v>
      </c>
      <c r="AC32" s="739">
        <f>D32-BH32</f>
        <v>84.406700000000001</v>
      </c>
      <c r="AD32" s="720"/>
      <c r="AE32" s="719">
        <f>SUM(AE35:AE49)</f>
        <v>0</v>
      </c>
      <c r="AF32" s="719">
        <f>SUM(AF34,AF36:AF49)</f>
        <v>0</v>
      </c>
      <c r="AG32" s="719">
        <f>SUM(AG34:AG35,AG37:AG49)</f>
        <v>0</v>
      </c>
      <c r="AH32" s="719">
        <f>SUM(AH34:AH36,AH38:AH49)</f>
        <v>0</v>
      </c>
      <c r="AI32" s="719">
        <f>SUM(AI34:AI37,AI39:AI49)</f>
        <v>0</v>
      </c>
      <c r="AJ32" s="719">
        <f>SUM(AJ34:AJ38,AJ40:AJ49)</f>
        <v>0</v>
      </c>
      <c r="AK32" s="719">
        <f>SUM(AK34:AK39,AK41:AK49)</f>
        <v>0</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v>
      </c>
      <c r="AW32" s="719">
        <f>SUM(AW34:AW49,)</f>
        <v>0</v>
      </c>
      <c r="AX32" s="719">
        <f>SUM(AX34:AX49,)</f>
        <v>0</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0.53</v>
      </c>
      <c r="BI32" s="23">
        <f>BI34+BI35+BI36+BI37+BI38+BI39+BI40+BI41+BI42+BI43+BI44+BI45+BI46+BI47+BI48+BI49</f>
        <v>158.41669999999996</v>
      </c>
      <c r="BJ32" s="14"/>
    </row>
    <row r="33" spans="1:62" s="26" customFormat="1" ht="10.5" customHeight="1" x14ac:dyDescent="0.25">
      <c r="A33" s="94"/>
      <c r="B33" s="92" t="s">
        <v>38</v>
      </c>
      <c r="C33" s="23"/>
      <c r="D33" s="4"/>
      <c r="E33" s="20">
        <f t="shared" si="9"/>
        <v>0</v>
      </c>
      <c r="F33" s="20"/>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790">
        <v>50.942779999999999</v>
      </c>
      <c r="E34" s="20">
        <f t="shared" si="9"/>
        <v>0</v>
      </c>
      <c r="F34" s="20"/>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50.942779999999999</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110.85278</v>
      </c>
      <c r="BJ34" s="14"/>
    </row>
    <row r="35" spans="1:62" s="26" customFormat="1" ht="20.25" customHeight="1" x14ac:dyDescent="0.25">
      <c r="A35" s="721" t="s">
        <v>260</v>
      </c>
      <c r="B35" s="16" t="s">
        <v>235</v>
      </c>
      <c r="C35" s="23" t="s">
        <v>236</v>
      </c>
      <c r="D35" s="790">
        <v>14.74</v>
      </c>
      <c r="E35" s="20">
        <f t="shared" si="9"/>
        <v>0</v>
      </c>
      <c r="F35" s="20"/>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14.74</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28.700000000000003</v>
      </c>
      <c r="BJ35" s="14"/>
    </row>
    <row r="36" spans="1:62" s="26" customFormat="1" ht="20.25" customHeight="1" x14ac:dyDescent="0.25">
      <c r="A36" s="721" t="s">
        <v>260</v>
      </c>
      <c r="B36" s="16" t="s">
        <v>237</v>
      </c>
      <c r="C36" s="23" t="s">
        <v>238</v>
      </c>
      <c r="D36" s="790">
        <v>6.9709999999999994E-2</v>
      </c>
      <c r="E36" s="20">
        <f t="shared" si="9"/>
        <v>0</v>
      </c>
      <c r="F36" s="20"/>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6.9709999999999994E-2</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6.9709999999999994E-2</v>
      </c>
      <c r="BJ36" s="14"/>
    </row>
    <row r="37" spans="1:62" s="26" customFormat="1" ht="20.25" customHeight="1" x14ac:dyDescent="0.25">
      <c r="A37" s="721" t="s">
        <v>260</v>
      </c>
      <c r="B37" s="16" t="s">
        <v>239</v>
      </c>
      <c r="C37" s="23" t="s">
        <v>240</v>
      </c>
      <c r="D37" s="790">
        <v>0.20338999999999999</v>
      </c>
      <c r="E37" s="20">
        <f t="shared" si="9"/>
        <v>0</v>
      </c>
      <c r="F37" s="20"/>
      <c r="G37" s="20">
        <f t="shared" si="5"/>
        <v>0</v>
      </c>
      <c r="H37" s="4"/>
      <c r="I37" s="4"/>
      <c r="J37" s="4"/>
      <c r="K37" s="4"/>
      <c r="L37" s="4"/>
      <c r="M37" s="4"/>
      <c r="N37" s="4"/>
      <c r="O37" s="4"/>
      <c r="P37" s="4"/>
      <c r="Q37" s="4"/>
      <c r="R37" s="4"/>
      <c r="S37" s="20">
        <f>SUM(U37:AB37,AE37:AG37,AI37:BF37)</f>
        <v>0</v>
      </c>
      <c r="T37" s="20"/>
      <c r="U37" s="4"/>
      <c r="V37" s="4"/>
      <c r="W37" s="4"/>
      <c r="X37" s="4"/>
      <c r="Y37" s="4"/>
      <c r="Z37" s="4"/>
      <c r="AA37" s="4"/>
      <c r="AB37" s="4"/>
      <c r="AC37" s="737">
        <f>SUM(AE37:AG37,AI37:AT37)</f>
        <v>0</v>
      </c>
      <c r="AD37" s="720"/>
      <c r="AE37" s="4"/>
      <c r="AF37" s="4"/>
      <c r="AG37" s="4"/>
      <c r="AH37" s="25">
        <f>D37-BH37</f>
        <v>0.20338999999999999</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v>
      </c>
      <c r="BI37" s="23">
        <f>AH64</f>
        <v>0.20338999999999999</v>
      </c>
      <c r="BJ37" s="14"/>
    </row>
    <row r="38" spans="1:62" s="26" customFormat="1" ht="20.25" customHeight="1" x14ac:dyDescent="0.25">
      <c r="A38" s="721" t="s">
        <v>260</v>
      </c>
      <c r="B38" s="16" t="s">
        <v>241</v>
      </c>
      <c r="C38" s="23" t="s">
        <v>242</v>
      </c>
      <c r="D38" s="790">
        <v>2.2839999999999998</v>
      </c>
      <c r="E38" s="20">
        <f t="shared" si="9"/>
        <v>0</v>
      </c>
      <c r="F38" s="20"/>
      <c r="G38" s="20">
        <f t="shared" si="5"/>
        <v>0</v>
      </c>
      <c r="H38" s="4"/>
      <c r="I38" s="4"/>
      <c r="J38" s="4"/>
      <c r="K38" s="4"/>
      <c r="L38" s="4"/>
      <c r="M38" s="4"/>
      <c r="N38" s="4"/>
      <c r="O38" s="4"/>
      <c r="P38" s="4"/>
      <c r="Q38" s="4"/>
      <c r="R38" s="4"/>
      <c r="S38" s="20">
        <f>SUM(U38:AB38,AE38:AH38,AJ38:BF38)</f>
        <v>0.53</v>
      </c>
      <c r="T38" s="20"/>
      <c r="U38" s="4"/>
      <c r="V38" s="4">
        <v>0.2</v>
      </c>
      <c r="W38" s="4"/>
      <c r="X38" s="4"/>
      <c r="Y38" s="4">
        <v>0.33</v>
      </c>
      <c r="Z38" s="4"/>
      <c r="AA38" s="4"/>
      <c r="AB38" s="4"/>
      <c r="AC38" s="737">
        <f>SUM(AE38:AH38,AJ38:AT38)</f>
        <v>0</v>
      </c>
      <c r="AD38" s="720"/>
      <c r="AE38" s="4"/>
      <c r="AF38" s="4"/>
      <c r="AG38" s="4"/>
      <c r="AH38" s="4"/>
      <c r="AI38" s="25">
        <f>D38-BH38</f>
        <v>1.7539999999999998</v>
      </c>
      <c r="AJ38" s="4"/>
      <c r="AK38" s="4"/>
      <c r="AL38" s="4"/>
      <c r="AM38" s="4"/>
      <c r="AN38" s="4"/>
      <c r="AO38" s="4"/>
      <c r="AP38" s="4"/>
      <c r="AQ38" s="4"/>
      <c r="AR38" s="4"/>
      <c r="AS38" s="4"/>
      <c r="AT38" s="4"/>
      <c r="AU38" s="4"/>
      <c r="AV38" s="4"/>
      <c r="AW38" s="4"/>
      <c r="AX38" s="4"/>
      <c r="AY38" s="4"/>
      <c r="AZ38" s="4"/>
      <c r="BA38" s="4"/>
      <c r="BB38" s="4"/>
      <c r="BC38" s="4"/>
      <c r="BD38" s="4"/>
      <c r="BE38" s="4"/>
      <c r="BF38" s="4"/>
      <c r="BG38" s="4"/>
      <c r="BH38" s="20">
        <f>SUM(H38:N38,P38:R38,U38:AB38,AE38:AH38,AJ38:BG38)</f>
        <v>0.53</v>
      </c>
      <c r="BI38" s="23">
        <f>AI64</f>
        <v>1.7539999999999998</v>
      </c>
      <c r="BJ38" s="14"/>
    </row>
    <row r="39" spans="1:62" s="26" customFormat="1" ht="20.25" customHeight="1" x14ac:dyDescent="0.25">
      <c r="A39" s="721" t="s">
        <v>260</v>
      </c>
      <c r="B39" s="16" t="s">
        <v>243</v>
      </c>
      <c r="C39" s="23" t="s">
        <v>244</v>
      </c>
      <c r="D39" s="790">
        <v>0.72496000000000005</v>
      </c>
      <c r="E39" s="20">
        <f t="shared" si="9"/>
        <v>0</v>
      </c>
      <c r="F39" s="20"/>
      <c r="G39" s="20">
        <f t="shared" si="5"/>
        <v>0</v>
      </c>
      <c r="H39" s="4"/>
      <c r="I39" s="4"/>
      <c r="J39" s="4"/>
      <c r="K39" s="4"/>
      <c r="L39" s="4"/>
      <c r="M39" s="4"/>
      <c r="N39" s="4"/>
      <c r="O39" s="4"/>
      <c r="P39" s="4"/>
      <c r="Q39" s="4"/>
      <c r="R39" s="4"/>
      <c r="S39" s="20">
        <f>SUM(U39:AB39,AE39:AI39,AK39:BF39)</f>
        <v>0</v>
      </c>
      <c r="T39" s="20"/>
      <c r="U39" s="4"/>
      <c r="V39" s="4"/>
      <c r="W39" s="4"/>
      <c r="X39" s="4"/>
      <c r="Y39" s="4"/>
      <c r="Z39" s="4"/>
      <c r="AA39" s="4"/>
      <c r="AB39" s="4"/>
      <c r="AC39" s="737">
        <f>SUM(AE39:AI39,AK39:AT39)</f>
        <v>0</v>
      </c>
      <c r="AD39" s="720"/>
      <c r="AE39" s="4"/>
      <c r="AF39" s="4"/>
      <c r="AG39" s="4"/>
      <c r="AH39" s="4"/>
      <c r="AI39" s="4"/>
      <c r="AJ39" s="25">
        <f>D39-BH39</f>
        <v>0.72496000000000005</v>
      </c>
      <c r="AK39" s="4"/>
      <c r="AL39" s="4"/>
      <c r="AM39" s="4"/>
      <c r="AN39" s="4"/>
      <c r="AO39" s="4"/>
      <c r="AP39" s="4"/>
      <c r="AQ39" s="4"/>
      <c r="AR39" s="4"/>
      <c r="AS39" s="4"/>
      <c r="AT39" s="4"/>
      <c r="AU39" s="4"/>
      <c r="AV39" s="4"/>
      <c r="AW39" s="4"/>
      <c r="AX39" s="4"/>
      <c r="AY39" s="4"/>
      <c r="AZ39" s="4"/>
      <c r="BA39" s="4"/>
      <c r="BB39" s="4"/>
      <c r="BC39" s="4"/>
      <c r="BD39" s="4"/>
      <c r="BE39" s="4"/>
      <c r="BF39" s="4"/>
      <c r="BG39" s="4"/>
      <c r="BH39" s="20">
        <f>SUM(H39:N39,P39:R39,U39:AB39,AE39:AI39,AK39:BG39)</f>
        <v>0</v>
      </c>
      <c r="BI39" s="23">
        <f>AJ64</f>
        <v>0.72496000000000005</v>
      </c>
      <c r="BJ39" s="14"/>
    </row>
    <row r="40" spans="1:62" s="26" customFormat="1" ht="20.25" customHeight="1" x14ac:dyDescent="0.25">
      <c r="A40" s="721" t="s">
        <v>260</v>
      </c>
      <c r="B40" s="16" t="s">
        <v>245</v>
      </c>
      <c r="C40" s="23" t="s">
        <v>246</v>
      </c>
      <c r="D40" s="790">
        <v>3.5069999999999997E-2</v>
      </c>
      <c r="E40" s="20">
        <f t="shared" si="9"/>
        <v>0</v>
      </c>
      <c r="F40" s="20"/>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3.5069999999999997E-2</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5.5069999999999994E-2</v>
      </c>
      <c r="BJ40" s="14"/>
    </row>
    <row r="41" spans="1:62" s="26" customFormat="1" ht="20.25" customHeight="1" x14ac:dyDescent="0.25">
      <c r="A41" s="721" t="s">
        <v>260</v>
      </c>
      <c r="B41" s="16" t="s">
        <v>247</v>
      </c>
      <c r="C41" s="23" t="s">
        <v>248</v>
      </c>
      <c r="D41" s="790">
        <v>1.652E-2</v>
      </c>
      <c r="E41" s="20">
        <f t="shared" si="9"/>
        <v>0</v>
      </c>
      <c r="F41" s="20"/>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1.652E-2</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0.13652</v>
      </c>
      <c r="BJ41" s="14"/>
    </row>
    <row r="42" spans="1:62" s="26" customFormat="1" ht="20.25" customHeight="1" x14ac:dyDescent="0.25">
      <c r="A42" s="721" t="s">
        <v>260</v>
      </c>
      <c r="B42" s="16" t="s">
        <v>249</v>
      </c>
      <c r="C42" s="23" t="s">
        <v>250</v>
      </c>
      <c r="D42" s="4"/>
      <c r="E42" s="20">
        <f t="shared" si="9"/>
        <v>0</v>
      </c>
      <c r="F42" s="20"/>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4"/>
      <c r="E43" s="20">
        <f t="shared" si="9"/>
        <v>0</v>
      </c>
      <c r="F43" s="20"/>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v>
      </c>
      <c r="BJ43" s="14"/>
    </row>
    <row r="44" spans="1:62" s="26" customFormat="1" ht="20.25" customHeight="1" x14ac:dyDescent="0.25">
      <c r="A44" s="721" t="s">
        <v>260</v>
      </c>
      <c r="B44" s="16" t="s">
        <v>83</v>
      </c>
      <c r="C44" s="23" t="s">
        <v>73</v>
      </c>
      <c r="D44" s="4"/>
      <c r="E44" s="20">
        <f t="shared" si="9"/>
        <v>0</v>
      </c>
      <c r="F44" s="20"/>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4"/>
      <c r="E45" s="20">
        <f t="shared" si="9"/>
        <v>0</v>
      </c>
      <c r="F45" s="20"/>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v>
      </c>
      <c r="AQ45" s="4"/>
      <c r="AR45" s="4"/>
      <c r="AS45" s="4"/>
      <c r="AT45" s="4"/>
      <c r="AU45" s="4"/>
      <c r="AV45" s="4"/>
      <c r="AW45" s="4"/>
      <c r="AX45" s="4"/>
      <c r="AY45" s="4"/>
      <c r="AZ45" s="4"/>
      <c r="BA45" s="4"/>
      <c r="BB45" s="4"/>
      <c r="BC45" s="4"/>
      <c r="BD45" s="4"/>
      <c r="BE45" s="4"/>
      <c r="BF45" s="4"/>
      <c r="BG45" s="4"/>
      <c r="BH45" s="20">
        <f>SUM(H45:N45,P45:R45,U45:AB45,AE45:AO45,AQ45:BG45)</f>
        <v>0</v>
      </c>
      <c r="BI45" s="23">
        <f>AP64</f>
        <v>0</v>
      </c>
      <c r="BJ45" s="14"/>
    </row>
    <row r="46" spans="1:62" s="26" customFormat="1" ht="20.25" customHeight="1" x14ac:dyDescent="0.25">
      <c r="A46" s="721" t="s">
        <v>260</v>
      </c>
      <c r="B46" s="16" t="s">
        <v>251</v>
      </c>
      <c r="C46" s="23" t="s">
        <v>43</v>
      </c>
      <c r="D46" s="760">
        <v>15.52281</v>
      </c>
      <c r="E46" s="20">
        <f t="shared" si="9"/>
        <v>0</v>
      </c>
      <c r="F46" s="20"/>
      <c r="G46" s="20">
        <f t="shared" si="5"/>
        <v>0</v>
      </c>
      <c r="H46" s="4"/>
      <c r="I46" s="4"/>
      <c r="J46" s="4"/>
      <c r="K46" s="4"/>
      <c r="L46" s="4"/>
      <c r="M46" s="4"/>
      <c r="N46" s="4"/>
      <c r="O46" s="4"/>
      <c r="P46" s="4"/>
      <c r="Q46" s="4"/>
      <c r="R46" s="4"/>
      <c r="S46" s="20">
        <f>SUM(U46:AB46,AE46:AP46,AR46:BF46)</f>
        <v>0</v>
      </c>
      <c r="T46" s="20"/>
      <c r="U46" s="4"/>
      <c r="V46" s="4"/>
      <c r="W46" s="4"/>
      <c r="X46" s="4"/>
      <c r="Y46" s="4"/>
      <c r="Z46" s="4"/>
      <c r="AA46" s="4"/>
      <c r="AB46" s="4"/>
      <c r="AC46" s="737">
        <f>SUM(AE46:AP46,AR46:AT46)</f>
        <v>0</v>
      </c>
      <c r="AD46" s="720"/>
      <c r="AE46" s="4"/>
      <c r="AF46" s="4"/>
      <c r="AG46" s="4"/>
      <c r="AH46" s="4"/>
      <c r="AI46" s="4"/>
      <c r="AJ46" s="4"/>
      <c r="AK46" s="4"/>
      <c r="AL46" s="4"/>
      <c r="AM46" s="4"/>
      <c r="AN46" s="4"/>
      <c r="AO46" s="4"/>
      <c r="AP46" s="4"/>
      <c r="AQ46" s="25">
        <f>D46-BH46</f>
        <v>15.52281</v>
      </c>
      <c r="AR46" s="4"/>
      <c r="AS46" s="4"/>
      <c r="AT46" s="4"/>
      <c r="AU46" s="4"/>
      <c r="AV46" s="4"/>
      <c r="AW46" s="4"/>
      <c r="AX46" s="4"/>
      <c r="AY46" s="4"/>
      <c r="AZ46" s="4"/>
      <c r="BA46" s="4"/>
      <c r="BB46" s="4"/>
      <c r="BC46" s="4"/>
      <c r="BD46" s="4"/>
      <c r="BE46" s="4"/>
      <c r="BF46" s="4"/>
      <c r="BG46" s="4"/>
      <c r="BH46" s="20">
        <f>SUM(H46:N46,P46:R46,U46:AB46,AE46:AP46,AR46:BG46)</f>
        <v>0</v>
      </c>
      <c r="BI46" s="23">
        <f>AQ64</f>
        <v>15.52281</v>
      </c>
      <c r="BJ46" s="14"/>
    </row>
    <row r="47" spans="1:62" s="26" customFormat="1" ht="20.25" customHeight="1" x14ac:dyDescent="0.25">
      <c r="A47" s="721" t="s">
        <v>260</v>
      </c>
      <c r="B47" s="16" t="s">
        <v>252</v>
      </c>
      <c r="C47" s="23" t="s">
        <v>253</v>
      </c>
      <c r="D47" s="4"/>
      <c r="E47" s="20">
        <f t="shared" si="9"/>
        <v>0</v>
      </c>
      <c r="F47" s="20"/>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4"/>
      <c r="E48" s="20">
        <f t="shared" si="9"/>
        <v>0</v>
      </c>
      <c r="F48" s="20"/>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790">
        <v>0.39745999999999998</v>
      </c>
      <c r="E49" s="20">
        <f t="shared" si="9"/>
        <v>0</v>
      </c>
      <c r="F49" s="20"/>
      <c r="G49" s="20">
        <f t="shared" si="5"/>
        <v>0</v>
      </c>
      <c r="H49" s="4"/>
      <c r="I49" s="4"/>
      <c r="J49" s="4"/>
      <c r="K49" s="4"/>
      <c r="L49" s="4"/>
      <c r="M49" s="4"/>
      <c r="N49" s="4"/>
      <c r="O49" s="4"/>
      <c r="P49" s="4"/>
      <c r="Q49" s="4"/>
      <c r="R49" s="4"/>
      <c r="S49" s="20">
        <f>SUM(U49:AB49,AE49:AS49,AU49:BF49)</f>
        <v>0</v>
      </c>
      <c r="T49" s="20"/>
      <c r="U49" s="4"/>
      <c r="V49" s="4"/>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0.39745999999999998</v>
      </c>
      <c r="AU49" s="4"/>
      <c r="AV49" s="4"/>
      <c r="AW49" s="4"/>
      <c r="AX49" s="4"/>
      <c r="AY49" s="4"/>
      <c r="AZ49" s="4"/>
      <c r="BA49" s="4"/>
      <c r="BB49" s="4"/>
      <c r="BC49" s="4"/>
      <c r="BD49" s="4"/>
      <c r="BE49" s="4"/>
      <c r="BF49" s="4"/>
      <c r="BG49" s="4"/>
      <c r="BH49" s="20">
        <f>SUM(H49:N49,P49:R49,U49:AB49,AE49:AS49,AU49:BG49)</f>
        <v>0</v>
      </c>
      <c r="BI49" s="23">
        <f>AT64</f>
        <v>0.39745999999999998</v>
      </c>
      <c r="BJ49" s="14"/>
    </row>
    <row r="50" spans="1:62" s="26" customFormat="1" ht="13.8" x14ac:dyDescent="0.25">
      <c r="A50" s="15">
        <v>2.1</v>
      </c>
      <c r="B50" s="16" t="s">
        <v>119</v>
      </c>
      <c r="C50" s="23" t="s">
        <v>123</v>
      </c>
      <c r="D50" s="4"/>
      <c r="E50" s="20">
        <f t="shared" si="9"/>
        <v>0</v>
      </c>
      <c r="F50" s="20"/>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760">
        <v>1.0446200000000001</v>
      </c>
      <c r="E51" s="20">
        <f t="shared" si="9"/>
        <v>0</v>
      </c>
      <c r="F51" s="20"/>
      <c r="G51" s="20">
        <f t="shared" si="5"/>
        <v>0</v>
      </c>
      <c r="H51" s="4"/>
      <c r="I51" s="4"/>
      <c r="J51" s="4"/>
      <c r="K51" s="4"/>
      <c r="L51" s="4"/>
      <c r="M51" s="4"/>
      <c r="N51" s="4"/>
      <c r="O51" s="4"/>
      <c r="P51" s="4"/>
      <c r="Q51" s="4"/>
      <c r="R51" s="4"/>
      <c r="S51" s="20">
        <f>SUM(U51:AB51,AE51:AU51,AW51:BF51)</f>
        <v>0</v>
      </c>
      <c r="T51" s="20"/>
      <c r="U51" s="4"/>
      <c r="V51" s="4"/>
      <c r="W51" s="4"/>
      <c r="X51" s="4"/>
      <c r="Y51" s="4"/>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1.0446200000000001</v>
      </c>
      <c r="AW51" s="4"/>
      <c r="AX51" s="4"/>
      <c r="AY51" s="4"/>
      <c r="AZ51" s="4"/>
      <c r="BA51" s="4"/>
      <c r="BB51" s="4"/>
      <c r="BC51" s="4"/>
      <c r="BD51" s="4"/>
      <c r="BE51" s="4"/>
      <c r="BF51" s="4"/>
      <c r="BG51" s="4"/>
      <c r="BH51" s="20">
        <f>SUM(H51:N51,P51:R51,U51:AB51,AE51:AU51,AW51:BG51)</f>
        <v>0</v>
      </c>
      <c r="BI51" s="23">
        <f>AV64</f>
        <v>1.0446200000000001</v>
      </c>
      <c r="BJ51" s="14"/>
    </row>
    <row r="52" spans="1:62" s="26" customFormat="1" ht="13.8" x14ac:dyDescent="0.25">
      <c r="A52" s="15">
        <v>2.12</v>
      </c>
      <c r="B52" s="16" t="s">
        <v>149</v>
      </c>
      <c r="C52" s="23" t="s">
        <v>147</v>
      </c>
      <c r="D52" s="4"/>
      <c r="E52" s="20">
        <f t="shared" si="9"/>
        <v>0</v>
      </c>
      <c r="F52" s="20"/>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0.06</v>
      </c>
      <c r="BJ52" s="14"/>
    </row>
    <row r="53" spans="1:62" s="26" customFormat="1" ht="13.8" x14ac:dyDescent="0.25">
      <c r="A53" s="15" t="s">
        <v>168</v>
      </c>
      <c r="B53" s="16" t="s">
        <v>90</v>
      </c>
      <c r="C53" s="23" t="s">
        <v>94</v>
      </c>
      <c r="D53" s="760">
        <v>62.759909999999998</v>
      </c>
      <c r="E53" s="20">
        <f t="shared" si="9"/>
        <v>0</v>
      </c>
      <c r="F53" s="20"/>
      <c r="G53" s="20">
        <f t="shared" si="5"/>
        <v>0</v>
      </c>
      <c r="H53" s="4"/>
      <c r="I53" s="4"/>
      <c r="J53" s="4"/>
      <c r="K53" s="4"/>
      <c r="L53" s="4"/>
      <c r="M53" s="4"/>
      <c r="N53" s="4"/>
      <c r="O53" s="4"/>
      <c r="P53" s="4"/>
      <c r="Q53" s="4"/>
      <c r="R53" s="4"/>
      <c r="S53" s="20">
        <f>SUM(U53:AB53,AE53:AW53,AY53:BF53)</f>
        <v>0.6</v>
      </c>
      <c r="T53" s="20"/>
      <c r="U53" s="4"/>
      <c r="V53" s="4"/>
      <c r="W53" s="4"/>
      <c r="X53" s="4"/>
      <c r="Y53" s="4"/>
      <c r="Z53" s="4"/>
      <c r="AA53" s="4"/>
      <c r="AB53" s="4"/>
      <c r="AC53" s="737">
        <f t="shared" ref="AC53:AC60" si="13">SUM(AE53:AT53,)</f>
        <v>0.6</v>
      </c>
      <c r="AD53" s="720"/>
      <c r="AE53" s="4">
        <v>0.48</v>
      </c>
      <c r="AF53" s="4">
        <v>0.1</v>
      </c>
      <c r="AG53" s="4"/>
      <c r="AH53" s="4"/>
      <c r="AI53" s="4"/>
      <c r="AJ53" s="4"/>
      <c r="AK53" s="4">
        <v>0.02</v>
      </c>
      <c r="AL53" s="4"/>
      <c r="AM53" s="4"/>
      <c r="AN53" s="4"/>
      <c r="AO53" s="4"/>
      <c r="AP53" s="4"/>
      <c r="AQ53" s="4"/>
      <c r="AR53" s="4"/>
      <c r="AS53" s="4"/>
      <c r="AT53" s="4"/>
      <c r="AU53" s="4"/>
      <c r="AV53" s="4"/>
      <c r="AW53" s="4"/>
      <c r="AX53" s="25">
        <f>D53-BH53</f>
        <v>62.159909999999996</v>
      </c>
      <c r="AY53" s="4"/>
      <c r="AZ53" s="4"/>
      <c r="BA53" s="4"/>
      <c r="BB53" s="4"/>
      <c r="BC53" s="4"/>
      <c r="BD53" s="4"/>
      <c r="BE53" s="4"/>
      <c r="BF53" s="4"/>
      <c r="BG53" s="4"/>
      <c r="BH53" s="20">
        <f>SUM(H53:N53,P53:R53,U53:AB53,AE53:AW53,AY53:BG53)</f>
        <v>0.6</v>
      </c>
      <c r="BI53" s="23">
        <f>AX64</f>
        <v>91.799909999999997</v>
      </c>
      <c r="BJ53" s="14"/>
    </row>
    <row r="54" spans="1:62" s="26" customFormat="1" ht="13.8" x14ac:dyDescent="0.25">
      <c r="A54" s="15" t="s">
        <v>169</v>
      </c>
      <c r="B54" s="16" t="s">
        <v>91</v>
      </c>
      <c r="C54" s="23" t="s">
        <v>95</v>
      </c>
      <c r="D54" s="4"/>
      <c r="E54" s="20">
        <f t="shared" si="9"/>
        <v>0</v>
      </c>
      <c r="F54" s="20"/>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760">
        <v>0.62182999999999999</v>
      </c>
      <c r="E55" s="20">
        <f t="shared" si="9"/>
        <v>0</v>
      </c>
      <c r="F55" s="20"/>
      <c r="G55" s="20">
        <f t="shared" si="5"/>
        <v>0</v>
      </c>
      <c r="H55" s="4"/>
      <c r="I55" s="4"/>
      <c r="J55" s="4"/>
      <c r="K55" s="4"/>
      <c r="L55" s="4"/>
      <c r="M55" s="4"/>
      <c r="N55" s="4"/>
      <c r="O55" s="4"/>
      <c r="P55" s="4"/>
      <c r="Q55" s="4"/>
      <c r="R55" s="4"/>
      <c r="S55" s="20">
        <f>SUM(U55:AB55,AE55:AY55,BA55:BF55)</f>
        <v>0</v>
      </c>
      <c r="T55" s="20"/>
      <c r="U55" s="4"/>
      <c r="V55" s="4"/>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0.62182999999999999</v>
      </c>
      <c r="BA55" s="4"/>
      <c r="BB55" s="4"/>
      <c r="BC55" s="4"/>
      <c r="BD55" s="4"/>
      <c r="BE55" s="4"/>
      <c r="BF55" s="4"/>
      <c r="BG55" s="4"/>
      <c r="BH55" s="20">
        <f>SUM(H55:N55,P55:R55,U55:AB55,AE55:AY55,BA55:BG55)</f>
        <v>0</v>
      </c>
      <c r="BI55" s="23">
        <f>AZ64</f>
        <v>0.62182999999999999</v>
      </c>
      <c r="BJ55" s="14"/>
    </row>
    <row r="56" spans="1:62" s="26" customFormat="1" ht="13.8" x14ac:dyDescent="0.25">
      <c r="A56" s="15" t="s">
        <v>171</v>
      </c>
      <c r="B56" s="16" t="s">
        <v>116</v>
      </c>
      <c r="C56" s="23" t="s">
        <v>96</v>
      </c>
      <c r="D56" s="4"/>
      <c r="E56" s="20">
        <f t="shared" si="9"/>
        <v>0</v>
      </c>
      <c r="F56" s="20"/>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4"/>
      <c r="E57" s="20">
        <f t="shared" si="9"/>
        <v>0</v>
      </c>
      <c r="F57" s="20"/>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760">
        <v>0.70201999999999998</v>
      </c>
      <c r="E58" s="20">
        <f t="shared" si="9"/>
        <v>0</v>
      </c>
      <c r="F58" s="20"/>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0.70201999999999998</v>
      </c>
      <c r="BD58" s="4"/>
      <c r="BE58" s="4"/>
      <c r="BF58" s="4"/>
      <c r="BG58" s="4"/>
      <c r="BH58" s="20">
        <f>SUM(H58:N58,P58:R58,U58:AB58,AE58:BB58,BD58:BG58)</f>
        <v>0</v>
      </c>
      <c r="BI58" s="23">
        <f>BC64</f>
        <v>0.70201999999999998</v>
      </c>
      <c r="BJ58" s="14"/>
    </row>
    <row r="59" spans="1:62" s="26" customFormat="1" ht="13.8" x14ac:dyDescent="0.25">
      <c r="A59" s="15">
        <v>2.19</v>
      </c>
      <c r="B59" s="16" t="s">
        <v>151</v>
      </c>
      <c r="C59" s="23" t="s">
        <v>152</v>
      </c>
      <c r="D59" s="760">
        <v>199.53727000000001</v>
      </c>
      <c r="E59" s="20">
        <f t="shared" si="9"/>
        <v>0.56000000000000005</v>
      </c>
      <c r="F59" s="20"/>
      <c r="G59" s="20">
        <f t="shared" si="5"/>
        <v>0</v>
      </c>
      <c r="H59" s="4"/>
      <c r="I59" s="4"/>
      <c r="J59" s="4"/>
      <c r="K59" s="4"/>
      <c r="L59" s="4"/>
      <c r="M59" s="4"/>
      <c r="N59" s="4"/>
      <c r="O59" s="4"/>
      <c r="P59" s="4">
        <v>0.56000000000000005</v>
      </c>
      <c r="Q59" s="4"/>
      <c r="R59" s="4"/>
      <c r="S59" s="20">
        <f>SUM(U59:AB59,AE59:BC59,BE59:BF59)</f>
        <v>36.049999999999997</v>
      </c>
      <c r="T59" s="20"/>
      <c r="U59" s="4"/>
      <c r="V59" s="4"/>
      <c r="W59" s="4"/>
      <c r="X59" s="4"/>
      <c r="Y59" s="4"/>
      <c r="Z59" s="4"/>
      <c r="AA59" s="4"/>
      <c r="AB59" s="4"/>
      <c r="AC59" s="737">
        <f t="shared" si="13"/>
        <v>36.049999999999997</v>
      </c>
      <c r="AD59" s="720"/>
      <c r="AE59" s="4">
        <v>36.049999999999997</v>
      </c>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162.92727000000002</v>
      </c>
      <c r="BE59" s="4"/>
      <c r="BF59" s="4"/>
      <c r="BG59" s="4"/>
      <c r="BH59" s="20">
        <f>SUM(H59:N59,P59:R59,U59:AB59,AE59:BC59,BE59:BG59)</f>
        <v>36.61</v>
      </c>
      <c r="BI59" s="23">
        <f>BD64</f>
        <v>162.92727000000002</v>
      </c>
      <c r="BJ59" s="14"/>
    </row>
    <row r="60" spans="1:62" s="26" customFormat="1" ht="13.8" x14ac:dyDescent="0.25">
      <c r="A60" s="15">
        <v>2.2000000000000002</v>
      </c>
      <c r="B60" s="16" t="s">
        <v>150</v>
      </c>
      <c r="C60" s="23" t="s">
        <v>153</v>
      </c>
      <c r="D60" s="760">
        <v>6.4020900000000003</v>
      </c>
      <c r="E60" s="20">
        <f t="shared" si="9"/>
        <v>0</v>
      </c>
      <c r="F60" s="20"/>
      <c r="G60" s="20">
        <f t="shared" si="5"/>
        <v>0</v>
      </c>
      <c r="H60" s="4"/>
      <c r="I60" s="4"/>
      <c r="J60" s="4"/>
      <c r="K60" s="4"/>
      <c r="L60" s="4"/>
      <c r="M60" s="4"/>
      <c r="N60" s="4"/>
      <c r="O60" s="4"/>
      <c r="P60" s="4"/>
      <c r="Q60" s="4"/>
      <c r="R60" s="4"/>
      <c r="S60" s="20">
        <f>SUM(U60:AB60,AE60:BD60,BF60)</f>
        <v>1.51</v>
      </c>
      <c r="T60" s="20"/>
      <c r="U60" s="4"/>
      <c r="V60" s="4"/>
      <c r="W60" s="4"/>
      <c r="X60" s="4"/>
      <c r="Y60" s="4"/>
      <c r="Z60" s="4"/>
      <c r="AA60" s="4"/>
      <c r="AB60" s="4"/>
      <c r="AC60" s="737">
        <f t="shared" si="13"/>
        <v>1.5</v>
      </c>
      <c r="AD60" s="720"/>
      <c r="AE60" s="4">
        <v>0.5</v>
      </c>
      <c r="AF60" s="4">
        <v>1</v>
      </c>
      <c r="AG60" s="4"/>
      <c r="AH60" s="4"/>
      <c r="AI60" s="4"/>
      <c r="AJ60" s="4"/>
      <c r="AK60" s="4"/>
      <c r="AL60" s="4"/>
      <c r="AM60" s="4"/>
      <c r="AN60" s="4"/>
      <c r="AO60" s="4"/>
      <c r="AP60" s="4"/>
      <c r="AQ60" s="4"/>
      <c r="AR60" s="4"/>
      <c r="AS60" s="4"/>
      <c r="AT60" s="4"/>
      <c r="AU60" s="4"/>
      <c r="AV60" s="4"/>
      <c r="AW60" s="4"/>
      <c r="AX60" s="4">
        <v>0.01</v>
      </c>
      <c r="AY60" s="4"/>
      <c r="AZ60" s="4"/>
      <c r="BA60" s="4"/>
      <c r="BB60" s="4"/>
      <c r="BC60" s="4"/>
      <c r="BD60" s="4"/>
      <c r="BE60" s="25">
        <f>D60-BH60</f>
        <v>4.8920900000000005</v>
      </c>
      <c r="BF60" s="4"/>
      <c r="BG60" s="4"/>
      <c r="BH60" s="20">
        <f>SUM(H60:N60,P60:R60,U60:AB60,AE60:BD60,BF60:BG60)</f>
        <v>1.51</v>
      </c>
      <c r="BI60" s="23">
        <f>BE64</f>
        <v>4.8920900000000005</v>
      </c>
      <c r="BJ60" s="14"/>
    </row>
    <row r="61" spans="1:62" s="26" customFormat="1" ht="13.8" x14ac:dyDescent="0.25">
      <c r="A61" s="15">
        <v>2.21</v>
      </c>
      <c r="B61" s="16" t="s">
        <v>77</v>
      </c>
      <c r="C61" s="23" t="s">
        <v>78</v>
      </c>
      <c r="D61" s="760">
        <v>0.59218999999999999</v>
      </c>
      <c r="E61" s="20">
        <f t="shared" si="9"/>
        <v>0</v>
      </c>
      <c r="F61" s="20"/>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0.59218999999999999</v>
      </c>
      <c r="BG61" s="4"/>
      <c r="BH61" s="20">
        <f>SUM(H61:N61,P61:R61,U61:AB61,AE61:BE61,BG61)</f>
        <v>0</v>
      </c>
      <c r="BI61" s="23">
        <f>BF64</f>
        <v>0.59218999999999999</v>
      </c>
      <c r="BJ61" s="14"/>
    </row>
    <row r="62" spans="1:62" s="26" customFormat="1" ht="13.8" x14ac:dyDescent="0.25">
      <c r="A62" s="27">
        <v>3</v>
      </c>
      <c r="B62" s="28" t="s">
        <v>72</v>
      </c>
      <c r="C62" s="29" t="s">
        <v>84</v>
      </c>
      <c r="D62" s="759">
        <v>63.525089999999999</v>
      </c>
      <c r="E62" s="24">
        <f>SUM(H62:N62,P62:R62)</f>
        <v>5.76</v>
      </c>
      <c r="F62" s="24"/>
      <c r="G62" s="20">
        <f t="shared" si="5"/>
        <v>0</v>
      </c>
      <c r="H62" s="4"/>
      <c r="I62" s="4"/>
      <c r="J62" s="4"/>
      <c r="K62" s="4"/>
      <c r="L62" s="4"/>
      <c r="M62" s="4"/>
      <c r="N62" s="4"/>
      <c r="O62" s="4"/>
      <c r="P62" s="4">
        <v>5.76</v>
      </c>
      <c r="Q62" s="4"/>
      <c r="R62" s="4"/>
      <c r="S62" s="20">
        <f>SUM(U62:AB62,AE62:BF62,)</f>
        <v>14.209999999999999</v>
      </c>
      <c r="T62" s="20"/>
      <c r="U62" s="4"/>
      <c r="V62" s="4"/>
      <c r="W62" s="4"/>
      <c r="X62" s="4"/>
      <c r="Y62" s="4">
        <v>0.96</v>
      </c>
      <c r="Z62" s="4"/>
      <c r="AA62" s="4"/>
      <c r="AB62" s="4"/>
      <c r="AC62" s="737">
        <f>SUM(AE62:AT62,)</f>
        <v>13.21</v>
      </c>
      <c r="AD62" s="720"/>
      <c r="AE62" s="4">
        <v>2.21</v>
      </c>
      <c r="AF62" s="4">
        <v>11</v>
      </c>
      <c r="AG62" s="4"/>
      <c r="AH62" s="4"/>
      <c r="AI62" s="4"/>
      <c r="AJ62" s="4"/>
      <c r="AK62" s="4"/>
      <c r="AL62" s="4"/>
      <c r="AM62" s="4"/>
      <c r="AN62" s="4"/>
      <c r="AO62" s="4"/>
      <c r="AP62" s="4"/>
      <c r="AQ62" s="4"/>
      <c r="AR62" s="4"/>
      <c r="AS62" s="4"/>
      <c r="AT62" s="4"/>
      <c r="AU62" s="4"/>
      <c r="AV62" s="4"/>
      <c r="AW62" s="4"/>
      <c r="AX62" s="4">
        <v>0.04</v>
      </c>
      <c r="AY62" s="4"/>
      <c r="AZ62" s="4"/>
      <c r="BA62" s="4"/>
      <c r="BB62" s="4"/>
      <c r="BC62" s="4"/>
      <c r="BD62" s="4"/>
      <c r="BE62" s="4"/>
      <c r="BF62" s="4"/>
      <c r="BG62" s="25">
        <f>D62-BH62</f>
        <v>43.55509</v>
      </c>
      <c r="BH62" s="20">
        <f>SUM(H62:N62,P62:R62,U62:AB62,AE62:BF62,)</f>
        <v>19.97</v>
      </c>
      <c r="BI62" s="23">
        <f>BG64</f>
        <v>43.55509</v>
      </c>
      <c r="BJ62" s="14"/>
    </row>
    <row r="63" spans="1:62" x14ac:dyDescent="0.25">
      <c r="A63" s="723"/>
      <c r="B63" s="30" t="s">
        <v>113</v>
      </c>
      <c r="C63" s="724"/>
      <c r="E63" s="726">
        <f>SUM(H63:N63,P63:R63)</f>
        <v>27.869999999999997</v>
      </c>
      <c r="F63" s="726"/>
      <c r="G63" s="726">
        <f>SUM(H63+I63)</f>
        <v>0</v>
      </c>
      <c r="H63" s="726">
        <f>SUM(H12:H17,H19:H21,H24:H31,H34:H62)</f>
        <v>0</v>
      </c>
      <c r="I63" s="726">
        <f>SUM(I11,I13:I17,I19:I21,I24:I31,I34:I62)</f>
        <v>0</v>
      </c>
      <c r="J63" s="726">
        <f>SUM(J11:J12,J14:J17,J19:J21,J24:J31,J34:J62)</f>
        <v>0</v>
      </c>
      <c r="K63" s="726">
        <f>SUM(K11:K13,K15:K17,K19:K21,K24:K31,K34:K62)</f>
        <v>0</v>
      </c>
      <c r="L63" s="726">
        <f>SUM(L11:L14,L16:L17,L19:L21,L24:L31,L34:L62)</f>
        <v>0</v>
      </c>
      <c r="M63" s="726">
        <f>SUM(M11:M15,M17,M19:M21,M24:M31,M34:M62)</f>
        <v>0</v>
      </c>
      <c r="N63" s="726">
        <f>SUM(N11:N16,N19:N21,N24:N31,N34:N62)</f>
        <v>0</v>
      </c>
      <c r="O63" s="726">
        <f>SUM(O11:O16,O19:O21,O24:O31,O34:O62)</f>
        <v>0</v>
      </c>
      <c r="P63" s="726">
        <f>SUM(P11:P17,P20:P21,P24:P31,P34:P62)</f>
        <v>27.869999999999997</v>
      </c>
      <c r="Q63" s="726">
        <f>SUM(Q11:Q17,Q19,Q21,Q24:Q31,Q34:Q62)</f>
        <v>0</v>
      </c>
      <c r="R63" s="726">
        <f>SUM(R11:R17,R19:R20,R24:R31,R34:R62)</f>
        <v>0</v>
      </c>
      <c r="S63" s="726">
        <f>SUM(U63:AB63,AE63:BF63)</f>
        <v>140.24</v>
      </c>
      <c r="T63" s="726"/>
      <c r="U63" s="726">
        <f>SUM(U11:U17,U19:U21,U25:U31,U34:U62)</f>
        <v>0</v>
      </c>
      <c r="V63" s="726">
        <f>SUM(V11:V17,V19:V21,V24,V26:V31,V34:V62)</f>
        <v>0.2</v>
      </c>
      <c r="W63" s="726">
        <f>SUM(W11:W17,W19:W21,W24:W25,W27:W31,W34:W62)</f>
        <v>0</v>
      </c>
      <c r="X63" s="726">
        <f>SUM(X11:X17,X19:X21,X24:X26,X28:X31,X34:X62)</f>
        <v>0</v>
      </c>
      <c r="Y63" s="726">
        <f>SUM(Y11:Y17,Y19:Y21,Y24:Y27,Y29:Y31,Y34:Y62)</f>
        <v>36.049999999999997</v>
      </c>
      <c r="Z63" s="726">
        <f>SUM(Z11:Z17,Z19:Z21,Z24:Z28,Z30:Z31,Z34:Z62)</f>
        <v>0.28000000000000003</v>
      </c>
      <c r="AA63" s="726">
        <f>SUM(AA11:AA17,AA19:AA21,AA24:AA29,AA31,AA34:AA62)</f>
        <v>0</v>
      </c>
      <c r="AB63" s="726">
        <f>SUM(AB11:AB17,AB19:AB21,AB24:AB30,AB34:AB62)</f>
        <v>0</v>
      </c>
      <c r="AC63" s="738">
        <f>SUM(AC11:AC17,AC19:AC21,AC24:AC31,AC34:AC49,AC50:AC62)</f>
        <v>74.009999999999991</v>
      </c>
      <c r="AD63" s="726"/>
      <c r="AE63" s="726">
        <f>SUM(AE11:AE17,AE19:AE21,AE24:AE31,AE35:AE62)</f>
        <v>59.91</v>
      </c>
      <c r="AF63" s="726">
        <f>SUM(AF11:AF17,AF19:AF21,AF24:AF31,AF34,AF36:AF62)</f>
        <v>13.96</v>
      </c>
      <c r="AG63" s="726">
        <f>SUM(AG11:AG17,AG19:AG21,AG24:AG31,AG34:AG35,AG37:AG62)</f>
        <v>0</v>
      </c>
      <c r="AH63" s="726">
        <f>SUM(AH11:AH17,AH19:AH21,AH24:AH31,AH34:AH36,AH38:AH62)</f>
        <v>0</v>
      </c>
      <c r="AI63" s="726">
        <f>SUM(AI11:AI17,AI19:AI21,AI24:AI31,AI34:AI37,AI39:AI62)</f>
        <v>0</v>
      </c>
      <c r="AJ63" s="726">
        <f>SUM(AJ11:AJ17,AJ19:AJ21,AJ24:AJ31,AJ34:AJ38,AJ40:AJ62)</f>
        <v>0</v>
      </c>
      <c r="AK63" s="726">
        <f>SUM(AK11:AK17,AK19:AK21,AK24:AK31,AK34:AK39,AK41:AK62)</f>
        <v>0.02</v>
      </c>
      <c r="AL63" s="726">
        <f>SUM(AL11:AL17,AL19:AL21,AL24:AL31,AL34:AL40,AL42:AL62)</f>
        <v>0.12000000000000001</v>
      </c>
      <c r="AM63" s="726">
        <f>SUM(AM11:AM17,AM19:AM21,AM24:AM31,AM34:AM41,AM43:AM62)</f>
        <v>0</v>
      </c>
      <c r="AN63" s="726">
        <f>SUM(AN11:AN17,AN19:AN21,AN24:AN31,AN34:AN42,AN44:AN62)</f>
        <v>0</v>
      </c>
      <c r="AO63" s="726">
        <f>SUM(AO11:AO17,AO19:AO21,AO24:AO31,AO34:AO43,AO45:AO62)</f>
        <v>0</v>
      </c>
      <c r="AP63" s="726">
        <f>SUM(AP11:AP17,AP19:AP21,AP24:AP31,AP34:AP44,AP46:AP62)</f>
        <v>0</v>
      </c>
      <c r="AQ63" s="726">
        <f>SUM(AQ11:AQ17,AQ19:AQ21,AQ24:AQ31,AQ34:AQ45,AQ47:AQ62)</f>
        <v>0</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0</v>
      </c>
      <c r="AW63" s="726">
        <f>SUM(AW11:AW17,AW19:AW21,AW24:AW31,AW34:AW51,AW53:AW62)</f>
        <v>0.06</v>
      </c>
      <c r="AX63" s="726">
        <f>SUM(AX11:AX17,AX19:AX21,AX24:AX31,AX34:AX52,AX54:AX62)</f>
        <v>29.640000000000004</v>
      </c>
      <c r="AY63" s="726">
        <f>SUM(AY11:AY17,AY19:AY21,AY24:AY31,AY34:AY53,AY55:AY62)</f>
        <v>0</v>
      </c>
      <c r="AZ63" s="726">
        <f>SUM(AZ11:AZ17,AZ19:AZ21,AZ24:AZ31,AZ34:AZ54,AZ56:AZ62)</f>
        <v>0</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1227.2273799999998</v>
      </c>
      <c r="F64" s="34"/>
      <c r="G64" s="34">
        <f>G10+G63</f>
        <v>202.13200999999998</v>
      </c>
      <c r="H64" s="34">
        <f>H63+H11</f>
        <v>202.13200999999998</v>
      </c>
      <c r="I64" s="34">
        <f>I12+I63</f>
        <v>0</v>
      </c>
      <c r="J64" s="34">
        <f>J13+J63</f>
        <v>31.616800000000001</v>
      </c>
      <c r="K64" s="34">
        <f>K14+K63</f>
        <v>101.69005</v>
      </c>
      <c r="L64" s="34">
        <f>L15+L63</f>
        <v>739.68576999999993</v>
      </c>
      <c r="M64" s="34">
        <f>M16+M63</f>
        <v>0</v>
      </c>
      <c r="N64" s="34">
        <f>N17+N63</f>
        <v>91.763279999999995</v>
      </c>
      <c r="O64" s="34">
        <f>O18+O63</f>
        <v>0</v>
      </c>
      <c r="P64" s="34">
        <f>P63+P19</f>
        <v>54.485419999999998</v>
      </c>
      <c r="Q64" s="34">
        <f>Q63+Q20</f>
        <v>0</v>
      </c>
      <c r="R64" s="34">
        <f>R63+R21</f>
        <v>5.85405</v>
      </c>
      <c r="S64" s="34">
        <f>SUM(S63,S22)</f>
        <v>473.31648999999999</v>
      </c>
      <c r="T64" s="34"/>
      <c r="U64" s="34">
        <f>U63+U24</f>
        <v>0.47384999999999999</v>
      </c>
      <c r="V64" s="34">
        <f>V63+V25</f>
        <v>0.2</v>
      </c>
      <c r="W64" s="34">
        <f>W63+W26</f>
        <v>0</v>
      </c>
      <c r="X64" s="34">
        <f>+X63+X27</f>
        <v>0</v>
      </c>
      <c r="Y64" s="34">
        <f>+Y63+Y28</f>
        <v>36.337039999999995</v>
      </c>
      <c r="Z64" s="34">
        <f>Z63+Z29</f>
        <v>10.26376</v>
      </c>
      <c r="AA64" s="34">
        <f>AA63+AA30</f>
        <v>0</v>
      </c>
      <c r="AB64" s="34">
        <f>AB63+AB31</f>
        <v>4.9852100000000004</v>
      </c>
      <c r="AC64" s="734">
        <f>AC63+AC32</f>
        <v>158.41669999999999</v>
      </c>
      <c r="AD64" s="34"/>
      <c r="AE64" s="34">
        <f>AE63+AE34</f>
        <v>110.85278</v>
      </c>
      <c r="AF64" s="34">
        <f>AF63+AF35</f>
        <v>28.700000000000003</v>
      </c>
      <c r="AG64" s="34">
        <f>AG63+AG36</f>
        <v>6.9709999999999994E-2</v>
      </c>
      <c r="AH64" s="34">
        <f>AH63+AH37</f>
        <v>0.20338999999999999</v>
      </c>
      <c r="AI64" s="34">
        <f>AI63+AI38</f>
        <v>1.7539999999999998</v>
      </c>
      <c r="AJ64" s="34">
        <f>AJ63+AJ39</f>
        <v>0.72496000000000005</v>
      </c>
      <c r="AK64" s="34">
        <f>AK63+AK40</f>
        <v>5.5069999999999994E-2</v>
      </c>
      <c r="AL64" s="34">
        <f>AL63+AL41</f>
        <v>0.13652</v>
      </c>
      <c r="AM64" s="34">
        <f>AM63+AM42</f>
        <v>0</v>
      </c>
      <c r="AN64" s="34">
        <f>AN63+AN43</f>
        <v>0</v>
      </c>
      <c r="AO64" s="34">
        <f>AO63+AO44</f>
        <v>0</v>
      </c>
      <c r="AP64" s="34">
        <f>AP63+AP45</f>
        <v>0</v>
      </c>
      <c r="AQ64" s="34">
        <f>AQ63+AQ46</f>
        <v>15.52281</v>
      </c>
      <c r="AR64" s="34">
        <f>AR63+AR47</f>
        <v>0</v>
      </c>
      <c r="AS64" s="34">
        <f>AS63+AS48</f>
        <v>0</v>
      </c>
      <c r="AT64" s="34">
        <f>AT63+AT49</f>
        <v>0.39745999999999998</v>
      </c>
      <c r="AU64" s="34">
        <f>AU63+AU50</f>
        <v>0</v>
      </c>
      <c r="AV64" s="34">
        <f>AV63+AV51</f>
        <v>1.0446200000000001</v>
      </c>
      <c r="AW64" s="34">
        <f>AW63+AW52</f>
        <v>0.06</v>
      </c>
      <c r="AX64" s="34">
        <f>AX63+AX53</f>
        <v>91.799909999999997</v>
      </c>
      <c r="AY64" s="34">
        <f>AY63+AY54</f>
        <v>0</v>
      </c>
      <c r="AZ64" s="34">
        <f>AZ63+AZ55</f>
        <v>0.62182999999999999</v>
      </c>
      <c r="BA64" s="34">
        <f>BA63+BA56</f>
        <v>0</v>
      </c>
      <c r="BB64" s="34">
        <f>BB63+BB57</f>
        <v>0</v>
      </c>
      <c r="BC64" s="34">
        <f>BC63+BC58</f>
        <v>0.70201999999999998</v>
      </c>
      <c r="BD64" s="34">
        <f>BD63+BD59</f>
        <v>162.92727000000002</v>
      </c>
      <c r="BE64" s="34">
        <f>BE63+BE60</f>
        <v>4.8920900000000005</v>
      </c>
      <c r="BF64" s="34">
        <f>BF63+BF61</f>
        <v>0.59218999999999999</v>
      </c>
      <c r="BG64" s="34">
        <f>BG63+BG62</f>
        <v>43.55509</v>
      </c>
      <c r="BH64" s="34"/>
      <c r="BI64" s="34"/>
      <c r="BJ64" s="9">
        <f>BI62</f>
        <v>43.55509</v>
      </c>
    </row>
    <row r="65" spans="2:54" x14ac:dyDescent="0.25">
      <c r="L65" s="9">
        <v>221.43</v>
      </c>
    </row>
    <row r="66" spans="2:54" x14ac:dyDescent="0.25">
      <c r="S66" s="9">
        <f>S63+R63+P63</f>
        <v>168.11</v>
      </c>
    </row>
    <row r="67" spans="2:54" ht="15.6" x14ac:dyDescent="0.3">
      <c r="B67" s="36" t="s">
        <v>158</v>
      </c>
      <c r="C67" s="37" t="s">
        <v>155</v>
      </c>
      <c r="D67" s="38"/>
      <c r="S67" s="9">
        <f>S66+L65</f>
        <v>389.54</v>
      </c>
      <c r="AZ67" s="8"/>
      <c r="BA67" s="8"/>
      <c r="BB67" s="8"/>
    </row>
    <row r="68" spans="2:54" ht="15.6" x14ac:dyDescent="0.3">
      <c r="B68" s="36" t="s">
        <v>159</v>
      </c>
      <c r="C68" s="37" t="s">
        <v>118</v>
      </c>
      <c r="D68" s="3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115" zoomScaleNormal="115" workbookViewId="0">
      <pane xSplit="4" ySplit="6" topLeftCell="AO58" activePane="bottomRight" state="frozen"/>
      <selection activeCell="AI54" sqref="AI54"/>
      <selection pane="topRight" activeCell="AI54" sqref="AI54"/>
      <selection pane="bottomLeft" activeCell="AI54" sqref="AI54"/>
      <selection pane="bottomRight" activeCell="AI54" sqref="AI54"/>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725"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E1" s="6"/>
      <c r="F1" s="6"/>
      <c r="G1" s="6"/>
      <c r="H1" s="6"/>
      <c r="I1" s="6"/>
      <c r="J1" s="6"/>
      <c r="K1" s="6"/>
      <c r="L1" s="6"/>
      <c r="M1" s="90"/>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963</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761"/>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942</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98">
        <f>SUM(D8,D22,D62)</f>
        <v>593.74242000000004</v>
      </c>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593.74426000000005</v>
      </c>
      <c r="BK7" s="100">
        <f>D7-BJ7</f>
        <v>-1.8400000000156069E-3</v>
      </c>
    </row>
    <row r="8" spans="1:67" s="100" customFormat="1" ht="17.25" customHeight="1" x14ac:dyDescent="0.3">
      <c r="A8" s="742">
        <v>1</v>
      </c>
      <c r="B8" s="28" t="s">
        <v>31</v>
      </c>
      <c r="C8" s="97" t="s">
        <v>21</v>
      </c>
      <c r="D8" s="753">
        <v>378.48979000000003</v>
      </c>
      <c r="E8" s="743">
        <f>D8-BH8</f>
        <v>352.02979000000005</v>
      </c>
      <c r="F8" s="743"/>
      <c r="G8" s="744">
        <f>SUM(G13:G17,G19:G21)</f>
        <v>0</v>
      </c>
      <c r="H8" s="744">
        <f>SUM(H12:H17,H19:H21)</f>
        <v>0</v>
      </c>
      <c r="I8" s="745">
        <f>SUM(I11,I13:I17,I19:I21)</f>
        <v>0</v>
      </c>
      <c r="J8" s="744">
        <f>SUM(J11:J12,J14:J17,J19:J21)</f>
        <v>0</v>
      </c>
      <c r="K8" s="744">
        <f>SUM(K11:K13,K15:K17,K19:K21)</f>
        <v>0</v>
      </c>
      <c r="L8" s="744">
        <f>SUM(L11:L14,L16:L17,L19:L21)</f>
        <v>0</v>
      </c>
      <c r="M8" s="744">
        <f>SUM(M11:M15,M17,M19:M21)</f>
        <v>0</v>
      </c>
      <c r="N8" s="744">
        <f>SUM(N11:N16,N19:N21)</f>
        <v>0</v>
      </c>
      <c r="O8" s="744">
        <f>SUM(O11:O16,O19:O21)</f>
        <v>0</v>
      </c>
      <c r="P8" s="744">
        <f>SUM(P11:P18,P20:P21)</f>
        <v>0</v>
      </c>
      <c r="Q8" s="744">
        <f>SUM(Q11:Q17,Q19,Q21)</f>
        <v>0</v>
      </c>
      <c r="R8" s="744">
        <f>SUM(R11:R17,R19:R20)</f>
        <v>3.72</v>
      </c>
      <c r="S8" s="24">
        <f>SUM(S11:S17,S19:S21)</f>
        <v>30.949999999999996</v>
      </c>
      <c r="T8" s="746"/>
      <c r="U8" s="744">
        <f>SUM(U11:U17,U19:U21)</f>
        <v>0</v>
      </c>
      <c r="V8" s="744">
        <f t="shared" ref="V8:BG8" si="0">SUM(V11:V17,V19:V21)</f>
        <v>0</v>
      </c>
      <c r="W8" s="744">
        <f t="shared" si="0"/>
        <v>0</v>
      </c>
      <c r="X8" s="744">
        <f t="shared" si="0"/>
        <v>0</v>
      </c>
      <c r="Y8" s="744">
        <f t="shared" si="0"/>
        <v>1.86</v>
      </c>
      <c r="Z8" s="744">
        <f t="shared" si="0"/>
        <v>0.28000000000000003</v>
      </c>
      <c r="AA8" s="744">
        <f t="shared" si="0"/>
        <v>0</v>
      </c>
      <c r="AB8" s="744">
        <f t="shared" si="0"/>
        <v>0</v>
      </c>
      <c r="AC8" s="747">
        <f t="shared" si="0"/>
        <v>8.2099999999999991</v>
      </c>
      <c r="AD8" s="748">
        <f t="shared" si="0"/>
        <v>0</v>
      </c>
      <c r="AE8" s="744">
        <f t="shared" si="0"/>
        <v>6.39</v>
      </c>
      <c r="AF8" s="744">
        <f t="shared" si="0"/>
        <v>0.30000000000000004</v>
      </c>
      <c r="AG8" s="744">
        <f t="shared" si="0"/>
        <v>0</v>
      </c>
      <c r="AH8" s="744">
        <f t="shared" si="0"/>
        <v>0</v>
      </c>
      <c r="AI8" s="744">
        <f t="shared" si="0"/>
        <v>0.6</v>
      </c>
      <c r="AJ8" s="744">
        <f t="shared" si="0"/>
        <v>0</v>
      </c>
      <c r="AK8" s="744">
        <f t="shared" si="0"/>
        <v>0.01</v>
      </c>
      <c r="AL8" s="744">
        <f t="shared" si="0"/>
        <v>0.12</v>
      </c>
      <c r="AM8" s="744">
        <f t="shared" si="0"/>
        <v>0</v>
      </c>
      <c r="AN8" s="744">
        <f t="shared" si="0"/>
        <v>0</v>
      </c>
      <c r="AO8" s="744">
        <f t="shared" si="0"/>
        <v>0.04</v>
      </c>
      <c r="AP8" s="744">
        <f t="shared" si="0"/>
        <v>0</v>
      </c>
      <c r="AQ8" s="744">
        <f t="shared" si="0"/>
        <v>0.75</v>
      </c>
      <c r="AR8" s="744">
        <f t="shared" si="0"/>
        <v>0</v>
      </c>
      <c r="AS8" s="744">
        <f t="shared" si="0"/>
        <v>0</v>
      </c>
      <c r="AT8" s="744">
        <f t="shared" si="0"/>
        <v>0</v>
      </c>
      <c r="AU8" s="744">
        <f t="shared" si="0"/>
        <v>0</v>
      </c>
      <c r="AV8" s="744">
        <f t="shared" si="0"/>
        <v>0.25</v>
      </c>
      <c r="AW8" s="744">
        <f t="shared" si="0"/>
        <v>0</v>
      </c>
      <c r="AX8" s="744">
        <f t="shared" si="0"/>
        <v>12.14</v>
      </c>
      <c r="AY8" s="744">
        <f t="shared" si="0"/>
        <v>0</v>
      </c>
      <c r="AZ8" s="744">
        <f t="shared" si="0"/>
        <v>0</v>
      </c>
      <c r="BA8" s="744">
        <f t="shared" si="0"/>
        <v>0</v>
      </c>
      <c r="BB8" s="744">
        <f t="shared" si="0"/>
        <v>0</v>
      </c>
      <c r="BC8" s="744">
        <f t="shared" si="0"/>
        <v>0</v>
      </c>
      <c r="BD8" s="744">
        <f t="shared" si="0"/>
        <v>0</v>
      </c>
      <c r="BE8" s="744">
        <f t="shared" si="0"/>
        <v>0</v>
      </c>
      <c r="BF8" s="744">
        <f t="shared" si="0"/>
        <v>0</v>
      </c>
      <c r="BG8" s="744">
        <f t="shared" si="0"/>
        <v>0</v>
      </c>
      <c r="BH8" s="749">
        <f>SUM(BH11:BH17,BH19:BH21)</f>
        <v>26.459999999999997</v>
      </c>
      <c r="BI8" s="98">
        <f>E64</f>
        <v>355.92979000000003</v>
      </c>
      <c r="BJ8" s="100">
        <f>BI10+BI13+BI14+BI15+BI16+BI17+BI19+BI20+BI21</f>
        <v>355.92978999999997</v>
      </c>
      <c r="BK8" s="42"/>
      <c r="BL8" s="8"/>
      <c r="BM8" s="8"/>
      <c r="BN8" s="8"/>
      <c r="BO8" s="8"/>
    </row>
    <row r="9" spans="1:67" s="14" customFormat="1" ht="12" customHeight="1" x14ac:dyDescent="0.3">
      <c r="A9" s="15"/>
      <c r="B9" s="16" t="s">
        <v>38</v>
      </c>
      <c r="C9" s="91"/>
      <c r="D9" s="4"/>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763"/>
      <c r="BL9" s="6"/>
      <c r="BM9" s="6"/>
      <c r="BN9" s="6"/>
      <c r="BO9" s="6"/>
    </row>
    <row r="10" spans="1:67" s="26" customFormat="1" ht="15.6" x14ac:dyDescent="0.3">
      <c r="A10" s="15">
        <v>1.1000000000000001</v>
      </c>
      <c r="B10" s="16" t="s">
        <v>81</v>
      </c>
      <c r="C10" s="23" t="s">
        <v>82</v>
      </c>
      <c r="D10" s="762">
        <v>242.26822999999999</v>
      </c>
      <c r="E10" s="20">
        <f>SUM(J10:N10,P10:R10)</f>
        <v>3.72</v>
      </c>
      <c r="F10" s="20"/>
      <c r="G10" s="25">
        <f>D10-BH10</f>
        <v>219.55822999999998</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0</v>
      </c>
      <c r="Q10" s="20">
        <f t="shared" si="1"/>
        <v>0</v>
      </c>
      <c r="R10" s="20">
        <f t="shared" si="1"/>
        <v>3.72</v>
      </c>
      <c r="S10" s="720">
        <f t="shared" si="1"/>
        <v>25.099999999999994</v>
      </c>
      <c r="T10" s="20"/>
      <c r="U10" s="20">
        <f>SUM(U11:U12)</f>
        <v>0</v>
      </c>
      <c r="V10" s="20">
        <f t="shared" ref="V10:BF10" si="2">SUM(V11:V12)</f>
        <v>0</v>
      </c>
      <c r="W10" s="20">
        <f t="shared" si="2"/>
        <v>0</v>
      </c>
      <c r="X10" s="20">
        <f t="shared" si="2"/>
        <v>0</v>
      </c>
      <c r="Y10" s="20">
        <f t="shared" si="2"/>
        <v>1.86</v>
      </c>
      <c r="Z10" s="20">
        <f t="shared" si="2"/>
        <v>0</v>
      </c>
      <c r="AA10" s="20">
        <f t="shared" si="2"/>
        <v>0</v>
      </c>
      <c r="AB10" s="20">
        <f t="shared" si="2"/>
        <v>0</v>
      </c>
      <c r="AC10" s="737">
        <f t="shared" si="2"/>
        <v>6.1099999999999994</v>
      </c>
      <c r="AD10" s="720"/>
      <c r="AE10" s="20">
        <f t="shared" si="2"/>
        <v>4.3899999999999997</v>
      </c>
      <c r="AF10" s="20">
        <f t="shared" si="2"/>
        <v>0.2</v>
      </c>
      <c r="AG10" s="20">
        <f t="shared" si="2"/>
        <v>0</v>
      </c>
      <c r="AH10" s="20">
        <f t="shared" si="2"/>
        <v>0</v>
      </c>
      <c r="AI10" s="20">
        <f t="shared" si="2"/>
        <v>0.6</v>
      </c>
      <c r="AJ10" s="20">
        <f t="shared" si="2"/>
        <v>0</v>
      </c>
      <c r="AK10" s="20">
        <f t="shared" si="2"/>
        <v>0.01</v>
      </c>
      <c r="AL10" s="20">
        <f t="shared" si="2"/>
        <v>0.12</v>
      </c>
      <c r="AM10" s="20">
        <f t="shared" si="2"/>
        <v>0</v>
      </c>
      <c r="AN10" s="20">
        <f t="shared" si="2"/>
        <v>0</v>
      </c>
      <c r="AO10" s="20">
        <f t="shared" si="2"/>
        <v>0.04</v>
      </c>
      <c r="AP10" s="20">
        <f t="shared" si="2"/>
        <v>0</v>
      </c>
      <c r="AQ10" s="20">
        <f t="shared" si="2"/>
        <v>0.75</v>
      </c>
      <c r="AR10" s="20">
        <f t="shared" si="2"/>
        <v>0</v>
      </c>
      <c r="AS10" s="20">
        <f t="shared" si="2"/>
        <v>0</v>
      </c>
      <c r="AT10" s="20">
        <f t="shared" si="2"/>
        <v>0</v>
      </c>
      <c r="AU10" s="20">
        <f t="shared" si="2"/>
        <v>0</v>
      </c>
      <c r="AV10" s="20">
        <f t="shared" si="2"/>
        <v>0.25</v>
      </c>
      <c r="AW10" s="20">
        <f t="shared" si="2"/>
        <v>0</v>
      </c>
      <c r="AX10" s="20">
        <f t="shared" si="2"/>
        <v>10.77</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22.709999999999994</v>
      </c>
      <c r="BI10" s="23">
        <f>G64</f>
        <v>219.55822999999998</v>
      </c>
      <c r="BJ10" s="14"/>
      <c r="BK10" s="763"/>
      <c r="BL10" s="6"/>
      <c r="BM10" s="6"/>
      <c r="BN10" s="6"/>
      <c r="BO10" s="6"/>
    </row>
    <row r="11" spans="1:67" s="26" customFormat="1" ht="15.6" x14ac:dyDescent="0.3">
      <c r="A11" s="15"/>
      <c r="B11" s="16" t="s">
        <v>79</v>
      </c>
      <c r="C11" s="23" t="s">
        <v>80</v>
      </c>
      <c r="D11" s="762">
        <v>242.22855999999999</v>
      </c>
      <c r="E11" s="720">
        <f>SUM(I11:N11,P11:R11)</f>
        <v>3.72</v>
      </c>
      <c r="F11" s="720"/>
      <c r="G11" s="720">
        <f>SUM(I11)</f>
        <v>0</v>
      </c>
      <c r="H11" s="93">
        <f>D11-BH11</f>
        <v>219.51855999999998</v>
      </c>
      <c r="I11" s="4"/>
      <c r="J11" s="4"/>
      <c r="K11" s="4"/>
      <c r="L11" s="4"/>
      <c r="M11" s="103"/>
      <c r="N11" s="4"/>
      <c r="O11" s="4"/>
      <c r="P11" s="4"/>
      <c r="Q11" s="4"/>
      <c r="R11" s="4">
        <v>3.72</v>
      </c>
      <c r="S11" s="720">
        <f t="shared" ref="S11:S18" si="3">SUM(U11:BF11)</f>
        <v>25.099999999999994</v>
      </c>
      <c r="T11" s="4"/>
      <c r="U11" s="4"/>
      <c r="V11" s="4"/>
      <c r="W11" s="4"/>
      <c r="X11" s="4"/>
      <c r="Y11" s="4">
        <v>1.86</v>
      </c>
      <c r="Z11" s="4"/>
      <c r="AA11" s="4"/>
      <c r="AB11" s="4"/>
      <c r="AC11" s="737">
        <f>SUM(AE11:AT11)</f>
        <v>6.1099999999999994</v>
      </c>
      <c r="AD11" s="720"/>
      <c r="AE11" s="4">
        <v>4.3899999999999997</v>
      </c>
      <c r="AF11" s="4">
        <v>0.2</v>
      </c>
      <c r="AG11" s="4"/>
      <c r="AH11" s="4"/>
      <c r="AI11" s="4">
        <v>0.6</v>
      </c>
      <c r="AJ11" s="4"/>
      <c r="AK11" s="4">
        <v>0.01</v>
      </c>
      <c r="AL11" s="4">
        <v>0.12</v>
      </c>
      <c r="AM11" s="4"/>
      <c r="AN11" s="4"/>
      <c r="AO11" s="4">
        <v>0.04</v>
      </c>
      <c r="AP11" s="4"/>
      <c r="AQ11" s="4">
        <v>0.75</v>
      </c>
      <c r="AR11" s="4"/>
      <c r="AS11" s="4"/>
      <c r="AT11" s="4"/>
      <c r="AU11" s="4"/>
      <c r="AV11" s="4">
        <v>0.25</v>
      </c>
      <c r="AW11" s="4"/>
      <c r="AX11" s="4">
        <v>10.77</v>
      </c>
      <c r="AY11" s="4"/>
      <c r="AZ11" s="4"/>
      <c r="BA11" s="4"/>
      <c r="BB11" s="4"/>
      <c r="BC11" s="4"/>
      <c r="BD11" s="4"/>
      <c r="BE11" s="4"/>
      <c r="BF11" s="4"/>
      <c r="BG11" s="4"/>
      <c r="BH11" s="4">
        <f>SUM(I11:N11,P11:R11,U11:AB11,AE11:BG11)</f>
        <v>22.709999999999994</v>
      </c>
      <c r="BI11" s="23">
        <f>H64</f>
        <v>219.51855999999998</v>
      </c>
      <c r="BJ11" s="14"/>
      <c r="BK11" s="763"/>
      <c r="BL11" s="6"/>
      <c r="BM11" s="6"/>
      <c r="BN11" s="6"/>
      <c r="BO11" s="6"/>
    </row>
    <row r="12" spans="1:67" s="26" customFormat="1" ht="15.6" x14ac:dyDescent="0.3">
      <c r="A12" s="15"/>
      <c r="B12" s="16" t="s">
        <v>184</v>
      </c>
      <c r="C12" s="23" t="s">
        <v>183</v>
      </c>
      <c r="D12" s="762">
        <v>3.9669999999999997E-2</v>
      </c>
      <c r="E12" s="104">
        <f>SUM(H12,J12:N12,P12:R12)</f>
        <v>0</v>
      </c>
      <c r="F12" s="104"/>
      <c r="G12" s="104">
        <f>SUM(H12)</f>
        <v>0</v>
      </c>
      <c r="H12" s="4"/>
      <c r="I12" s="93">
        <f>D12-BH12</f>
        <v>3.9669999999999997E-2</v>
      </c>
      <c r="J12" s="4"/>
      <c r="K12" s="4"/>
      <c r="L12" s="4"/>
      <c r="M12" s="103"/>
      <c r="N12" s="4"/>
      <c r="O12" s="4"/>
      <c r="P12" s="4"/>
      <c r="Q12" s="4"/>
      <c r="R12" s="4"/>
      <c r="S12" s="720">
        <f t="shared" si="3"/>
        <v>0</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v>
      </c>
      <c r="BI12" s="23">
        <f>I64</f>
        <v>3.9669999999999997E-2</v>
      </c>
      <c r="BJ12" s="14"/>
      <c r="BK12" s="763"/>
      <c r="BL12" s="6"/>
      <c r="BM12" s="6"/>
      <c r="BN12" s="6"/>
      <c r="BO12" s="6"/>
    </row>
    <row r="13" spans="1:67" s="26" customFormat="1" ht="13.8" x14ac:dyDescent="0.25">
      <c r="A13" s="15">
        <v>1.2</v>
      </c>
      <c r="B13" s="16" t="s">
        <v>105</v>
      </c>
      <c r="C13" s="23" t="s">
        <v>51</v>
      </c>
      <c r="D13" s="762">
        <v>3.8511299999999999</v>
      </c>
      <c r="E13" s="20">
        <f>SUM(H13:I13,K13:N13,P13:R13)</f>
        <v>0</v>
      </c>
      <c r="F13" s="20"/>
      <c r="G13" s="20">
        <f>SUM(H13:I13)</f>
        <v>0</v>
      </c>
      <c r="H13" s="4"/>
      <c r="I13" s="4"/>
      <c r="J13" s="25">
        <f>D13-BH13</f>
        <v>3.7511299999999999</v>
      </c>
      <c r="K13" s="4"/>
      <c r="L13" s="4"/>
      <c r="M13" s="4"/>
      <c r="N13" s="4"/>
      <c r="O13" s="4"/>
      <c r="P13" s="4"/>
      <c r="Q13" s="4"/>
      <c r="R13" s="4"/>
      <c r="S13" s="720">
        <f t="shared" si="3"/>
        <v>0.2</v>
      </c>
      <c r="T13" s="20"/>
      <c r="U13" s="4"/>
      <c r="V13" s="4"/>
      <c r="W13" s="4"/>
      <c r="X13" s="4"/>
      <c r="Y13" s="4"/>
      <c r="Z13" s="4"/>
      <c r="AA13" s="4"/>
      <c r="AB13" s="4"/>
      <c r="AC13" s="737">
        <f t="shared" si="4"/>
        <v>0.1</v>
      </c>
      <c r="AD13" s="720"/>
      <c r="AE13" s="4"/>
      <c r="AF13" s="4">
        <v>0.1</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20">
        <f>SUM(H13:I13,K13:N13,P13:R13,U13:AB13,AE13:BG13)</f>
        <v>0.1</v>
      </c>
      <c r="BI13" s="23">
        <f>J64</f>
        <v>3.7511299999999999</v>
      </c>
      <c r="BJ13" s="14"/>
    </row>
    <row r="14" spans="1:67" s="26" customFormat="1" ht="13.8" x14ac:dyDescent="0.25">
      <c r="A14" s="15" t="s">
        <v>3</v>
      </c>
      <c r="B14" s="16" t="s">
        <v>34</v>
      </c>
      <c r="C14" s="23" t="s">
        <v>39</v>
      </c>
      <c r="D14" s="762">
        <v>66.25403</v>
      </c>
      <c r="E14" s="20">
        <f>SUM(H14:J14,L14:N14,P14:R14)</f>
        <v>0</v>
      </c>
      <c r="F14" s="20"/>
      <c r="G14" s="20">
        <f t="shared" ref="G14:G62" si="5">SUM(H14:I14)</f>
        <v>0</v>
      </c>
      <c r="H14" s="4"/>
      <c r="I14" s="4"/>
      <c r="J14" s="4"/>
      <c r="K14" s="25">
        <f>D14-BH14</f>
        <v>62.884030000000003</v>
      </c>
      <c r="L14" s="4"/>
      <c r="M14" s="4"/>
      <c r="N14" s="4"/>
      <c r="O14" s="4"/>
      <c r="P14" s="4"/>
      <c r="Q14" s="4"/>
      <c r="R14" s="4"/>
      <c r="S14" s="720">
        <f t="shared" si="3"/>
        <v>5.37</v>
      </c>
      <c r="T14" s="20"/>
      <c r="U14" s="4"/>
      <c r="V14" s="4"/>
      <c r="W14" s="4"/>
      <c r="X14" s="4"/>
      <c r="Y14" s="4"/>
      <c r="Z14" s="4"/>
      <c r="AA14" s="4"/>
      <c r="AB14" s="4"/>
      <c r="AC14" s="737">
        <f t="shared" si="4"/>
        <v>2</v>
      </c>
      <c r="AD14" s="720"/>
      <c r="AE14" s="4">
        <v>2</v>
      </c>
      <c r="AF14" s="4"/>
      <c r="AG14" s="4"/>
      <c r="AH14" s="4"/>
      <c r="AI14" s="4"/>
      <c r="AJ14" s="4"/>
      <c r="AK14" s="4"/>
      <c r="AL14" s="4"/>
      <c r="AM14" s="4"/>
      <c r="AN14" s="4"/>
      <c r="AO14" s="4"/>
      <c r="AP14" s="4"/>
      <c r="AQ14" s="4"/>
      <c r="AR14" s="4"/>
      <c r="AS14" s="4"/>
      <c r="AT14" s="4"/>
      <c r="AU14" s="4"/>
      <c r="AV14" s="4"/>
      <c r="AW14" s="4"/>
      <c r="AX14" s="4">
        <v>1.37</v>
      </c>
      <c r="AY14" s="4"/>
      <c r="AZ14" s="4"/>
      <c r="BA14" s="4"/>
      <c r="BB14" s="4"/>
      <c r="BC14" s="4"/>
      <c r="BD14" s="4"/>
      <c r="BE14" s="4"/>
      <c r="BF14" s="4"/>
      <c r="BG14" s="4"/>
      <c r="BH14" s="20">
        <f>SUM(H14:J14,L14:N14,P14:R14,U14:AB14,AE14:BG14)</f>
        <v>3.37</v>
      </c>
      <c r="BI14" s="23">
        <f>K64</f>
        <v>62.884030000000003</v>
      </c>
      <c r="BJ14" s="14"/>
    </row>
    <row r="15" spans="1:67" s="26" customFormat="1" ht="13.8" x14ac:dyDescent="0.25">
      <c r="A15" s="15" t="s">
        <v>4</v>
      </c>
      <c r="B15" s="16" t="s">
        <v>11</v>
      </c>
      <c r="C15" s="23" t="s">
        <v>22</v>
      </c>
      <c r="D15" s="762">
        <v>23.281030000000001</v>
      </c>
      <c r="E15" s="20">
        <f>SUM(H15:K15,M15:N15,P15:R15)</f>
        <v>0</v>
      </c>
      <c r="F15" s="20"/>
      <c r="G15" s="20">
        <f t="shared" si="5"/>
        <v>0</v>
      </c>
      <c r="H15" s="4"/>
      <c r="I15" s="4"/>
      <c r="J15" s="4"/>
      <c r="K15" s="4"/>
      <c r="L15" s="25">
        <f>D15-BH15</f>
        <v>23.281030000000001</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23.281030000000001</v>
      </c>
      <c r="BJ15" s="14"/>
    </row>
    <row r="16" spans="1:67" s="26" customFormat="1" ht="13.8" x14ac:dyDescent="0.25">
      <c r="A16" s="15" t="s">
        <v>5</v>
      </c>
      <c r="B16" s="16" t="s">
        <v>12</v>
      </c>
      <c r="C16" s="23" t="s">
        <v>23</v>
      </c>
      <c r="D16" s="4"/>
      <c r="E16" s="20">
        <f>SUM(H16:L16,N16,P16:R16)</f>
        <v>0</v>
      </c>
      <c r="F16" s="20"/>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762">
        <v>2.4314300000000002</v>
      </c>
      <c r="E17" s="20">
        <f>SUM(H17:M17,P17:R17)</f>
        <v>0</v>
      </c>
      <c r="F17" s="20"/>
      <c r="G17" s="720">
        <f t="shared" si="5"/>
        <v>0</v>
      </c>
      <c r="H17" s="4"/>
      <c r="I17" s="4"/>
      <c r="J17" s="4"/>
      <c r="K17" s="4"/>
      <c r="L17" s="4"/>
      <c r="M17" s="4"/>
      <c r="N17" s="25">
        <f>D17-BH17</f>
        <v>2.1514300000000004</v>
      </c>
      <c r="O17" s="4"/>
      <c r="P17" s="4"/>
      <c r="Q17" s="4"/>
      <c r="R17" s="4"/>
      <c r="S17" s="720">
        <f t="shared" si="3"/>
        <v>0.28000000000000003</v>
      </c>
      <c r="T17" s="20"/>
      <c r="U17" s="4"/>
      <c r="V17" s="4"/>
      <c r="W17" s="4"/>
      <c r="X17" s="4"/>
      <c r="Y17" s="4"/>
      <c r="Z17" s="4">
        <v>0.28000000000000003</v>
      </c>
      <c r="AA17" s="4"/>
      <c r="AB17" s="4"/>
      <c r="AC17" s="737">
        <f t="shared" si="4"/>
        <v>0</v>
      </c>
      <c r="AD17" s="720"/>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20">
        <f>SUM(H17:M17,P17:R17,U17:AB17,AE17:BG17)</f>
        <v>0.28000000000000003</v>
      </c>
      <c r="BI17" s="23">
        <f>N64</f>
        <v>2.1514300000000004</v>
      </c>
      <c r="BJ17" s="14"/>
    </row>
    <row r="18" spans="1:64" s="26" customFormat="1" ht="19.2" x14ac:dyDescent="0.25">
      <c r="A18" s="15"/>
      <c r="B18" s="92" t="s">
        <v>231</v>
      </c>
      <c r="C18" s="23" t="s">
        <v>232</v>
      </c>
      <c r="D18" s="4"/>
      <c r="E18" s="20">
        <f>SUM(H18:M18,P18:R18)</f>
        <v>0</v>
      </c>
      <c r="F18" s="4"/>
      <c r="G18" s="720">
        <f t="shared" si="5"/>
        <v>0</v>
      </c>
      <c r="H18" s="4"/>
      <c r="I18" s="4"/>
      <c r="J18" s="4"/>
      <c r="K18" s="4"/>
      <c r="L18" s="4"/>
      <c r="M18" s="4"/>
      <c r="N18" s="4"/>
      <c r="O18" s="93">
        <f>D18-BH18</f>
        <v>0</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762">
        <v>38.523330000000001</v>
      </c>
      <c r="E19" s="20">
        <f>SUM(H19:N19,Q19:R19)</f>
        <v>0</v>
      </c>
      <c r="F19" s="20"/>
      <c r="G19" s="20">
        <f t="shared" si="5"/>
        <v>0</v>
      </c>
      <c r="H19" s="4"/>
      <c r="I19" s="4"/>
      <c r="J19" s="4"/>
      <c r="K19" s="4"/>
      <c r="L19" s="4"/>
      <c r="M19" s="4"/>
      <c r="N19" s="4"/>
      <c r="O19" s="4"/>
      <c r="P19" s="25">
        <f>D19-BH19</f>
        <v>38.523330000000001</v>
      </c>
      <c r="Q19" s="4"/>
      <c r="R19" s="4"/>
      <c r="S19" s="720">
        <f>SUM(U19:BF19)</f>
        <v>0</v>
      </c>
      <c r="T19" s="20"/>
      <c r="U19" s="4"/>
      <c r="V19" s="4"/>
      <c r="W19" s="4"/>
      <c r="X19" s="4"/>
      <c r="Y19" s="4"/>
      <c r="Z19" s="4"/>
      <c r="AA19" s="4"/>
      <c r="AB19" s="4"/>
      <c r="AC19" s="737">
        <f t="shared" si="4"/>
        <v>0</v>
      </c>
      <c r="AD19" s="720"/>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20">
        <f>SUM(H19:N19,Q19:R19,U19:AB19,AE19:BG19)</f>
        <v>0</v>
      </c>
      <c r="BI19" s="23">
        <f>P64</f>
        <v>38.523330000000001</v>
      </c>
      <c r="BJ19" s="14"/>
    </row>
    <row r="20" spans="1:64" s="26" customFormat="1" ht="13.8" x14ac:dyDescent="0.25">
      <c r="A20" s="15" t="s">
        <v>47</v>
      </c>
      <c r="B20" s="16" t="s">
        <v>45</v>
      </c>
      <c r="C20" s="23" t="s">
        <v>46</v>
      </c>
      <c r="D20" s="4"/>
      <c r="E20" s="20">
        <f>SUM(H20:N20,P20,R20)</f>
        <v>0</v>
      </c>
      <c r="F20" s="20"/>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762">
        <v>1.8806099999999999</v>
      </c>
      <c r="E21" s="20">
        <f>SUM(H21:N21,P21:Q21)</f>
        <v>0</v>
      </c>
      <c r="F21" s="20"/>
      <c r="G21" s="20">
        <f t="shared" si="5"/>
        <v>0</v>
      </c>
      <c r="H21" s="4"/>
      <c r="I21" s="4"/>
      <c r="J21" s="4"/>
      <c r="K21" s="4"/>
      <c r="L21" s="4"/>
      <c r="M21" s="4"/>
      <c r="N21" s="4"/>
      <c r="O21" s="4"/>
      <c r="P21" s="4"/>
      <c r="Q21" s="4"/>
      <c r="R21" s="25">
        <f>D21-BH21</f>
        <v>1.8806099999999999</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5.7806100000000002</v>
      </c>
      <c r="BJ21" s="14"/>
    </row>
    <row r="22" spans="1:64" s="752" customFormat="1" ht="13.8" x14ac:dyDescent="0.25">
      <c r="A22" s="742">
        <v>2</v>
      </c>
      <c r="B22" s="742" t="s">
        <v>32</v>
      </c>
      <c r="C22" s="29" t="s">
        <v>24</v>
      </c>
      <c r="D22" s="753">
        <v>179.05843999999999</v>
      </c>
      <c r="E22" s="24">
        <f>SUM(H22:N22,P22:R22)</f>
        <v>0.18</v>
      </c>
      <c r="F22" s="24"/>
      <c r="G22" s="24">
        <f t="shared" si="5"/>
        <v>0</v>
      </c>
      <c r="H22" s="24">
        <f>SUM(H24:H31,H34:H61)</f>
        <v>0</v>
      </c>
      <c r="I22" s="24">
        <f>SUM(I24:I31,I34:I61)</f>
        <v>0</v>
      </c>
      <c r="J22" s="24">
        <f t="shared" ref="J22:R22" si="6">SUM(J24:J31,J34:J61)</f>
        <v>0</v>
      </c>
      <c r="K22" s="24">
        <f t="shared" si="6"/>
        <v>0</v>
      </c>
      <c r="L22" s="24">
        <f>SUM(L24:L31,L34:L61)</f>
        <v>0</v>
      </c>
      <c r="M22" s="24">
        <f t="shared" si="6"/>
        <v>0</v>
      </c>
      <c r="N22" s="24">
        <f t="shared" si="6"/>
        <v>0</v>
      </c>
      <c r="O22" s="24">
        <f t="shared" si="6"/>
        <v>0</v>
      </c>
      <c r="P22" s="24">
        <f t="shared" si="6"/>
        <v>0</v>
      </c>
      <c r="Q22" s="24">
        <f t="shared" si="6"/>
        <v>0</v>
      </c>
      <c r="R22" s="24">
        <f t="shared" si="6"/>
        <v>0.18</v>
      </c>
      <c r="S22" s="750">
        <f>D22-BH22</f>
        <v>175.17843999999999</v>
      </c>
      <c r="T22" s="750"/>
      <c r="U22" s="24">
        <f>SUM(U25:U31,U34:U49,U50:U61)</f>
        <v>0</v>
      </c>
      <c r="V22" s="24">
        <f>SUM(V24,V26:V31,V34:V49,V50:V61)</f>
        <v>0.25</v>
      </c>
      <c r="W22" s="24">
        <f>SUM(W24:W25,W27:W31,W34:W49,W50:W61)</f>
        <v>0</v>
      </c>
      <c r="X22" s="24">
        <f>SUM(X24:X26,X28:X31,X34:X49,X50:X61)</f>
        <v>0</v>
      </c>
      <c r="Y22" s="24">
        <f>SUM(Y24:Y27,Y29:Y31,Y34:Y49,Y50:Y61)</f>
        <v>0.44</v>
      </c>
      <c r="Z22" s="24">
        <f>SUM(Z24:Z28,Z30:Z31,Z34:Z49,Z50:Z61)</f>
        <v>0</v>
      </c>
      <c r="AA22" s="24">
        <f>SUM(AA24:AA29,AA31,AA34:AA49,AA50:AA61)</f>
        <v>0</v>
      </c>
      <c r="AB22" s="24">
        <f>SUM(AB24:AB30,AB34:AB49,,AB50:AB61)</f>
        <v>0</v>
      </c>
      <c r="AC22" s="751">
        <f>SUM(AC24:AC31,AC50:AC61)</f>
        <v>0.74</v>
      </c>
      <c r="AD22" s="727"/>
      <c r="AE22" s="24">
        <f>SUM(AE24:AE31,AE35:AE49,AE50:AE61)</f>
        <v>1.64</v>
      </c>
      <c r="AF22" s="24">
        <f>SUM(AF24:AF31,AF34,AF36:AF49,AF50:AF61)</f>
        <v>0</v>
      </c>
      <c r="AG22" s="24">
        <f>SUM(AG24:AG31,AG34:AG35,AG37:AG49,AG50:AG61)</f>
        <v>0</v>
      </c>
      <c r="AH22" s="24">
        <f>SUM(AH24:AH31,AH34:AH36,AH38:AH49,AH50:AH61)</f>
        <v>0</v>
      </c>
      <c r="AI22" s="24">
        <f>SUM(AI24:AI31,AI34:AI37,AI39:AI49,AI50:AI61)</f>
        <v>0</v>
      </c>
      <c r="AJ22" s="24">
        <f>SUM(AJ24:AJ31,AJ34:AJ38,AJ40:AJ49,AJ50:AJ61)</f>
        <v>0</v>
      </c>
      <c r="AK22" s="24">
        <f>SUM(AK24:AK31,AK34:AK39,AK41:AK49,AK50:AK61)</f>
        <v>0.04</v>
      </c>
      <c r="AL22" s="24">
        <f>SUM(AL24:AL31,AL34:AL40,AL42:AL49,AL50:AL61)</f>
        <v>0</v>
      </c>
      <c r="AM22" s="24">
        <f>SUM(AM24:AM31,AM34:AM41,AM43:AM49,AM50:AM61)</f>
        <v>0</v>
      </c>
      <c r="AN22" s="24">
        <f>SUM(AN24:AN31,AN34:AN42,AN44:AN49,AN50:AN61)</f>
        <v>0</v>
      </c>
      <c r="AO22" s="24">
        <f>SUM(AO24:AO31,AO34:AO43,AO45:AO49,AO50:AO61)</f>
        <v>0</v>
      </c>
      <c r="AP22" s="24">
        <f>SUM(AP24:AP31,AP34:AP44,AP46:AP49,AP50:AP61)</f>
        <v>0</v>
      </c>
      <c r="AQ22" s="24">
        <f>SUM(AQ24:AQ31,AQ34:AQ45,AQ47:AQ49,AQ50:AQ61)</f>
        <v>0</v>
      </c>
      <c r="AR22" s="24">
        <f>SUM(AR24:AR31,AR34:AR46,AR48:AR49,AR50:AR61)</f>
        <v>0</v>
      </c>
      <c r="AS22" s="24">
        <f>SUM(AS24:AS31,AS34:AS47,AS49,AS50:AS61)</f>
        <v>0</v>
      </c>
      <c r="AT22" s="24">
        <f>SUM(AT24:AT31,AT34:AT48,AT50:AT61)</f>
        <v>0</v>
      </c>
      <c r="AU22" s="24">
        <f>SUM(AU24:AU31,AU34:AU49,AU51:AU61)</f>
        <v>0</v>
      </c>
      <c r="AV22" s="24">
        <f>SUM(AV24:AV31,AV34:AV49,AV50,AV52:AV61)</f>
        <v>0.54</v>
      </c>
      <c r="AW22" s="24">
        <f>SUM(AW24:AW31,AW34:AW49,AW50,AW51,AW53:AW61)</f>
        <v>0</v>
      </c>
      <c r="AX22" s="24">
        <f>SUM(AX24:AX31,AX34:AX49,AX50,AX51,AX52,AX54:AX61)</f>
        <v>0.79</v>
      </c>
      <c r="AY22" s="24">
        <f>SUM(AY24:AY31,AY34:AY49,AY50,AY51,AY52,AY55:AY61)</f>
        <v>0</v>
      </c>
      <c r="AZ22" s="24">
        <f>SUM(AZ24:AZ31,AZ34:AZ49,AZ50:AZ54,AZ56:AZ61)</f>
        <v>0</v>
      </c>
      <c r="BA22" s="24">
        <f>SUM(BA24:BA31,BA34:BA49,BA50:BA55,BA57:BA61)</f>
        <v>0</v>
      </c>
      <c r="BB22" s="24">
        <f>SUM(BB24:BB31,BB34:BB49,BB50:BB56,BB58:BB61)</f>
        <v>0</v>
      </c>
      <c r="BC22" s="24">
        <f>SUM(BC24:BC31,BC34:BC49,BC50:BC57,BC59:BC61)</f>
        <v>0</v>
      </c>
      <c r="BD22" s="24">
        <f>SUM(BD24:BD31,BD34:BD49,BD50:BD58,BD60:BD61)</f>
        <v>0</v>
      </c>
      <c r="BE22" s="24">
        <f>SUM(BE24:BE31,BE34:BE49,BE50:BE59,BE61)</f>
        <v>0</v>
      </c>
      <c r="BF22" s="24">
        <f>SUM(BF24:BF31,BF34:BF49,BF50:BF60)</f>
        <v>0</v>
      </c>
      <c r="BG22" s="24">
        <f>SUM(BG24:BG31,BG34:BG49,BG50:BG61)</f>
        <v>0</v>
      </c>
      <c r="BH22" s="24">
        <f>SUM(H22:N22,P22:R22,U22:AB22,AE22:BG22)</f>
        <v>3.88</v>
      </c>
      <c r="BI22" s="29">
        <f>S64</f>
        <v>202.31844000000001</v>
      </c>
      <c r="BJ22" s="100"/>
      <c r="BK22" s="752">
        <f>BI24+BI25+BI26+BI27+BI28+BI29+BI30+BI31+BI34+BI35+BI36+BI37+BI38+BI39+BI40+BI41+BI42+BI43+BI44+BI45+BI46+BI47+BI48+BI49+BI50+BI51+BI52+BI53+BI54+BI55+BI56+BI57+BI58+BI59+BI60+BI61</f>
        <v>202.32028000000003</v>
      </c>
      <c r="BL22" s="752">
        <f>BK22-BI22</f>
        <v>1.8400000000156069E-3</v>
      </c>
    </row>
    <row r="23" spans="1:64" s="26" customFormat="1" ht="13.8" x14ac:dyDescent="0.25">
      <c r="A23" s="15"/>
      <c r="B23" s="15" t="s">
        <v>38</v>
      </c>
      <c r="C23" s="23"/>
      <c r="D23" s="4"/>
      <c r="E23" s="720"/>
      <c r="F23" s="720"/>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4"/>
      <c r="E24" s="20">
        <f>SUM(H24:N24,P24:R24)</f>
        <v>0</v>
      </c>
      <c r="F24" s="20"/>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v>
      </c>
      <c r="BJ24" s="14"/>
    </row>
    <row r="25" spans="1:64" s="26" customFormat="1" ht="13.8" x14ac:dyDescent="0.25">
      <c r="A25" s="15" t="s">
        <v>6</v>
      </c>
      <c r="B25" s="16" t="s">
        <v>14</v>
      </c>
      <c r="C25" s="23" t="s">
        <v>26</v>
      </c>
      <c r="D25" s="4">
        <v>0.26</v>
      </c>
      <c r="E25" s="20">
        <f t="shared" ref="E25:E30" si="8">SUM(H25:N25,P25:R25)</f>
        <v>0</v>
      </c>
      <c r="F25" s="20"/>
      <c r="G25" s="20">
        <f t="shared" si="5"/>
        <v>0</v>
      </c>
      <c r="H25" s="4"/>
      <c r="I25" s="4"/>
      <c r="J25" s="4"/>
      <c r="K25" s="4"/>
      <c r="L25" s="4"/>
      <c r="M25" s="4"/>
      <c r="N25" s="4"/>
      <c r="O25" s="4"/>
      <c r="P25" s="4"/>
      <c r="Q25" s="4"/>
      <c r="R25" s="4"/>
      <c r="S25" s="20">
        <f>SUM(U25,W25:BF25)</f>
        <v>0</v>
      </c>
      <c r="T25" s="20"/>
      <c r="U25" s="4"/>
      <c r="V25" s="25">
        <f>D25-BH25</f>
        <v>0.26</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0.51</v>
      </c>
      <c r="BJ25" s="14"/>
    </row>
    <row r="26" spans="1:64" s="26" customFormat="1" ht="13.8" x14ac:dyDescent="0.25">
      <c r="A26" s="15" t="s">
        <v>7</v>
      </c>
      <c r="B26" s="16" t="s">
        <v>15</v>
      </c>
      <c r="C26" s="23" t="s">
        <v>122</v>
      </c>
      <c r="D26" s="4"/>
      <c r="E26" s="20">
        <f t="shared" si="8"/>
        <v>0</v>
      </c>
      <c r="F26" s="20"/>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4"/>
      <c r="E27" s="20">
        <f t="shared" si="8"/>
        <v>0</v>
      </c>
      <c r="F27" s="20"/>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4"/>
      <c r="E28" s="20">
        <f t="shared" si="8"/>
        <v>0</v>
      </c>
      <c r="F28" s="20"/>
      <c r="G28" s="20">
        <f t="shared" si="5"/>
        <v>0</v>
      </c>
      <c r="H28" s="4"/>
      <c r="I28" s="4"/>
      <c r="J28" s="4"/>
      <c r="K28" s="4"/>
      <c r="L28" s="4"/>
      <c r="M28" s="4"/>
      <c r="N28" s="4"/>
      <c r="O28" s="4"/>
      <c r="P28" s="4"/>
      <c r="Q28" s="4"/>
      <c r="R28" s="4"/>
      <c r="S28" s="20">
        <f>SUM(U28:X28,Z28:BF28)</f>
        <v>0</v>
      </c>
      <c r="T28" s="20"/>
      <c r="U28" s="4"/>
      <c r="V28" s="4"/>
      <c r="W28" s="4"/>
      <c r="X28" s="4"/>
      <c r="Y28" s="25">
        <f>D28-BH28</f>
        <v>0</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2.3000000000000003</v>
      </c>
      <c r="BJ28" s="14"/>
    </row>
    <row r="29" spans="1:64" s="26" customFormat="1" ht="13.8" x14ac:dyDescent="0.25">
      <c r="A29" s="15">
        <v>2.6</v>
      </c>
      <c r="B29" s="16" t="s">
        <v>88</v>
      </c>
      <c r="C29" s="23" t="s">
        <v>48</v>
      </c>
      <c r="D29" s="762"/>
      <c r="E29" s="20">
        <f t="shared" si="8"/>
        <v>0</v>
      </c>
      <c r="F29" s="20"/>
      <c r="G29" s="20">
        <f t="shared" si="5"/>
        <v>0</v>
      </c>
      <c r="H29" s="4"/>
      <c r="I29" s="4"/>
      <c r="J29" s="4"/>
      <c r="K29" s="4"/>
      <c r="L29" s="4"/>
      <c r="M29" s="4"/>
      <c r="N29" s="4"/>
      <c r="O29" s="4"/>
      <c r="P29" s="4"/>
      <c r="Q29" s="4"/>
      <c r="R29" s="4"/>
      <c r="S29" s="20">
        <f>SUM(U29:Y29,AA29:BF29)</f>
        <v>0</v>
      </c>
      <c r="T29" s="20"/>
      <c r="U29" s="4"/>
      <c r="V29" s="4"/>
      <c r="W29" s="4"/>
      <c r="X29" s="4"/>
      <c r="Y29" s="4"/>
      <c r="Z29" s="25">
        <f>D29-BH29</f>
        <v>0</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0.28000000000000003</v>
      </c>
      <c r="BJ29" s="14"/>
    </row>
    <row r="30" spans="1:64" s="26" customFormat="1" ht="20.25" customHeight="1" x14ac:dyDescent="0.25">
      <c r="A30" s="15">
        <v>2.7</v>
      </c>
      <c r="B30" s="16" t="s">
        <v>89</v>
      </c>
      <c r="C30" s="23" t="s">
        <v>41</v>
      </c>
      <c r="D30" s="4"/>
      <c r="E30" s="20">
        <f t="shared" si="8"/>
        <v>0</v>
      </c>
      <c r="F30" s="20"/>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4"/>
      <c r="E31" s="20">
        <f>SUM(H31:N31,P31:R31)</f>
        <v>0</v>
      </c>
      <c r="F31" s="20"/>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0</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0</v>
      </c>
      <c r="BJ31" s="14"/>
    </row>
    <row r="32" spans="1:64" s="26" customFormat="1" ht="20.25" customHeight="1" x14ac:dyDescent="0.25">
      <c r="A32" s="15" t="s">
        <v>42</v>
      </c>
      <c r="B32" s="16" t="s">
        <v>129</v>
      </c>
      <c r="C32" s="23" t="s">
        <v>27</v>
      </c>
      <c r="D32" s="813">
        <f>SUM(D34:D49)</f>
        <v>69.733509999999995</v>
      </c>
      <c r="E32" s="20">
        <f t="shared" ref="E32:E61" si="9">SUM(H32:N32,P32:R32)</f>
        <v>0</v>
      </c>
      <c r="F32" s="20"/>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1.69</v>
      </c>
      <c r="T32" s="719"/>
      <c r="U32" s="719">
        <f>SUM(U34:U49)</f>
        <v>0</v>
      </c>
      <c r="V32" s="719">
        <f t="shared" ref="V32:AB32" si="11">SUM(V34:V49)</f>
        <v>0</v>
      </c>
      <c r="W32" s="719">
        <f t="shared" si="11"/>
        <v>0</v>
      </c>
      <c r="X32" s="719">
        <f t="shared" si="11"/>
        <v>0</v>
      </c>
      <c r="Y32" s="719">
        <f>SUM(Y34:Y49)</f>
        <v>0</v>
      </c>
      <c r="Z32" s="719">
        <f t="shared" si="11"/>
        <v>0</v>
      </c>
      <c r="AA32" s="719">
        <f t="shared" si="11"/>
        <v>0</v>
      </c>
      <c r="AB32" s="719">
        <f t="shared" si="11"/>
        <v>0</v>
      </c>
      <c r="AC32" s="739">
        <f>D32-BH32</f>
        <v>68.043509999999998</v>
      </c>
      <c r="AD32" s="720"/>
      <c r="AE32" s="719">
        <f>SUM(AE35:AE49)</f>
        <v>0.94</v>
      </c>
      <c r="AF32" s="719">
        <f>SUM(AF34,AF36:AF49)</f>
        <v>0</v>
      </c>
      <c r="AG32" s="719">
        <f>SUM(AG34:AG35,AG37:AG49)</f>
        <v>0</v>
      </c>
      <c r="AH32" s="719">
        <f>SUM(AH34:AH36,AH38:AH49)</f>
        <v>0</v>
      </c>
      <c r="AI32" s="719">
        <f>SUM(AI34:AI37,AI39:AI49)</f>
        <v>0</v>
      </c>
      <c r="AJ32" s="719">
        <f>SUM(AJ34:AJ38,AJ40:AJ49)</f>
        <v>0</v>
      </c>
      <c r="AK32" s="719">
        <f>SUM(AK34:AK39,AK41:AK49)</f>
        <v>0</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0.54</v>
      </c>
      <c r="AW32" s="719">
        <f>SUM(AW34:AW49,)</f>
        <v>0</v>
      </c>
      <c r="AX32" s="719">
        <f>SUM(AX34:AX49,)</f>
        <v>0.21</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1.69</v>
      </c>
      <c r="BI32" s="23">
        <f>BI34+BI35+BI36+BI37+BI38+BI39+BI40+BI41+BI42+BI43+BI44+BI45+BI46+BI47+BI48+BI49</f>
        <v>78.073509999999999</v>
      </c>
      <c r="BJ32" s="14"/>
    </row>
    <row r="33" spans="1:62" s="26" customFormat="1" ht="10.5" customHeight="1" x14ac:dyDescent="0.25">
      <c r="A33" s="94"/>
      <c r="B33" s="92" t="s">
        <v>38</v>
      </c>
      <c r="C33" s="23"/>
      <c r="D33" s="4"/>
      <c r="E33" s="20">
        <f t="shared" si="9"/>
        <v>0</v>
      </c>
      <c r="F33" s="20"/>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790">
        <v>33.863990000000001</v>
      </c>
      <c r="E34" s="20">
        <f t="shared" si="9"/>
        <v>0</v>
      </c>
      <c r="F34" s="20"/>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33.863990000000001</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42.023989999999998</v>
      </c>
      <c r="BJ34" s="14"/>
    </row>
    <row r="35" spans="1:62" s="26" customFormat="1" ht="20.25" customHeight="1" x14ac:dyDescent="0.25">
      <c r="A35" s="721" t="s">
        <v>260</v>
      </c>
      <c r="B35" s="16" t="s">
        <v>235</v>
      </c>
      <c r="C35" s="23" t="s">
        <v>236</v>
      </c>
      <c r="D35" s="790">
        <v>15.637119999999999</v>
      </c>
      <c r="E35" s="20">
        <f t="shared" si="9"/>
        <v>0</v>
      </c>
      <c r="F35" s="20"/>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15.637119999999999</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15.93712</v>
      </c>
      <c r="BJ35" s="14"/>
    </row>
    <row r="36" spans="1:62" s="26" customFormat="1" ht="20.25" customHeight="1" x14ac:dyDescent="0.25">
      <c r="A36" s="721" t="s">
        <v>260</v>
      </c>
      <c r="B36" s="16" t="s">
        <v>237</v>
      </c>
      <c r="C36" s="23" t="s">
        <v>238</v>
      </c>
      <c r="D36" s="790">
        <v>0.1411</v>
      </c>
      <c r="E36" s="20">
        <f t="shared" si="9"/>
        <v>0</v>
      </c>
      <c r="F36" s="20"/>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0.1411</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0.1411</v>
      </c>
      <c r="BJ36" s="14"/>
    </row>
    <row r="37" spans="1:62" s="26" customFormat="1" ht="20.25" customHeight="1" x14ac:dyDescent="0.25">
      <c r="A37" s="721" t="s">
        <v>260</v>
      </c>
      <c r="B37" s="16" t="s">
        <v>239</v>
      </c>
      <c r="C37" s="23" t="s">
        <v>240</v>
      </c>
      <c r="D37" s="790">
        <v>0.13991999999999999</v>
      </c>
      <c r="E37" s="20">
        <f t="shared" si="9"/>
        <v>0</v>
      </c>
      <c r="F37" s="20"/>
      <c r="G37" s="20">
        <f t="shared" si="5"/>
        <v>0</v>
      </c>
      <c r="H37" s="4"/>
      <c r="I37" s="4"/>
      <c r="J37" s="4"/>
      <c r="K37" s="4"/>
      <c r="L37" s="4"/>
      <c r="M37" s="4"/>
      <c r="N37" s="4"/>
      <c r="O37" s="4"/>
      <c r="P37" s="4"/>
      <c r="Q37" s="4"/>
      <c r="R37" s="4"/>
      <c r="S37" s="20">
        <f>SUM(U37:AB37,AE37:AG37,AI37:BF37)</f>
        <v>0</v>
      </c>
      <c r="T37" s="20"/>
      <c r="U37" s="4"/>
      <c r="V37" s="4"/>
      <c r="W37" s="4"/>
      <c r="X37" s="4"/>
      <c r="Y37" s="4"/>
      <c r="Z37" s="4"/>
      <c r="AA37" s="4"/>
      <c r="AB37" s="4"/>
      <c r="AC37" s="737">
        <f>SUM(AE37:AG37,AI37:AT37)</f>
        <v>0</v>
      </c>
      <c r="AD37" s="720"/>
      <c r="AE37" s="4"/>
      <c r="AF37" s="4"/>
      <c r="AG37" s="4"/>
      <c r="AH37" s="25">
        <f>D37-BH37</f>
        <v>0.13991999999999999</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v>
      </c>
      <c r="BI37" s="23">
        <f>AH64</f>
        <v>0.13991999999999999</v>
      </c>
      <c r="BJ37" s="14"/>
    </row>
    <row r="38" spans="1:62" s="26" customFormat="1" ht="20.25" customHeight="1" x14ac:dyDescent="0.25">
      <c r="A38" s="721" t="s">
        <v>260</v>
      </c>
      <c r="B38" s="16" t="s">
        <v>241</v>
      </c>
      <c r="C38" s="23" t="s">
        <v>242</v>
      </c>
      <c r="D38" s="790">
        <v>1.4288099999999999</v>
      </c>
      <c r="E38" s="20">
        <f t="shared" si="9"/>
        <v>0</v>
      </c>
      <c r="F38" s="20"/>
      <c r="G38" s="20">
        <f t="shared" si="5"/>
        <v>0</v>
      </c>
      <c r="H38" s="4"/>
      <c r="I38" s="4"/>
      <c r="J38" s="4"/>
      <c r="K38" s="4"/>
      <c r="L38" s="4"/>
      <c r="M38" s="4"/>
      <c r="N38" s="4"/>
      <c r="O38" s="4"/>
      <c r="P38" s="4"/>
      <c r="Q38" s="4"/>
      <c r="R38" s="4"/>
      <c r="S38" s="20">
        <f>SUM(U38:AB38,AE38:AH38,AJ38:BF38)</f>
        <v>0.75</v>
      </c>
      <c r="T38" s="20"/>
      <c r="U38" s="4"/>
      <c r="V38" s="4"/>
      <c r="W38" s="4"/>
      <c r="X38" s="4"/>
      <c r="Y38" s="4"/>
      <c r="Z38" s="4"/>
      <c r="AA38" s="4"/>
      <c r="AB38" s="4"/>
      <c r="AC38" s="737">
        <f>SUM(AE38:AH38,AJ38:AT38)</f>
        <v>0</v>
      </c>
      <c r="AD38" s="720"/>
      <c r="AE38" s="4"/>
      <c r="AF38" s="4"/>
      <c r="AG38" s="4"/>
      <c r="AH38" s="4"/>
      <c r="AI38" s="25">
        <f>D38-BH38</f>
        <v>0.67880999999999991</v>
      </c>
      <c r="AJ38" s="4"/>
      <c r="AK38" s="4"/>
      <c r="AL38" s="4"/>
      <c r="AM38" s="4"/>
      <c r="AN38" s="4"/>
      <c r="AO38" s="4"/>
      <c r="AP38" s="4"/>
      <c r="AQ38" s="4"/>
      <c r="AR38" s="4"/>
      <c r="AS38" s="4"/>
      <c r="AT38" s="4"/>
      <c r="AU38" s="4"/>
      <c r="AV38" s="4">
        <v>0.54</v>
      </c>
      <c r="AW38" s="4"/>
      <c r="AX38" s="4">
        <v>0.21</v>
      </c>
      <c r="AY38" s="4"/>
      <c r="AZ38" s="4"/>
      <c r="BA38" s="4"/>
      <c r="BB38" s="4"/>
      <c r="BC38" s="4"/>
      <c r="BD38" s="4"/>
      <c r="BE38" s="4"/>
      <c r="BF38" s="4"/>
      <c r="BG38" s="4"/>
      <c r="BH38" s="20">
        <f>SUM(H38:N38,P38:R38,U38:AB38,AE38:AH38,AJ38:BG38)</f>
        <v>0.75</v>
      </c>
      <c r="BI38" s="23">
        <f>AI64</f>
        <v>1.27881</v>
      </c>
      <c r="BJ38" s="14"/>
    </row>
    <row r="39" spans="1:62" s="26" customFormat="1" ht="20.25" customHeight="1" x14ac:dyDescent="0.25">
      <c r="A39" s="721" t="s">
        <v>260</v>
      </c>
      <c r="B39" s="16" t="s">
        <v>243</v>
      </c>
      <c r="C39" s="23" t="s">
        <v>244</v>
      </c>
      <c r="D39" s="790">
        <v>3.0190399999999999</v>
      </c>
      <c r="E39" s="20">
        <f t="shared" si="9"/>
        <v>0</v>
      </c>
      <c r="F39" s="20"/>
      <c r="G39" s="20">
        <f t="shared" si="5"/>
        <v>0</v>
      </c>
      <c r="H39" s="4"/>
      <c r="I39" s="4"/>
      <c r="J39" s="4"/>
      <c r="K39" s="4"/>
      <c r="L39" s="4"/>
      <c r="M39" s="4"/>
      <c r="N39" s="4"/>
      <c r="O39" s="4"/>
      <c r="P39" s="4"/>
      <c r="Q39" s="4"/>
      <c r="R39" s="4"/>
      <c r="S39" s="20">
        <f>SUM(U39:AB39,AE39:AI39,AK39:BF39)</f>
        <v>0.94</v>
      </c>
      <c r="T39" s="20"/>
      <c r="U39" s="4"/>
      <c r="V39" s="4"/>
      <c r="W39" s="4"/>
      <c r="X39" s="4"/>
      <c r="Y39" s="4"/>
      <c r="Z39" s="4"/>
      <c r="AA39" s="4"/>
      <c r="AB39" s="4"/>
      <c r="AC39" s="737">
        <f>SUM(AE39:AI39,AK39:AT39)</f>
        <v>0.94</v>
      </c>
      <c r="AD39" s="720"/>
      <c r="AE39" s="4">
        <v>0.94</v>
      </c>
      <c r="AF39" s="4"/>
      <c r="AG39" s="4"/>
      <c r="AH39" s="4"/>
      <c r="AI39" s="4"/>
      <c r="AJ39" s="25">
        <f>D39-BH39</f>
        <v>2.07904</v>
      </c>
      <c r="AK39" s="4"/>
      <c r="AL39" s="4"/>
      <c r="AM39" s="4"/>
      <c r="AN39" s="4"/>
      <c r="AO39" s="4"/>
      <c r="AP39" s="4"/>
      <c r="AQ39" s="4"/>
      <c r="AR39" s="4"/>
      <c r="AS39" s="4"/>
      <c r="AT39" s="4"/>
      <c r="AU39" s="4"/>
      <c r="AV39" s="4"/>
      <c r="AW39" s="4"/>
      <c r="AX39" s="4"/>
      <c r="AY39" s="4"/>
      <c r="AZ39" s="4"/>
      <c r="BA39" s="4"/>
      <c r="BB39" s="4"/>
      <c r="BC39" s="4"/>
      <c r="BD39" s="4"/>
      <c r="BE39" s="4"/>
      <c r="BF39" s="4"/>
      <c r="BG39" s="4"/>
      <c r="BH39" s="20">
        <f>SUM(H39:N39,P39:R39,U39:AB39,AE39:AI39,AK39:BG39)</f>
        <v>0.94</v>
      </c>
      <c r="BI39" s="23">
        <f>AJ64</f>
        <v>2.07904</v>
      </c>
      <c r="BJ39" s="14"/>
    </row>
    <row r="40" spans="1:62" s="26" customFormat="1" ht="20.25" customHeight="1" x14ac:dyDescent="0.25">
      <c r="A40" s="721" t="s">
        <v>260</v>
      </c>
      <c r="B40" s="16" t="s">
        <v>245</v>
      </c>
      <c r="C40" s="23" t="s">
        <v>246</v>
      </c>
      <c r="D40" s="790">
        <v>8.9010000000000006E-2</v>
      </c>
      <c r="E40" s="20">
        <f t="shared" si="9"/>
        <v>0</v>
      </c>
      <c r="F40" s="20"/>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8.9010000000000006E-2</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0.14901</v>
      </c>
      <c r="BJ40" s="14"/>
    </row>
    <row r="41" spans="1:62" s="26" customFormat="1" ht="20.25" customHeight="1" x14ac:dyDescent="0.25">
      <c r="A41" s="721" t="s">
        <v>260</v>
      </c>
      <c r="B41" s="16" t="s">
        <v>247</v>
      </c>
      <c r="C41" s="23" t="s">
        <v>248</v>
      </c>
      <c r="D41" s="790">
        <v>2.613E-2</v>
      </c>
      <c r="E41" s="20">
        <f t="shared" si="9"/>
        <v>0</v>
      </c>
      <c r="F41" s="20"/>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2.613E-2</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0.14612999999999998</v>
      </c>
      <c r="BJ41" s="14"/>
    </row>
    <row r="42" spans="1:62" s="26" customFormat="1" ht="20.25" customHeight="1" x14ac:dyDescent="0.25">
      <c r="A42" s="721" t="s">
        <v>260</v>
      </c>
      <c r="B42" s="16" t="s">
        <v>249</v>
      </c>
      <c r="C42" s="23" t="s">
        <v>250</v>
      </c>
      <c r="D42" s="4"/>
      <c r="E42" s="20">
        <f t="shared" si="9"/>
        <v>0</v>
      </c>
      <c r="F42" s="20"/>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4"/>
      <c r="E43" s="20">
        <f t="shared" si="9"/>
        <v>0</v>
      </c>
      <c r="F43" s="20"/>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v>
      </c>
      <c r="BJ43" s="14"/>
    </row>
    <row r="44" spans="1:62" s="26" customFormat="1" ht="20.25" customHeight="1" x14ac:dyDescent="0.25">
      <c r="A44" s="721" t="s">
        <v>260</v>
      </c>
      <c r="B44" s="16" t="s">
        <v>83</v>
      </c>
      <c r="C44" s="23" t="s">
        <v>73</v>
      </c>
      <c r="D44" s="4"/>
      <c r="E44" s="20">
        <f t="shared" si="9"/>
        <v>0</v>
      </c>
      <c r="F44" s="20"/>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0.04</v>
      </c>
      <c r="BJ44" s="14"/>
    </row>
    <row r="45" spans="1:62" s="26" customFormat="1" ht="20.25" customHeight="1" x14ac:dyDescent="0.25">
      <c r="A45" s="721" t="s">
        <v>260</v>
      </c>
      <c r="B45" s="16" t="s">
        <v>93</v>
      </c>
      <c r="C45" s="23" t="s">
        <v>97</v>
      </c>
      <c r="D45" s="762">
        <v>0.94843999999999995</v>
      </c>
      <c r="E45" s="20">
        <f t="shared" si="9"/>
        <v>0</v>
      </c>
      <c r="F45" s="20"/>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0.94843999999999995</v>
      </c>
      <c r="AQ45" s="4"/>
      <c r="AR45" s="4"/>
      <c r="AS45" s="4"/>
      <c r="AT45" s="4"/>
      <c r="AU45" s="4"/>
      <c r="AV45" s="4"/>
      <c r="AW45" s="4"/>
      <c r="AX45" s="4"/>
      <c r="AY45" s="4"/>
      <c r="AZ45" s="4"/>
      <c r="BA45" s="4"/>
      <c r="BB45" s="4"/>
      <c r="BC45" s="4"/>
      <c r="BD45" s="4"/>
      <c r="BE45" s="4"/>
      <c r="BF45" s="4"/>
      <c r="BG45" s="4"/>
      <c r="BH45" s="20">
        <f>SUM(H45:N45,P45:R45,U45:AB45,AE45:AO45,AQ45:BG45)</f>
        <v>0</v>
      </c>
      <c r="BI45" s="23">
        <f>AP64</f>
        <v>0.94843999999999995</v>
      </c>
      <c r="BJ45" s="14"/>
    </row>
    <row r="46" spans="1:62" s="26" customFormat="1" ht="20.25" customHeight="1" x14ac:dyDescent="0.25">
      <c r="A46" s="721" t="s">
        <v>260</v>
      </c>
      <c r="B46" s="16" t="s">
        <v>251</v>
      </c>
      <c r="C46" s="23" t="s">
        <v>43</v>
      </c>
      <c r="D46" s="762">
        <v>13.61342</v>
      </c>
      <c r="E46" s="20">
        <f t="shared" si="9"/>
        <v>0</v>
      </c>
      <c r="F46" s="20"/>
      <c r="G46" s="20">
        <f t="shared" si="5"/>
        <v>0</v>
      </c>
      <c r="H46" s="4"/>
      <c r="I46" s="4"/>
      <c r="J46" s="4"/>
      <c r="K46" s="4"/>
      <c r="L46" s="4"/>
      <c r="M46" s="4"/>
      <c r="N46" s="4"/>
      <c r="O46" s="4"/>
      <c r="P46" s="4"/>
      <c r="Q46" s="4"/>
      <c r="R46" s="4"/>
      <c r="S46" s="20">
        <f>SUM(U46:AB46,AE46:AP46,AR46:BF46)</f>
        <v>0</v>
      </c>
      <c r="T46" s="20"/>
      <c r="U46" s="4"/>
      <c r="V46" s="4"/>
      <c r="W46" s="4"/>
      <c r="X46" s="4"/>
      <c r="Y46" s="4"/>
      <c r="Z46" s="4"/>
      <c r="AA46" s="4"/>
      <c r="AB46" s="4"/>
      <c r="AC46" s="737">
        <f>SUM(AE46:AP46,AR46:AT46)</f>
        <v>0</v>
      </c>
      <c r="AD46" s="720"/>
      <c r="AE46" s="4"/>
      <c r="AF46" s="4"/>
      <c r="AG46" s="4"/>
      <c r="AH46" s="4"/>
      <c r="AI46" s="4"/>
      <c r="AJ46" s="4"/>
      <c r="AK46" s="4"/>
      <c r="AL46" s="4"/>
      <c r="AM46" s="4"/>
      <c r="AN46" s="4"/>
      <c r="AO46" s="4"/>
      <c r="AP46" s="4"/>
      <c r="AQ46" s="25">
        <f>D46-BH46</f>
        <v>13.61342</v>
      </c>
      <c r="AR46" s="4"/>
      <c r="AS46" s="4"/>
      <c r="AT46" s="4"/>
      <c r="AU46" s="4"/>
      <c r="AV46" s="4"/>
      <c r="AW46" s="4"/>
      <c r="AX46" s="4"/>
      <c r="AY46" s="4"/>
      <c r="AZ46" s="4"/>
      <c r="BA46" s="4"/>
      <c r="BB46" s="4"/>
      <c r="BC46" s="4"/>
      <c r="BD46" s="4"/>
      <c r="BE46" s="4"/>
      <c r="BF46" s="4"/>
      <c r="BG46" s="4"/>
      <c r="BH46" s="20">
        <f>SUM(H46:N46,P46:R46,U46:AB46,AE46:AP46,AR46:BG46)</f>
        <v>0</v>
      </c>
      <c r="BI46" s="23">
        <f>AQ64</f>
        <v>14.36342</v>
      </c>
      <c r="BJ46" s="14"/>
    </row>
    <row r="47" spans="1:62" s="26" customFormat="1" ht="20.25" customHeight="1" x14ac:dyDescent="0.25">
      <c r="A47" s="721" t="s">
        <v>260</v>
      </c>
      <c r="B47" s="16" t="s">
        <v>252</v>
      </c>
      <c r="C47" s="23" t="s">
        <v>253</v>
      </c>
      <c r="D47" s="4"/>
      <c r="E47" s="20">
        <f t="shared" si="9"/>
        <v>0</v>
      </c>
      <c r="F47" s="20"/>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4"/>
      <c r="E48" s="20">
        <f t="shared" si="9"/>
        <v>0</v>
      </c>
      <c r="F48" s="20"/>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790">
        <v>0.82652999999999999</v>
      </c>
      <c r="E49" s="20">
        <f t="shared" si="9"/>
        <v>0</v>
      </c>
      <c r="F49" s="20"/>
      <c r="G49" s="20">
        <f t="shared" si="5"/>
        <v>0</v>
      </c>
      <c r="H49" s="4"/>
      <c r="I49" s="4"/>
      <c r="J49" s="4"/>
      <c r="K49" s="4"/>
      <c r="L49" s="4"/>
      <c r="M49" s="4"/>
      <c r="N49" s="4"/>
      <c r="O49" s="4"/>
      <c r="P49" s="4"/>
      <c r="Q49" s="4"/>
      <c r="R49" s="4"/>
      <c r="S49" s="20">
        <f>SUM(U49:AB49,AE49:AS49,AU49:BF49)</f>
        <v>0</v>
      </c>
      <c r="T49" s="20"/>
      <c r="U49" s="4"/>
      <c r="V49" s="4"/>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0.82652999999999999</v>
      </c>
      <c r="AU49" s="4"/>
      <c r="AV49" s="4"/>
      <c r="AW49" s="4"/>
      <c r="AX49" s="4"/>
      <c r="AY49" s="4"/>
      <c r="AZ49" s="4"/>
      <c r="BA49" s="4"/>
      <c r="BB49" s="4"/>
      <c r="BC49" s="4"/>
      <c r="BD49" s="4"/>
      <c r="BE49" s="4"/>
      <c r="BF49" s="4"/>
      <c r="BG49" s="4"/>
      <c r="BH49" s="20">
        <f>SUM(H49:N49,P49:R49,U49:AB49,AE49:AS49,AU49:BG49)</f>
        <v>0</v>
      </c>
      <c r="BI49" s="23">
        <f>AT64</f>
        <v>0.82652999999999999</v>
      </c>
      <c r="BJ49" s="14"/>
    </row>
    <row r="50" spans="1:62" s="26" customFormat="1" ht="13.8" x14ac:dyDescent="0.25">
      <c r="A50" s="15">
        <v>2.1</v>
      </c>
      <c r="B50" s="16" t="s">
        <v>119</v>
      </c>
      <c r="C50" s="23" t="s">
        <v>123</v>
      </c>
      <c r="D50" s="4"/>
      <c r="E50" s="20">
        <f t="shared" si="9"/>
        <v>0</v>
      </c>
      <c r="F50" s="20"/>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762">
        <v>0.80615000000000003</v>
      </c>
      <c r="E51" s="20">
        <f t="shared" si="9"/>
        <v>0</v>
      </c>
      <c r="F51" s="20"/>
      <c r="G51" s="20">
        <f t="shared" si="5"/>
        <v>0</v>
      </c>
      <c r="H51" s="4"/>
      <c r="I51" s="4"/>
      <c r="J51" s="4"/>
      <c r="K51" s="4"/>
      <c r="L51" s="4"/>
      <c r="M51" s="4"/>
      <c r="N51" s="4"/>
      <c r="O51" s="4"/>
      <c r="P51" s="4"/>
      <c r="Q51" s="4"/>
      <c r="R51" s="4"/>
      <c r="S51" s="20">
        <f>SUM(U51:AB51,AE51:AU51,AW51:BF51)</f>
        <v>0.21</v>
      </c>
      <c r="T51" s="20"/>
      <c r="U51" s="4"/>
      <c r="V51" s="4"/>
      <c r="W51" s="4"/>
      <c r="X51" s="4"/>
      <c r="Y51" s="4"/>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0.59615000000000007</v>
      </c>
      <c r="AW51" s="4"/>
      <c r="AX51" s="4">
        <v>0.21</v>
      </c>
      <c r="AY51" s="4"/>
      <c r="AZ51" s="4"/>
      <c r="BA51" s="4"/>
      <c r="BB51" s="4"/>
      <c r="BC51" s="4"/>
      <c r="BD51" s="4"/>
      <c r="BE51" s="4"/>
      <c r="BF51" s="4"/>
      <c r="BG51" s="4"/>
      <c r="BH51" s="20">
        <f>SUM(H51:N51,P51:R51,U51:AB51,AE51:AU51,AW51:BG51)</f>
        <v>0.21</v>
      </c>
      <c r="BI51" s="23">
        <f>AV64</f>
        <v>1.3861500000000002</v>
      </c>
      <c r="BJ51" s="14"/>
    </row>
    <row r="52" spans="1:62" s="26" customFormat="1" ht="13.8" x14ac:dyDescent="0.25">
      <c r="A52" s="15">
        <v>2.12</v>
      </c>
      <c r="B52" s="16" t="s">
        <v>149</v>
      </c>
      <c r="C52" s="23" t="s">
        <v>147</v>
      </c>
      <c r="D52" s="4"/>
      <c r="E52" s="20">
        <f t="shared" si="9"/>
        <v>0</v>
      </c>
      <c r="F52" s="20"/>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v>
      </c>
      <c r="BJ52" s="14"/>
    </row>
    <row r="53" spans="1:62" s="26" customFormat="1" ht="13.8" x14ac:dyDescent="0.25">
      <c r="A53" s="15" t="s">
        <v>168</v>
      </c>
      <c r="B53" s="16" t="s">
        <v>90</v>
      </c>
      <c r="C53" s="23" t="s">
        <v>94</v>
      </c>
      <c r="D53" s="762">
        <v>37.359369999999998</v>
      </c>
      <c r="E53" s="20">
        <f t="shared" si="9"/>
        <v>0</v>
      </c>
      <c r="F53" s="20"/>
      <c r="G53" s="20">
        <f t="shared" si="5"/>
        <v>0</v>
      </c>
      <c r="H53" s="4"/>
      <c r="I53" s="4"/>
      <c r="J53" s="4"/>
      <c r="K53" s="4"/>
      <c r="L53" s="4"/>
      <c r="M53" s="4"/>
      <c r="N53" s="4"/>
      <c r="O53" s="4"/>
      <c r="P53" s="4"/>
      <c r="Q53" s="4"/>
      <c r="R53" s="4"/>
      <c r="S53" s="20">
        <f>SUM(U53:AB53,AE53:AW53,AY53:BF53)</f>
        <v>1.1399999999999999</v>
      </c>
      <c r="T53" s="20"/>
      <c r="U53" s="4"/>
      <c r="V53" s="4"/>
      <c r="W53" s="4"/>
      <c r="X53" s="4"/>
      <c r="Y53" s="4">
        <v>0.44</v>
      </c>
      <c r="Z53" s="4"/>
      <c r="AA53" s="4"/>
      <c r="AB53" s="4"/>
      <c r="AC53" s="737">
        <f t="shared" ref="AC53:AC60" si="13">SUM(AE53:AT53,)</f>
        <v>0.7</v>
      </c>
      <c r="AD53" s="720"/>
      <c r="AE53" s="4">
        <v>0.7</v>
      </c>
      <c r="AF53" s="4"/>
      <c r="AG53" s="4"/>
      <c r="AH53" s="4"/>
      <c r="AI53" s="4"/>
      <c r="AJ53" s="4"/>
      <c r="AK53" s="4"/>
      <c r="AL53" s="4"/>
      <c r="AM53" s="4"/>
      <c r="AN53" s="4"/>
      <c r="AO53" s="4"/>
      <c r="AP53" s="4"/>
      <c r="AQ53" s="4"/>
      <c r="AR53" s="4"/>
      <c r="AS53" s="4"/>
      <c r="AT53" s="4"/>
      <c r="AU53" s="4"/>
      <c r="AV53" s="4"/>
      <c r="AW53" s="4"/>
      <c r="AX53" s="25">
        <f>D53-BH53</f>
        <v>36.219369999999998</v>
      </c>
      <c r="AY53" s="4"/>
      <c r="AZ53" s="4"/>
      <c r="BA53" s="4"/>
      <c r="BB53" s="4"/>
      <c r="BC53" s="4"/>
      <c r="BD53" s="4"/>
      <c r="BE53" s="4"/>
      <c r="BF53" s="4"/>
      <c r="BG53" s="4"/>
      <c r="BH53" s="20">
        <f>SUM(H53:N53,P53:R53,U53:AB53,AE53:AW53,AY53:BG53)</f>
        <v>1.1399999999999999</v>
      </c>
      <c r="BI53" s="23">
        <f>AX64</f>
        <v>49.70937</v>
      </c>
      <c r="BJ53" s="14"/>
    </row>
    <row r="54" spans="1:62" s="26" customFormat="1" ht="13.8" x14ac:dyDescent="0.25">
      <c r="A54" s="15" t="s">
        <v>169</v>
      </c>
      <c r="B54" s="16" t="s">
        <v>91</v>
      </c>
      <c r="C54" s="23" t="s">
        <v>95</v>
      </c>
      <c r="D54" s="4"/>
      <c r="E54" s="20">
        <f t="shared" si="9"/>
        <v>0</v>
      </c>
      <c r="F54" s="20"/>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762">
        <v>0.80166999999999999</v>
      </c>
      <c r="E55" s="20">
        <f t="shared" si="9"/>
        <v>0</v>
      </c>
      <c r="F55" s="20"/>
      <c r="G55" s="20">
        <f t="shared" si="5"/>
        <v>0</v>
      </c>
      <c r="H55" s="4"/>
      <c r="I55" s="4"/>
      <c r="J55" s="4"/>
      <c r="K55" s="4"/>
      <c r="L55" s="4"/>
      <c r="M55" s="4"/>
      <c r="N55" s="4"/>
      <c r="O55" s="4"/>
      <c r="P55" s="4"/>
      <c r="Q55" s="4"/>
      <c r="R55" s="4"/>
      <c r="S55" s="20">
        <f>SUM(U55:AB55,AE55:AY55,BA55:BF55)</f>
        <v>0.25</v>
      </c>
      <c r="T55" s="20"/>
      <c r="U55" s="4"/>
      <c r="V55" s="4">
        <v>0.25</v>
      </c>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0.55166999999999999</v>
      </c>
      <c r="BA55" s="4"/>
      <c r="BB55" s="4"/>
      <c r="BC55" s="4"/>
      <c r="BD55" s="4"/>
      <c r="BE55" s="4"/>
      <c r="BF55" s="4"/>
      <c r="BG55" s="4"/>
      <c r="BH55" s="20">
        <f>SUM(H55:N55,P55:R55,U55:AB55,AE55:AY55,BA55:BG55)</f>
        <v>0.25</v>
      </c>
      <c r="BI55" s="23">
        <f>AZ64</f>
        <v>0.55166999999999999</v>
      </c>
      <c r="BJ55" s="14"/>
    </row>
    <row r="56" spans="1:62" s="26" customFormat="1" ht="13.8" x14ac:dyDescent="0.25">
      <c r="A56" s="15" t="s">
        <v>171</v>
      </c>
      <c r="B56" s="16" t="s">
        <v>116</v>
      </c>
      <c r="C56" s="23" t="s">
        <v>96</v>
      </c>
      <c r="D56" s="4"/>
      <c r="E56" s="20">
        <f t="shared" si="9"/>
        <v>0</v>
      </c>
      <c r="F56" s="20"/>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4"/>
      <c r="E57" s="20">
        <f t="shared" si="9"/>
        <v>0</v>
      </c>
      <c r="F57" s="20"/>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762">
        <v>0.59431</v>
      </c>
      <c r="E58" s="20">
        <f t="shared" si="9"/>
        <v>0</v>
      </c>
      <c r="F58" s="20"/>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0.59431</v>
      </c>
      <c r="BD58" s="4"/>
      <c r="BE58" s="4"/>
      <c r="BF58" s="4"/>
      <c r="BG58" s="4"/>
      <c r="BH58" s="20">
        <f>SUM(H58:N58,P58:R58,U58:AB58,AE58:BB58,BD58:BG58)</f>
        <v>0</v>
      </c>
      <c r="BI58" s="23">
        <f>BC64</f>
        <v>0.59431</v>
      </c>
      <c r="BJ58" s="14"/>
    </row>
    <row r="59" spans="1:62" s="26" customFormat="1" ht="13.8" x14ac:dyDescent="0.25">
      <c r="A59" s="15">
        <v>2.19</v>
      </c>
      <c r="B59" s="16" t="s">
        <v>151</v>
      </c>
      <c r="C59" s="23" t="s">
        <v>152</v>
      </c>
      <c r="D59" s="762">
        <v>66.048090000000002</v>
      </c>
      <c r="E59" s="20">
        <f t="shared" si="9"/>
        <v>0.18</v>
      </c>
      <c r="F59" s="20"/>
      <c r="G59" s="20">
        <f t="shared" si="5"/>
        <v>0</v>
      </c>
      <c r="H59" s="4"/>
      <c r="I59" s="4"/>
      <c r="J59" s="4"/>
      <c r="K59" s="4"/>
      <c r="L59" s="4"/>
      <c r="M59" s="4"/>
      <c r="N59" s="4"/>
      <c r="O59" s="4"/>
      <c r="P59" s="4"/>
      <c r="Q59" s="4"/>
      <c r="R59" s="4">
        <v>0.18</v>
      </c>
      <c r="S59" s="20">
        <f>SUM(U59:AB59,AE59:BC59,BE59:BF59)</f>
        <v>0</v>
      </c>
      <c r="T59" s="20"/>
      <c r="U59" s="4"/>
      <c r="V59" s="4"/>
      <c r="W59" s="4"/>
      <c r="X59" s="4"/>
      <c r="Y59" s="4"/>
      <c r="Z59" s="4"/>
      <c r="AA59" s="4"/>
      <c r="AB59" s="4"/>
      <c r="AC59" s="737">
        <f t="shared" si="13"/>
        <v>0</v>
      </c>
      <c r="AD59" s="720"/>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65.868089999999995</v>
      </c>
      <c r="BE59" s="4"/>
      <c r="BF59" s="4"/>
      <c r="BG59" s="4"/>
      <c r="BH59" s="20">
        <f>SUM(H59:N59,P59:R59,U59:AB59,AE59:BC59,BE59:BG59)</f>
        <v>0.18</v>
      </c>
      <c r="BI59" s="23">
        <f>BD64</f>
        <v>65.868089999999995</v>
      </c>
      <c r="BJ59" s="14"/>
    </row>
    <row r="60" spans="1:62" s="26" customFormat="1" ht="13.8" x14ac:dyDescent="0.25">
      <c r="A60" s="15">
        <v>2.2000000000000002</v>
      </c>
      <c r="B60" s="16" t="s">
        <v>150</v>
      </c>
      <c r="C60" s="23" t="s">
        <v>153</v>
      </c>
      <c r="D60" s="762">
        <v>3.4571800000000001</v>
      </c>
      <c r="E60" s="20">
        <f t="shared" si="9"/>
        <v>0</v>
      </c>
      <c r="F60" s="20"/>
      <c r="G60" s="20">
        <f t="shared" si="5"/>
        <v>0</v>
      </c>
      <c r="H60" s="4"/>
      <c r="I60" s="4"/>
      <c r="J60" s="4"/>
      <c r="K60" s="4"/>
      <c r="L60" s="4"/>
      <c r="M60" s="4"/>
      <c r="N60" s="4"/>
      <c r="O60" s="4"/>
      <c r="P60" s="4"/>
      <c r="Q60" s="4"/>
      <c r="R60" s="4"/>
      <c r="S60" s="20">
        <f>SUM(U60:AB60,AE60:BD60,BF60)</f>
        <v>0.41</v>
      </c>
      <c r="T60" s="20"/>
      <c r="U60" s="4"/>
      <c r="V60" s="4"/>
      <c r="W60" s="4"/>
      <c r="X60" s="4"/>
      <c r="Y60" s="4"/>
      <c r="Z60" s="4"/>
      <c r="AA60" s="4"/>
      <c r="AB60" s="4"/>
      <c r="AC60" s="737">
        <f t="shared" si="13"/>
        <v>0.04</v>
      </c>
      <c r="AD60" s="720"/>
      <c r="AE60" s="4"/>
      <c r="AF60" s="4"/>
      <c r="AG60" s="4"/>
      <c r="AH60" s="4"/>
      <c r="AI60" s="4"/>
      <c r="AJ60" s="4"/>
      <c r="AK60" s="4">
        <v>0.04</v>
      </c>
      <c r="AL60" s="4"/>
      <c r="AM60" s="4"/>
      <c r="AN60" s="4"/>
      <c r="AO60" s="4"/>
      <c r="AP60" s="4"/>
      <c r="AQ60" s="4"/>
      <c r="AR60" s="4"/>
      <c r="AS60" s="4"/>
      <c r="AT60" s="4"/>
      <c r="AU60" s="4"/>
      <c r="AV60" s="4"/>
      <c r="AW60" s="4"/>
      <c r="AX60" s="4">
        <v>0.37</v>
      </c>
      <c r="AY60" s="4"/>
      <c r="AZ60" s="4"/>
      <c r="BA60" s="4"/>
      <c r="BB60" s="4"/>
      <c r="BC60" s="4"/>
      <c r="BD60" s="4"/>
      <c r="BE60" s="25">
        <f>D60-BH60</f>
        <v>3.04718</v>
      </c>
      <c r="BF60" s="4"/>
      <c r="BG60" s="4"/>
      <c r="BH60" s="20">
        <f>SUM(H60:N60,P60:R60,U60:AB60,AE60:BD60,BF60:BG60)</f>
        <v>0.41</v>
      </c>
      <c r="BI60" s="23">
        <f>BE64</f>
        <v>3.04718</v>
      </c>
      <c r="BJ60" s="14"/>
    </row>
    <row r="61" spans="1:62" s="26" customFormat="1" ht="13.8" x14ac:dyDescent="0.25">
      <c r="A61" s="15">
        <v>2.21</v>
      </c>
      <c r="B61" s="16" t="s">
        <v>77</v>
      </c>
      <c r="C61" s="23" t="s">
        <v>78</v>
      </c>
      <c r="D61" s="4"/>
      <c r="E61" s="20">
        <f t="shared" si="9"/>
        <v>0</v>
      </c>
      <c r="F61" s="20"/>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v>
      </c>
      <c r="BG61" s="4"/>
      <c r="BH61" s="20">
        <f>SUM(H61:N61,P61:R61,U61:AB61,AE61:BE61,BG61)</f>
        <v>0</v>
      </c>
      <c r="BI61" s="23">
        <f>BF64</f>
        <v>0</v>
      </c>
      <c r="BJ61" s="14"/>
    </row>
    <row r="62" spans="1:62" s="26" customFormat="1" ht="13.8" x14ac:dyDescent="0.25">
      <c r="A62" s="27">
        <v>3</v>
      </c>
      <c r="B62" s="28" t="s">
        <v>72</v>
      </c>
      <c r="C62" s="29" t="s">
        <v>84</v>
      </c>
      <c r="D62" s="753">
        <v>36.194189999999999</v>
      </c>
      <c r="E62" s="24">
        <f>SUM(H62:N62,P62:R62)</f>
        <v>0</v>
      </c>
      <c r="F62" s="24"/>
      <c r="G62" s="20">
        <f t="shared" si="5"/>
        <v>0</v>
      </c>
      <c r="H62" s="4"/>
      <c r="I62" s="4"/>
      <c r="J62" s="4"/>
      <c r="K62" s="4"/>
      <c r="L62" s="4"/>
      <c r="M62" s="4"/>
      <c r="N62" s="4"/>
      <c r="O62" s="4"/>
      <c r="P62" s="4"/>
      <c r="Q62" s="4"/>
      <c r="R62" s="4"/>
      <c r="S62" s="20">
        <f>SUM(U62:AB62,AE62:BF62,)</f>
        <v>0.70000000000000007</v>
      </c>
      <c r="T62" s="20"/>
      <c r="U62" s="4"/>
      <c r="V62" s="4"/>
      <c r="W62" s="4"/>
      <c r="X62" s="4"/>
      <c r="Y62" s="4"/>
      <c r="Z62" s="4"/>
      <c r="AA62" s="4"/>
      <c r="AB62" s="4"/>
      <c r="AC62" s="737">
        <f>SUM(AE62:AT62,)</f>
        <v>0.14000000000000001</v>
      </c>
      <c r="AD62" s="720"/>
      <c r="AE62" s="4">
        <v>0.13</v>
      </c>
      <c r="AF62" s="4"/>
      <c r="AG62" s="4"/>
      <c r="AH62" s="4"/>
      <c r="AI62" s="4"/>
      <c r="AJ62" s="4"/>
      <c r="AK62" s="4">
        <v>0.01</v>
      </c>
      <c r="AL62" s="4"/>
      <c r="AM62" s="4"/>
      <c r="AN62" s="4"/>
      <c r="AO62" s="4"/>
      <c r="AP62" s="4"/>
      <c r="AQ62" s="4"/>
      <c r="AR62" s="4"/>
      <c r="AS62" s="4"/>
      <c r="AT62" s="4"/>
      <c r="AU62" s="4"/>
      <c r="AV62" s="4"/>
      <c r="AW62" s="4"/>
      <c r="AX62" s="4">
        <v>0.56000000000000005</v>
      </c>
      <c r="AY62" s="4"/>
      <c r="AZ62" s="4"/>
      <c r="BA62" s="4"/>
      <c r="BB62" s="4"/>
      <c r="BC62" s="4"/>
      <c r="BD62" s="4"/>
      <c r="BE62" s="4"/>
      <c r="BF62" s="4"/>
      <c r="BG62" s="25">
        <f>D62-BH62</f>
        <v>35.494189999999996</v>
      </c>
      <c r="BH62" s="20">
        <f>SUM(H62:N62,P62:R62,U62:AB62,AE62:BF62,)</f>
        <v>0.70000000000000007</v>
      </c>
      <c r="BI62" s="23">
        <f>BG64</f>
        <v>35.494189999999996</v>
      </c>
      <c r="BJ62" s="14"/>
    </row>
    <row r="63" spans="1:62" x14ac:dyDescent="0.25">
      <c r="A63" s="723"/>
      <c r="B63" s="30" t="s">
        <v>113</v>
      </c>
      <c r="C63" s="724"/>
      <c r="E63" s="726">
        <f>SUM(H63:N63,P63:R63)</f>
        <v>3.9000000000000004</v>
      </c>
      <c r="F63" s="726"/>
      <c r="G63" s="726">
        <f>SUM(H63+I63)</f>
        <v>0</v>
      </c>
      <c r="H63" s="726">
        <f>SUM(H12:H17,H19:H21,H24:H31,H34:H62)</f>
        <v>0</v>
      </c>
      <c r="I63" s="726">
        <f>SUM(I11,I13:I17,I19:I21,I24:I31,I34:I62)</f>
        <v>0</v>
      </c>
      <c r="J63" s="726">
        <f>SUM(J11:J12,J14:J17,J19:J21,J24:J31,J34:J62)</f>
        <v>0</v>
      </c>
      <c r="K63" s="726">
        <f>SUM(K11:K13,K15:K17,K19:K21,K24:K31,K34:K62)</f>
        <v>0</v>
      </c>
      <c r="L63" s="726">
        <f>SUM(L11:L14,L16:L17,L19:L21,L24:L31,L34:L62)</f>
        <v>0</v>
      </c>
      <c r="M63" s="726">
        <f>SUM(M11:M15,M17,M19:M21,M24:M31,M34:M62)</f>
        <v>0</v>
      </c>
      <c r="N63" s="726">
        <f>SUM(N11:N16,N19:N21,N24:N31,N34:N62)</f>
        <v>0</v>
      </c>
      <c r="O63" s="726">
        <f>SUM(O11:O16,O19:O21,O24:O31,O34:O62)</f>
        <v>0</v>
      </c>
      <c r="P63" s="726">
        <f>SUM(P11:P17,P20:P21,P24:P31,P34:P62)</f>
        <v>0</v>
      </c>
      <c r="Q63" s="726">
        <f>SUM(Q11:Q17,Q19,Q21,Q24:Q31,Q34:Q62)</f>
        <v>0</v>
      </c>
      <c r="R63" s="726">
        <f>SUM(R11:R17,R19:R20,R24:R31,R34:R62)</f>
        <v>3.9000000000000004</v>
      </c>
      <c r="S63" s="726">
        <f>SUM(U63:AB63,AE63:BF63)</f>
        <v>27.14</v>
      </c>
      <c r="T63" s="726"/>
      <c r="U63" s="726">
        <f>SUM(U11:U17,U19:U21,U25:U31,U34:U62)</f>
        <v>0</v>
      </c>
      <c r="V63" s="726">
        <f>SUM(V11:V17,V19:V21,V24,V26:V31,V34:V62)</f>
        <v>0.25</v>
      </c>
      <c r="W63" s="726">
        <f>SUM(W11:W17,W19:W21,W24:W25,W27:W31,W34:W62)</f>
        <v>0</v>
      </c>
      <c r="X63" s="726">
        <f>SUM(X11:X17,X19:X21,X24:X26,X28:X31,X34:X62)</f>
        <v>0</v>
      </c>
      <c r="Y63" s="726">
        <f>SUM(Y11:Y17,Y19:Y21,Y24:Y27,Y29:Y31,Y34:Y62)</f>
        <v>2.3000000000000003</v>
      </c>
      <c r="Z63" s="726">
        <f>SUM(Z11:Z17,Z19:Z21,Z24:Z28,Z30:Z31,Z34:Z62)</f>
        <v>0.28000000000000003</v>
      </c>
      <c r="AA63" s="726">
        <f>SUM(AA11:AA17,AA19:AA21,AA24:AA29,AA31,AA34:AA62)</f>
        <v>0</v>
      </c>
      <c r="AB63" s="726">
        <f>SUM(AB11:AB17,AB19:AB21,AB24:AB30,AB34:AB62)</f>
        <v>0</v>
      </c>
      <c r="AC63" s="738">
        <f>SUM(AC11:AC17,AC19:AC21,AC24:AC31,AC34:AC49,AC50:AC62)</f>
        <v>10.029999999999998</v>
      </c>
      <c r="AD63" s="726"/>
      <c r="AE63" s="726">
        <f>SUM(AE11:AE17,AE19:AE21,AE24:AE31,AE35:AE62)</f>
        <v>8.16</v>
      </c>
      <c r="AF63" s="726">
        <f>SUM(AF11:AF17,AF19:AF21,AF24:AF31,AF34,AF36:AF62)</f>
        <v>0.30000000000000004</v>
      </c>
      <c r="AG63" s="726">
        <f>SUM(AG11:AG17,AG19:AG21,AG24:AG31,AG34:AG35,AG37:AG62)</f>
        <v>0</v>
      </c>
      <c r="AH63" s="726">
        <f>SUM(AH11:AH17,AH19:AH21,AH24:AH31,AH34:AH36,AH38:AH62)</f>
        <v>0</v>
      </c>
      <c r="AI63" s="726">
        <f>SUM(AI11:AI17,AI19:AI21,AI24:AI31,AI34:AI37,AI39:AI62)</f>
        <v>0.6</v>
      </c>
      <c r="AJ63" s="726">
        <f>SUM(AJ11:AJ17,AJ19:AJ21,AJ24:AJ31,AJ34:AJ38,AJ40:AJ62)</f>
        <v>0</v>
      </c>
      <c r="AK63" s="726">
        <f>SUM(AK11:AK17,AK19:AK21,AK24:AK31,AK34:AK39,AK41:AK62)</f>
        <v>6.0000000000000005E-2</v>
      </c>
      <c r="AL63" s="726">
        <f>SUM(AL11:AL17,AL19:AL21,AL24:AL31,AL34:AL40,AL42:AL62)</f>
        <v>0.12</v>
      </c>
      <c r="AM63" s="726">
        <f>SUM(AM11:AM17,AM19:AM21,AM24:AM31,AM34:AM41,AM43:AM62)</f>
        <v>0</v>
      </c>
      <c r="AN63" s="726">
        <f>SUM(AN11:AN17,AN19:AN21,AN24:AN31,AN34:AN42,AN44:AN62)</f>
        <v>0</v>
      </c>
      <c r="AO63" s="726">
        <f>SUM(AO11:AO17,AO19:AO21,AO24:AO31,AO34:AO43,AO45:AO62)</f>
        <v>0.04</v>
      </c>
      <c r="AP63" s="726">
        <f>SUM(AP11:AP17,AP19:AP21,AP24:AP31,AP34:AP44,AP46:AP62)</f>
        <v>0</v>
      </c>
      <c r="AQ63" s="726">
        <f>SUM(AQ11:AQ17,AQ19:AQ21,AQ24:AQ31,AQ34:AQ45,AQ47:AQ62)</f>
        <v>0.75</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0.79</v>
      </c>
      <c r="AW63" s="726">
        <f>SUM(AW11:AW17,AW19:AW21,AW24:AW31,AW34:AW51,AW53:AW62)</f>
        <v>0</v>
      </c>
      <c r="AX63" s="726">
        <f>SUM(AX11:AX17,AX19:AX21,AX24:AX31,AX34:AX52,AX54:AX62)</f>
        <v>13.490000000000002</v>
      </c>
      <c r="AY63" s="726">
        <f>SUM(AY11:AY17,AY19:AY21,AY24:AY31,AY34:AY53,AY55:AY62)</f>
        <v>0</v>
      </c>
      <c r="AZ63" s="726">
        <f>SUM(AZ11:AZ17,AZ19:AZ21,AZ24:AZ31,AZ34:AZ54,AZ56:AZ62)</f>
        <v>0</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355.92979000000003</v>
      </c>
      <c r="F64" s="34"/>
      <c r="G64" s="34">
        <f>G10+G63</f>
        <v>219.55822999999998</v>
      </c>
      <c r="H64" s="34">
        <f>H63+H11</f>
        <v>219.51855999999998</v>
      </c>
      <c r="I64" s="34">
        <f>I12+I63</f>
        <v>3.9669999999999997E-2</v>
      </c>
      <c r="J64" s="34">
        <f>J13+J63</f>
        <v>3.7511299999999999</v>
      </c>
      <c r="K64" s="34">
        <f>K14+K63</f>
        <v>62.884030000000003</v>
      </c>
      <c r="L64" s="34">
        <f>L15+L63</f>
        <v>23.281030000000001</v>
      </c>
      <c r="M64" s="34">
        <f>M16+M63</f>
        <v>0</v>
      </c>
      <c r="N64" s="34">
        <f>N17+N63</f>
        <v>2.1514300000000004</v>
      </c>
      <c r="O64" s="34">
        <f>O18+O63</f>
        <v>0</v>
      </c>
      <c r="P64" s="34">
        <f>P63+P19</f>
        <v>38.523330000000001</v>
      </c>
      <c r="Q64" s="34">
        <f>Q63+Q20</f>
        <v>0</v>
      </c>
      <c r="R64" s="34">
        <f>R63+R21</f>
        <v>5.7806100000000002</v>
      </c>
      <c r="S64" s="34">
        <f>SUM(S63,S22)</f>
        <v>202.31844000000001</v>
      </c>
      <c r="T64" s="34"/>
      <c r="U64" s="34">
        <f>U63+U24</f>
        <v>0</v>
      </c>
      <c r="V64" s="34">
        <f>V63+V25</f>
        <v>0.51</v>
      </c>
      <c r="W64" s="34">
        <f>W63+W26</f>
        <v>0</v>
      </c>
      <c r="X64" s="34">
        <f>+X63+X27</f>
        <v>0</v>
      </c>
      <c r="Y64" s="34">
        <f>+Y63+Y28</f>
        <v>2.3000000000000003</v>
      </c>
      <c r="Z64" s="34">
        <f>Z63+Z29</f>
        <v>0.28000000000000003</v>
      </c>
      <c r="AA64" s="34">
        <f>AA63+AA30</f>
        <v>0</v>
      </c>
      <c r="AB64" s="34">
        <f>AB63+AB31</f>
        <v>0</v>
      </c>
      <c r="AC64" s="734">
        <f>AC63+AC32</f>
        <v>78.073509999999999</v>
      </c>
      <c r="AD64" s="34"/>
      <c r="AE64" s="34">
        <f>AE63+AE34</f>
        <v>42.023989999999998</v>
      </c>
      <c r="AF64" s="34">
        <f>AF63+AF35</f>
        <v>15.93712</v>
      </c>
      <c r="AG64" s="34">
        <f>AG63+AG36</f>
        <v>0.1411</v>
      </c>
      <c r="AH64" s="34">
        <f>AH63+AH37</f>
        <v>0.13991999999999999</v>
      </c>
      <c r="AI64" s="34">
        <f>AI63+AI38</f>
        <v>1.27881</v>
      </c>
      <c r="AJ64" s="34">
        <f>AJ63+AJ39</f>
        <v>2.07904</v>
      </c>
      <c r="AK64" s="34">
        <f>AK63+AK40</f>
        <v>0.14901</v>
      </c>
      <c r="AL64" s="34">
        <f>AL63+AL41</f>
        <v>0.14612999999999998</v>
      </c>
      <c r="AM64" s="34">
        <f>AM63+AM42</f>
        <v>0</v>
      </c>
      <c r="AN64" s="34">
        <f>AN63+AN43</f>
        <v>0</v>
      </c>
      <c r="AO64" s="34">
        <f>AO63+AO44</f>
        <v>0.04</v>
      </c>
      <c r="AP64" s="34">
        <f>AP63+AP45</f>
        <v>0.94843999999999995</v>
      </c>
      <c r="AQ64" s="34">
        <f>AQ63+AQ46</f>
        <v>14.36342</v>
      </c>
      <c r="AR64" s="34">
        <f>AR63+AR47</f>
        <v>0</v>
      </c>
      <c r="AS64" s="34">
        <f>AS63+AS48</f>
        <v>0</v>
      </c>
      <c r="AT64" s="34">
        <f>AT63+AT49</f>
        <v>0.82652999999999999</v>
      </c>
      <c r="AU64" s="34">
        <f>AU63+AU50</f>
        <v>0</v>
      </c>
      <c r="AV64" s="34">
        <f>AV63+AV51</f>
        <v>1.3861500000000002</v>
      </c>
      <c r="AW64" s="34">
        <f>AW63+AW52</f>
        <v>0</v>
      </c>
      <c r="AX64" s="34">
        <f>AX63+AX53</f>
        <v>49.70937</v>
      </c>
      <c r="AY64" s="34">
        <f>AY63+AY54</f>
        <v>0</v>
      </c>
      <c r="AZ64" s="34">
        <f>AZ63+AZ55</f>
        <v>0.55166999999999999</v>
      </c>
      <c r="BA64" s="34">
        <f>BA63+BA56</f>
        <v>0</v>
      </c>
      <c r="BB64" s="34">
        <f>BB63+BB57</f>
        <v>0</v>
      </c>
      <c r="BC64" s="34">
        <f>BC63+BC58</f>
        <v>0.59431</v>
      </c>
      <c r="BD64" s="34">
        <f>BD63+BD59</f>
        <v>65.868089999999995</v>
      </c>
      <c r="BE64" s="34">
        <f>BE63+BE60</f>
        <v>3.04718</v>
      </c>
      <c r="BF64" s="34">
        <f>BF63+BF61</f>
        <v>0</v>
      </c>
      <c r="BG64" s="34">
        <f>BG63+BG62</f>
        <v>35.494189999999996</v>
      </c>
      <c r="BH64" s="34"/>
      <c r="BI64" s="34"/>
      <c r="BJ64" s="9">
        <f>BI62</f>
        <v>35.494189999999996</v>
      </c>
    </row>
    <row r="65" spans="2:54" x14ac:dyDescent="0.25">
      <c r="AX65" s="9">
        <v>3.26</v>
      </c>
    </row>
    <row r="66" spans="2:54" x14ac:dyDescent="0.25">
      <c r="S66" s="9">
        <f>S63+R63</f>
        <v>31.04</v>
      </c>
    </row>
    <row r="67" spans="2:54" ht="15.6" x14ac:dyDescent="0.3">
      <c r="B67" s="36" t="s">
        <v>158</v>
      </c>
      <c r="C67" s="37" t="s">
        <v>155</v>
      </c>
      <c r="D67" s="678"/>
      <c r="S67" s="9">
        <f>+S66+Y65+AX65</f>
        <v>34.299999999999997</v>
      </c>
      <c r="AZ67" s="8"/>
      <c r="BA67" s="8"/>
      <c r="BB67" s="8"/>
    </row>
    <row r="68" spans="2:54" ht="15.6" x14ac:dyDescent="0.3">
      <c r="B68" s="36" t="s">
        <v>159</v>
      </c>
      <c r="C68" s="37" t="s">
        <v>118</v>
      </c>
      <c r="D68" s="67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130" zoomScaleNormal="130" workbookViewId="0">
      <pane xSplit="4" ySplit="6" topLeftCell="I7" activePane="bottomRight" state="frozen"/>
      <selection activeCell="AI54" sqref="AI54"/>
      <selection pane="topRight" activeCell="AI54" sqref="AI54"/>
      <selection pane="bottomLeft" activeCell="AI54" sqref="AI54"/>
      <selection pane="bottomRight" activeCell="AI54" sqref="AI54"/>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9"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D1" s="6"/>
      <c r="E1" s="6"/>
      <c r="F1" s="6"/>
      <c r="G1" s="6"/>
      <c r="H1" s="6"/>
      <c r="I1" s="6"/>
      <c r="J1" s="6"/>
      <c r="K1" s="6"/>
      <c r="L1" s="6"/>
      <c r="M1" s="90"/>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964</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942</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98">
        <f>SUM(D8,D22,D62)</f>
        <v>2857.7165089999999</v>
      </c>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2857.7165089999999</v>
      </c>
      <c r="BK7" s="100">
        <f>D7-BJ7</f>
        <v>0</v>
      </c>
    </row>
    <row r="8" spans="1:67" s="100" customFormat="1" ht="17.25" customHeight="1" x14ac:dyDescent="0.3">
      <c r="A8" s="742">
        <v>1</v>
      </c>
      <c r="B8" s="28" t="s">
        <v>31</v>
      </c>
      <c r="C8" s="97" t="s">
        <v>21</v>
      </c>
      <c r="D8" s="759">
        <v>1893.9998189999999</v>
      </c>
      <c r="E8" s="743">
        <f>D8-BH8</f>
        <v>1782.899819</v>
      </c>
      <c r="F8" s="743"/>
      <c r="G8" s="744">
        <f>SUM(G13:G17,G19:G21)</f>
        <v>0</v>
      </c>
      <c r="H8" s="744">
        <f>SUM(H12:H17,H19:H21)</f>
        <v>0</v>
      </c>
      <c r="I8" s="745">
        <f>SUM(I11,I13:I17,I19:I21)</f>
        <v>0</v>
      </c>
      <c r="J8" s="744">
        <f>SUM(J11:J12,J14:J17,J19:J21)</f>
        <v>0</v>
      </c>
      <c r="K8" s="744">
        <f>SUM(K11:K13,K15:K17,K19:K21)</f>
        <v>1.83</v>
      </c>
      <c r="L8" s="744">
        <f>SUM(L11:L14,L16:L17,L19:L21)</f>
        <v>0</v>
      </c>
      <c r="M8" s="744">
        <f>SUM(M11:M15,M17,M19:M21)</f>
        <v>0</v>
      </c>
      <c r="N8" s="744">
        <f>SUM(N11:N16,N19:N21)</f>
        <v>0</v>
      </c>
      <c r="O8" s="744">
        <f>SUM(O11:O16,O19:O21)</f>
        <v>0</v>
      </c>
      <c r="P8" s="744">
        <f>SUM(P11:P18,P20:P21)</f>
        <v>0</v>
      </c>
      <c r="Q8" s="744">
        <f>SUM(Q11:Q17,Q19,Q21)</f>
        <v>0</v>
      </c>
      <c r="R8" s="744">
        <f>SUM(R11:R17,R19:R20)</f>
        <v>6.84</v>
      </c>
      <c r="S8" s="24">
        <f>SUM(S11:S17,S19:S21)</f>
        <v>134.99</v>
      </c>
      <c r="T8" s="746"/>
      <c r="U8" s="744">
        <f>SUM(U11:U17,U19:U21)</f>
        <v>0</v>
      </c>
      <c r="V8" s="744">
        <f t="shared" ref="V8:BG8" si="0">SUM(V11:V17,V19:V21)</f>
        <v>0.2</v>
      </c>
      <c r="W8" s="744">
        <f t="shared" si="0"/>
        <v>0</v>
      </c>
      <c r="X8" s="744">
        <f t="shared" si="0"/>
        <v>0</v>
      </c>
      <c r="Y8" s="744">
        <f t="shared" si="0"/>
        <v>53</v>
      </c>
      <c r="Z8" s="744">
        <f t="shared" si="0"/>
        <v>0.28000000000000003</v>
      </c>
      <c r="AA8" s="744">
        <f t="shared" si="0"/>
        <v>0</v>
      </c>
      <c r="AB8" s="744">
        <f t="shared" si="0"/>
        <v>0</v>
      </c>
      <c r="AC8" s="747">
        <f t="shared" si="0"/>
        <v>32.56</v>
      </c>
      <c r="AD8" s="748">
        <f t="shared" si="0"/>
        <v>0</v>
      </c>
      <c r="AE8" s="744">
        <f t="shared" si="0"/>
        <v>32</v>
      </c>
      <c r="AF8" s="744">
        <f t="shared" si="0"/>
        <v>0.3</v>
      </c>
      <c r="AG8" s="744">
        <f t="shared" si="0"/>
        <v>0</v>
      </c>
      <c r="AH8" s="744">
        <f t="shared" si="0"/>
        <v>0</v>
      </c>
      <c r="AI8" s="744">
        <f t="shared" si="0"/>
        <v>0.2</v>
      </c>
      <c r="AJ8" s="744">
        <f t="shared" si="0"/>
        <v>0</v>
      </c>
      <c r="AK8" s="744">
        <f t="shared" si="0"/>
        <v>6.0000000000000005E-2</v>
      </c>
      <c r="AL8" s="744">
        <f t="shared" si="0"/>
        <v>0</v>
      </c>
      <c r="AM8" s="744">
        <f t="shared" si="0"/>
        <v>0</v>
      </c>
      <c r="AN8" s="744">
        <f t="shared" si="0"/>
        <v>0</v>
      </c>
      <c r="AO8" s="744">
        <f t="shared" si="0"/>
        <v>0</v>
      </c>
      <c r="AP8" s="744">
        <f t="shared" si="0"/>
        <v>0</v>
      </c>
      <c r="AQ8" s="744">
        <f t="shared" si="0"/>
        <v>0</v>
      </c>
      <c r="AR8" s="744">
        <f t="shared" si="0"/>
        <v>0</v>
      </c>
      <c r="AS8" s="744">
        <f t="shared" si="0"/>
        <v>0</v>
      </c>
      <c r="AT8" s="744">
        <f t="shared" si="0"/>
        <v>0</v>
      </c>
      <c r="AU8" s="744">
        <f t="shared" si="0"/>
        <v>0</v>
      </c>
      <c r="AV8" s="744">
        <f t="shared" si="0"/>
        <v>0.1</v>
      </c>
      <c r="AW8" s="744">
        <f t="shared" si="0"/>
        <v>0</v>
      </c>
      <c r="AX8" s="744">
        <f t="shared" si="0"/>
        <v>16.29</v>
      </c>
      <c r="AY8" s="744">
        <f t="shared" si="0"/>
        <v>0</v>
      </c>
      <c r="AZ8" s="744">
        <f t="shared" si="0"/>
        <v>0</v>
      </c>
      <c r="BA8" s="744">
        <f t="shared" si="0"/>
        <v>0</v>
      </c>
      <c r="BB8" s="744">
        <f t="shared" si="0"/>
        <v>0</v>
      </c>
      <c r="BC8" s="744">
        <f t="shared" si="0"/>
        <v>0</v>
      </c>
      <c r="BD8" s="744">
        <f t="shared" si="0"/>
        <v>0</v>
      </c>
      <c r="BE8" s="744">
        <f t="shared" si="0"/>
        <v>0</v>
      </c>
      <c r="BF8" s="744">
        <f t="shared" si="0"/>
        <v>0</v>
      </c>
      <c r="BG8" s="744">
        <f t="shared" si="0"/>
        <v>0</v>
      </c>
      <c r="BH8" s="749">
        <f>SUM(BH11:BH17,BH19:BH21)</f>
        <v>111.1</v>
      </c>
      <c r="BI8" s="98">
        <f>E64</f>
        <v>1794.5698190000001</v>
      </c>
      <c r="BJ8" s="100">
        <f>BI10+BI13+BI14+BI15+BI16+BI17+BI19+BI20+BI21</f>
        <v>1794.5698190000001</v>
      </c>
      <c r="BK8" s="42"/>
      <c r="BL8" s="8"/>
      <c r="BM8" s="8"/>
      <c r="BN8" s="8"/>
      <c r="BO8" s="8"/>
    </row>
    <row r="9" spans="1:67" s="14" customFormat="1" ht="12" customHeight="1" x14ac:dyDescent="0.3">
      <c r="A9" s="15"/>
      <c r="B9" s="16" t="s">
        <v>38</v>
      </c>
      <c r="C9" s="91"/>
      <c r="D9" s="4"/>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763"/>
      <c r="BL9" s="6"/>
      <c r="BM9" s="6"/>
      <c r="BN9" s="6"/>
      <c r="BO9" s="6"/>
    </row>
    <row r="10" spans="1:67" s="26" customFormat="1" ht="15.6" x14ac:dyDescent="0.3">
      <c r="A10" s="15">
        <v>1.1000000000000001</v>
      </c>
      <c r="B10" s="16" t="s">
        <v>81</v>
      </c>
      <c r="C10" s="23" t="s">
        <v>82</v>
      </c>
      <c r="D10" s="760">
        <v>383.04635000000002</v>
      </c>
      <c r="E10" s="20">
        <f>SUM(J10:N10,P10:R10)</f>
        <v>3.34</v>
      </c>
      <c r="F10" s="20"/>
      <c r="G10" s="25">
        <f>D10-BH10</f>
        <v>337.62635</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0</v>
      </c>
      <c r="Q10" s="20">
        <f t="shared" si="1"/>
        <v>0</v>
      </c>
      <c r="R10" s="20">
        <f t="shared" si="1"/>
        <v>3.34</v>
      </c>
      <c r="S10" s="720">
        <f t="shared" si="1"/>
        <v>62.18</v>
      </c>
      <c r="T10" s="20"/>
      <c r="U10" s="20">
        <f>SUM(U11:U12)</f>
        <v>0</v>
      </c>
      <c r="V10" s="20">
        <f t="shared" ref="V10:BF10" si="2">SUM(V11:V12)</f>
        <v>0.2</v>
      </c>
      <c r="W10" s="20">
        <f t="shared" si="2"/>
        <v>0</v>
      </c>
      <c r="X10" s="20">
        <f t="shared" si="2"/>
        <v>0</v>
      </c>
      <c r="Y10" s="20">
        <f t="shared" si="2"/>
        <v>8</v>
      </c>
      <c r="Z10" s="20">
        <f t="shared" si="2"/>
        <v>0</v>
      </c>
      <c r="AA10" s="20">
        <f t="shared" si="2"/>
        <v>0</v>
      </c>
      <c r="AB10" s="20">
        <f t="shared" si="2"/>
        <v>0</v>
      </c>
      <c r="AC10" s="737">
        <f t="shared" si="2"/>
        <v>20.099999999999998</v>
      </c>
      <c r="AD10" s="720"/>
      <c r="AE10" s="20">
        <f t="shared" si="2"/>
        <v>19.7</v>
      </c>
      <c r="AF10" s="20">
        <f t="shared" si="2"/>
        <v>0.15</v>
      </c>
      <c r="AG10" s="20">
        <f t="shared" si="2"/>
        <v>0</v>
      </c>
      <c r="AH10" s="20">
        <f t="shared" si="2"/>
        <v>0</v>
      </c>
      <c r="AI10" s="20">
        <f t="shared" si="2"/>
        <v>0.2</v>
      </c>
      <c r="AJ10" s="20">
        <f t="shared" si="2"/>
        <v>0</v>
      </c>
      <c r="AK10" s="20">
        <f t="shared" si="2"/>
        <v>0.05</v>
      </c>
      <c r="AL10" s="20">
        <f t="shared" si="2"/>
        <v>0</v>
      </c>
      <c r="AM10" s="20">
        <f t="shared" si="2"/>
        <v>0</v>
      </c>
      <c r="AN10" s="20">
        <f t="shared" si="2"/>
        <v>0</v>
      </c>
      <c r="AO10" s="20">
        <f t="shared" si="2"/>
        <v>0</v>
      </c>
      <c r="AP10" s="20">
        <f t="shared" si="2"/>
        <v>0</v>
      </c>
      <c r="AQ10" s="20">
        <f t="shared" si="2"/>
        <v>0</v>
      </c>
      <c r="AR10" s="20">
        <f t="shared" si="2"/>
        <v>0</v>
      </c>
      <c r="AS10" s="20">
        <f t="shared" si="2"/>
        <v>0</v>
      </c>
      <c r="AT10" s="20">
        <f t="shared" si="2"/>
        <v>0</v>
      </c>
      <c r="AU10" s="20">
        <f t="shared" si="2"/>
        <v>0</v>
      </c>
      <c r="AV10" s="20">
        <f t="shared" si="2"/>
        <v>0</v>
      </c>
      <c r="AW10" s="20">
        <f t="shared" si="2"/>
        <v>0</v>
      </c>
      <c r="AX10" s="20">
        <f t="shared" si="2"/>
        <v>13.78</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45.419999999999995</v>
      </c>
      <c r="BI10" s="23">
        <f>G64</f>
        <v>337.62635</v>
      </c>
      <c r="BJ10" s="14"/>
      <c r="BK10" s="763"/>
      <c r="BL10" s="6"/>
      <c r="BM10" s="6"/>
      <c r="BN10" s="6"/>
      <c r="BO10" s="6"/>
    </row>
    <row r="11" spans="1:67" s="26" customFormat="1" ht="15.6" x14ac:dyDescent="0.3">
      <c r="A11" s="15"/>
      <c r="B11" s="16" t="s">
        <v>79</v>
      </c>
      <c r="C11" s="23" t="s">
        <v>80</v>
      </c>
      <c r="D11" s="760">
        <v>383.04635000000002</v>
      </c>
      <c r="E11" s="720">
        <f>SUM(I11:N11,P11:R11)</f>
        <v>3.34</v>
      </c>
      <c r="F11" s="720"/>
      <c r="G11" s="720">
        <f>SUM(I11)</f>
        <v>0</v>
      </c>
      <c r="H11" s="93">
        <f>D11-BH11</f>
        <v>337.62635</v>
      </c>
      <c r="I11" s="4"/>
      <c r="J11" s="4"/>
      <c r="K11" s="4"/>
      <c r="L11" s="4"/>
      <c r="M11" s="103"/>
      <c r="N11" s="4"/>
      <c r="O11" s="4"/>
      <c r="P11" s="4"/>
      <c r="Q11" s="4"/>
      <c r="R11" s="4">
        <v>3.34</v>
      </c>
      <c r="S11" s="720">
        <f t="shared" ref="S11:S18" si="3">SUM(U11:BF11)</f>
        <v>62.18</v>
      </c>
      <c r="T11" s="4"/>
      <c r="U11" s="4"/>
      <c r="V11" s="4">
        <v>0.2</v>
      </c>
      <c r="W11" s="4"/>
      <c r="X11" s="4"/>
      <c r="Y11" s="4">
        <v>8</v>
      </c>
      <c r="Z11" s="4"/>
      <c r="AA11" s="4"/>
      <c r="AB11" s="4"/>
      <c r="AC11" s="737">
        <f>SUM(AE11:AT11)</f>
        <v>20.099999999999998</v>
      </c>
      <c r="AD11" s="720"/>
      <c r="AE11" s="4">
        <v>19.7</v>
      </c>
      <c r="AF11" s="4">
        <v>0.15</v>
      </c>
      <c r="AG11" s="4"/>
      <c r="AH11" s="4"/>
      <c r="AI11" s="4">
        <v>0.2</v>
      </c>
      <c r="AJ11" s="4"/>
      <c r="AK11" s="4">
        <v>0.05</v>
      </c>
      <c r="AL11" s="4"/>
      <c r="AM11" s="4"/>
      <c r="AN11" s="4"/>
      <c r="AO11" s="4"/>
      <c r="AP11" s="4"/>
      <c r="AQ11" s="4"/>
      <c r="AR11" s="4"/>
      <c r="AS11" s="4"/>
      <c r="AT11" s="4"/>
      <c r="AU11" s="4"/>
      <c r="AV11" s="4"/>
      <c r="AW11" s="4"/>
      <c r="AX11" s="4">
        <v>13.78</v>
      </c>
      <c r="AY11" s="4"/>
      <c r="AZ11" s="4"/>
      <c r="BA11" s="4"/>
      <c r="BB11" s="4"/>
      <c r="BC11" s="4"/>
      <c r="BD11" s="4"/>
      <c r="BE11" s="4"/>
      <c r="BF11" s="4"/>
      <c r="BG11" s="4"/>
      <c r="BH11" s="4">
        <f>SUM(I11:N11,P11:R11,U11:AB11,AE11:BG11)</f>
        <v>45.419999999999995</v>
      </c>
      <c r="BI11" s="23">
        <f>H64</f>
        <v>337.62635</v>
      </c>
      <c r="BJ11" s="14"/>
      <c r="BK11" s="763"/>
      <c r="BL11" s="6"/>
      <c r="BM11" s="6"/>
      <c r="BN11" s="6"/>
      <c r="BO11" s="6"/>
    </row>
    <row r="12" spans="1:67" s="26" customFormat="1" ht="15.6" x14ac:dyDescent="0.3">
      <c r="A12" s="15"/>
      <c r="B12" s="16" t="s">
        <v>184</v>
      </c>
      <c r="C12" s="23" t="s">
        <v>183</v>
      </c>
      <c r="D12" s="4"/>
      <c r="E12" s="104">
        <f>SUM(H12,J12:N12,P12:R12)</f>
        <v>0</v>
      </c>
      <c r="F12" s="104"/>
      <c r="G12" s="104">
        <f>SUM(H12)</f>
        <v>0</v>
      </c>
      <c r="H12" s="4"/>
      <c r="I12" s="93">
        <f>D12-BH12</f>
        <v>0</v>
      </c>
      <c r="J12" s="4"/>
      <c r="K12" s="4"/>
      <c r="L12" s="4"/>
      <c r="M12" s="103"/>
      <c r="N12" s="4"/>
      <c r="O12" s="4"/>
      <c r="P12" s="4"/>
      <c r="Q12" s="4"/>
      <c r="R12" s="4"/>
      <c r="S12" s="720">
        <f t="shared" si="3"/>
        <v>0</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v>
      </c>
      <c r="BI12" s="23">
        <f>I64</f>
        <v>0</v>
      </c>
      <c r="BJ12" s="14"/>
      <c r="BK12" s="763"/>
      <c r="BL12" s="6"/>
      <c r="BM12" s="6"/>
      <c r="BN12" s="6"/>
      <c r="BO12" s="6"/>
    </row>
    <row r="13" spans="1:67" s="26" customFormat="1" ht="13.8" x14ac:dyDescent="0.25">
      <c r="A13" s="15">
        <v>1.2</v>
      </c>
      <c r="B13" s="16" t="s">
        <v>105</v>
      </c>
      <c r="C13" s="23" t="s">
        <v>51</v>
      </c>
      <c r="D13" s="760">
        <v>40.000599999999999</v>
      </c>
      <c r="E13" s="20">
        <f>SUM(H13:I13,K13:N13,P13:R13)</f>
        <v>1.83</v>
      </c>
      <c r="F13" s="20"/>
      <c r="G13" s="20">
        <f>SUM(H13:I13)</f>
        <v>0</v>
      </c>
      <c r="H13" s="4"/>
      <c r="I13" s="4"/>
      <c r="J13" s="25">
        <f>D13-BH13</f>
        <v>33.400599999999997</v>
      </c>
      <c r="K13" s="4">
        <v>1.83</v>
      </c>
      <c r="L13" s="4"/>
      <c r="M13" s="4"/>
      <c r="N13" s="4"/>
      <c r="O13" s="4"/>
      <c r="P13" s="4"/>
      <c r="Q13" s="4"/>
      <c r="R13" s="4"/>
      <c r="S13" s="720">
        <f t="shared" si="3"/>
        <v>8.1300000000000008</v>
      </c>
      <c r="T13" s="20"/>
      <c r="U13" s="4"/>
      <c r="V13" s="4"/>
      <c r="W13" s="4"/>
      <c r="X13" s="4"/>
      <c r="Y13" s="4"/>
      <c r="Z13" s="4"/>
      <c r="AA13" s="4"/>
      <c r="AB13" s="4"/>
      <c r="AC13" s="737">
        <f t="shared" si="4"/>
        <v>3.36</v>
      </c>
      <c r="AD13" s="720"/>
      <c r="AE13" s="4">
        <v>3.2</v>
      </c>
      <c r="AF13" s="4">
        <v>0.15</v>
      </c>
      <c r="AG13" s="4"/>
      <c r="AH13" s="4"/>
      <c r="AI13" s="4"/>
      <c r="AJ13" s="4"/>
      <c r="AK13" s="4">
        <v>0.01</v>
      </c>
      <c r="AL13" s="4"/>
      <c r="AM13" s="4"/>
      <c r="AN13" s="4"/>
      <c r="AO13" s="4"/>
      <c r="AP13" s="4"/>
      <c r="AQ13" s="4"/>
      <c r="AR13" s="4"/>
      <c r="AS13" s="4"/>
      <c r="AT13" s="4"/>
      <c r="AU13" s="4"/>
      <c r="AV13" s="4">
        <v>0.1</v>
      </c>
      <c r="AW13" s="4"/>
      <c r="AX13" s="4">
        <v>1.31</v>
      </c>
      <c r="AY13" s="4"/>
      <c r="AZ13" s="4"/>
      <c r="BA13" s="4"/>
      <c r="BB13" s="4"/>
      <c r="BC13" s="4"/>
      <c r="BD13" s="4"/>
      <c r="BE13" s="4"/>
      <c r="BF13" s="4"/>
      <c r="BG13" s="4"/>
      <c r="BH13" s="20">
        <f>SUM(H13:I13,K13:N13,P13:R13,U13:AB13,AE13:BG13)</f>
        <v>6.6</v>
      </c>
      <c r="BI13" s="23">
        <f>J64</f>
        <v>33.400599999999997</v>
      </c>
      <c r="BJ13" s="14"/>
    </row>
    <row r="14" spans="1:67" s="26" customFormat="1" ht="13.8" x14ac:dyDescent="0.25">
      <c r="A14" s="15" t="s">
        <v>3</v>
      </c>
      <c r="B14" s="16" t="s">
        <v>34</v>
      </c>
      <c r="C14" s="23" t="s">
        <v>39</v>
      </c>
      <c r="D14" s="760">
        <v>210.89393899999999</v>
      </c>
      <c r="E14" s="20">
        <f>SUM(H14:J14,L14:N14,P14:R14)</f>
        <v>3.5</v>
      </c>
      <c r="F14" s="20"/>
      <c r="G14" s="20">
        <f t="shared" ref="G14:G62" si="5">SUM(H14:I14)</f>
        <v>0</v>
      </c>
      <c r="H14" s="4"/>
      <c r="I14" s="4"/>
      <c r="J14" s="4"/>
      <c r="K14" s="25">
        <f>D14-BH14</f>
        <v>203.09393899999998</v>
      </c>
      <c r="L14" s="4"/>
      <c r="M14" s="4"/>
      <c r="N14" s="4"/>
      <c r="O14" s="4"/>
      <c r="P14" s="4"/>
      <c r="Q14" s="4"/>
      <c r="R14" s="4">
        <v>3.5</v>
      </c>
      <c r="S14" s="720">
        <f t="shared" si="3"/>
        <v>7.4</v>
      </c>
      <c r="T14" s="20"/>
      <c r="U14" s="4"/>
      <c r="V14" s="4"/>
      <c r="W14" s="4"/>
      <c r="X14" s="4"/>
      <c r="Y14" s="4"/>
      <c r="Z14" s="4"/>
      <c r="AA14" s="4"/>
      <c r="AB14" s="4"/>
      <c r="AC14" s="737">
        <f t="shared" si="4"/>
        <v>3.1</v>
      </c>
      <c r="AD14" s="720"/>
      <c r="AE14" s="4">
        <v>3.1</v>
      </c>
      <c r="AF14" s="4"/>
      <c r="AG14" s="4"/>
      <c r="AH14" s="4"/>
      <c r="AI14" s="4"/>
      <c r="AJ14" s="4"/>
      <c r="AK14" s="4"/>
      <c r="AL14" s="4"/>
      <c r="AM14" s="4"/>
      <c r="AN14" s="4"/>
      <c r="AO14" s="4"/>
      <c r="AP14" s="4"/>
      <c r="AQ14" s="4"/>
      <c r="AR14" s="4"/>
      <c r="AS14" s="4"/>
      <c r="AT14" s="4"/>
      <c r="AU14" s="4"/>
      <c r="AV14" s="4"/>
      <c r="AW14" s="4"/>
      <c r="AX14" s="4">
        <v>1.2</v>
      </c>
      <c r="AY14" s="4"/>
      <c r="AZ14" s="4"/>
      <c r="BA14" s="4"/>
      <c r="BB14" s="4"/>
      <c r="BC14" s="4"/>
      <c r="BD14" s="4"/>
      <c r="BE14" s="4"/>
      <c r="BF14" s="4"/>
      <c r="BG14" s="4"/>
      <c r="BH14" s="20">
        <f>SUM(H14:J14,L14:N14,P14:R14,U14:AB14,AE14:BG14)</f>
        <v>7.8</v>
      </c>
      <c r="BI14" s="23">
        <f>K64</f>
        <v>207.92393899999999</v>
      </c>
      <c r="BJ14" s="14"/>
    </row>
    <row r="15" spans="1:67" s="26" customFormat="1" ht="13.8" x14ac:dyDescent="0.25">
      <c r="A15" s="15" t="s">
        <v>4</v>
      </c>
      <c r="B15" s="16" t="s">
        <v>11</v>
      </c>
      <c r="C15" s="23" t="s">
        <v>22</v>
      </c>
      <c r="D15" s="760">
        <v>1114.5222699999999</v>
      </c>
      <c r="E15" s="20">
        <f>SUM(H15:K15,M15:N15,P15:R15)</f>
        <v>0</v>
      </c>
      <c r="F15" s="20"/>
      <c r="G15" s="20">
        <f t="shared" si="5"/>
        <v>0</v>
      </c>
      <c r="H15" s="4"/>
      <c r="I15" s="4"/>
      <c r="J15" s="4"/>
      <c r="K15" s="4"/>
      <c r="L15" s="25">
        <f>D15-BH15</f>
        <v>1114.5222699999999</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1114.5222699999999</v>
      </c>
      <c r="BJ15" s="14"/>
    </row>
    <row r="16" spans="1:67" s="26" customFormat="1" ht="13.8" x14ac:dyDescent="0.25">
      <c r="A16" s="15" t="s">
        <v>5</v>
      </c>
      <c r="B16" s="16" t="s">
        <v>12</v>
      </c>
      <c r="C16" s="23" t="s">
        <v>23</v>
      </c>
      <c r="D16" s="4"/>
      <c r="E16" s="20">
        <f>SUM(H16:L16,N16,P16:R16)</f>
        <v>0</v>
      </c>
      <c r="F16" s="20"/>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760">
        <v>135.26339999999999</v>
      </c>
      <c r="E17" s="20">
        <f>SUM(H17:M17,P17:R17)</f>
        <v>0</v>
      </c>
      <c r="F17" s="20"/>
      <c r="G17" s="720">
        <f t="shared" si="5"/>
        <v>0</v>
      </c>
      <c r="H17" s="4"/>
      <c r="I17" s="4"/>
      <c r="J17" s="4"/>
      <c r="K17" s="4"/>
      <c r="L17" s="4"/>
      <c r="M17" s="4"/>
      <c r="N17" s="25">
        <f>D17-BH17</f>
        <v>85.983399999999989</v>
      </c>
      <c r="O17" s="4"/>
      <c r="P17" s="4"/>
      <c r="Q17" s="4"/>
      <c r="R17" s="4"/>
      <c r="S17" s="720">
        <f t="shared" si="3"/>
        <v>53.28</v>
      </c>
      <c r="T17" s="20"/>
      <c r="U17" s="4"/>
      <c r="V17" s="4"/>
      <c r="W17" s="4"/>
      <c r="X17" s="4"/>
      <c r="Y17" s="4">
        <v>45</v>
      </c>
      <c r="Z17" s="4">
        <v>0.28000000000000003</v>
      </c>
      <c r="AA17" s="4"/>
      <c r="AB17" s="4"/>
      <c r="AC17" s="737">
        <f t="shared" si="4"/>
        <v>4</v>
      </c>
      <c r="AD17" s="720"/>
      <c r="AE17" s="4">
        <v>4</v>
      </c>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20">
        <f>SUM(H17:M17,P17:R17,U17:AB17,AE17:BG17)</f>
        <v>49.28</v>
      </c>
      <c r="BI17" s="23">
        <f>N64</f>
        <v>85.983399999999989</v>
      </c>
      <c r="BJ17" s="14"/>
    </row>
    <row r="18" spans="1:64" s="26" customFormat="1" ht="19.2" x14ac:dyDescent="0.25">
      <c r="A18" s="15"/>
      <c r="B18" s="92" t="s">
        <v>231</v>
      </c>
      <c r="C18" s="23" t="s">
        <v>232</v>
      </c>
      <c r="D18" s="760"/>
      <c r="E18" s="20">
        <f>SUM(H18:M18,P18:R18)</f>
        <v>0</v>
      </c>
      <c r="F18" s="4"/>
      <c r="G18" s="720">
        <f t="shared" si="5"/>
        <v>0</v>
      </c>
      <c r="H18" s="4"/>
      <c r="I18" s="4"/>
      <c r="J18" s="4"/>
      <c r="K18" s="4"/>
      <c r="L18" s="4"/>
      <c r="M18" s="4"/>
      <c r="N18" s="4"/>
      <c r="O18" s="93">
        <f>D18-BH18</f>
        <v>0</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760">
        <v>8.1458700000000004</v>
      </c>
      <c r="E19" s="20">
        <f>SUM(H19:N19,Q19:R19)</f>
        <v>0</v>
      </c>
      <c r="F19" s="20"/>
      <c r="G19" s="20">
        <f t="shared" si="5"/>
        <v>0</v>
      </c>
      <c r="H19" s="4"/>
      <c r="I19" s="4"/>
      <c r="J19" s="4"/>
      <c r="K19" s="4"/>
      <c r="L19" s="4"/>
      <c r="M19" s="4"/>
      <c r="N19" s="4"/>
      <c r="O19" s="4"/>
      <c r="P19" s="25">
        <f>D19-BH19</f>
        <v>6.1458700000000004</v>
      </c>
      <c r="Q19" s="4"/>
      <c r="R19" s="4"/>
      <c r="S19" s="720">
        <f>SUM(U19:BF19)</f>
        <v>4</v>
      </c>
      <c r="T19" s="20"/>
      <c r="U19" s="4"/>
      <c r="V19" s="4"/>
      <c r="W19" s="4"/>
      <c r="X19" s="4"/>
      <c r="Y19" s="4"/>
      <c r="Z19" s="4"/>
      <c r="AA19" s="4"/>
      <c r="AB19" s="4"/>
      <c r="AC19" s="737">
        <f t="shared" si="4"/>
        <v>2</v>
      </c>
      <c r="AD19" s="720"/>
      <c r="AE19" s="4">
        <v>2</v>
      </c>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20">
        <f>SUM(H19:N19,Q19:R19,U19:AB19,AE19:BG19)</f>
        <v>2</v>
      </c>
      <c r="BI19" s="23">
        <f>P64</f>
        <v>6.1458700000000004</v>
      </c>
      <c r="BJ19" s="14"/>
    </row>
    <row r="20" spans="1:64" s="26" customFormat="1" ht="13.8" x14ac:dyDescent="0.25">
      <c r="A20" s="15" t="s">
        <v>47</v>
      </c>
      <c r="B20" s="16" t="s">
        <v>45</v>
      </c>
      <c r="C20" s="23" t="s">
        <v>46</v>
      </c>
      <c r="D20" s="4"/>
      <c r="E20" s="20">
        <f>SUM(H20:N20,P20,R20)</f>
        <v>0</v>
      </c>
      <c r="F20" s="20"/>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760">
        <v>2.1273900000000001</v>
      </c>
      <c r="E21" s="20">
        <f>SUM(H21:N21,P21:Q21)</f>
        <v>0</v>
      </c>
      <c r="F21" s="20"/>
      <c r="G21" s="20">
        <f t="shared" si="5"/>
        <v>0</v>
      </c>
      <c r="H21" s="4"/>
      <c r="I21" s="4"/>
      <c r="J21" s="4"/>
      <c r="K21" s="4"/>
      <c r="L21" s="4"/>
      <c r="M21" s="4"/>
      <c r="N21" s="4"/>
      <c r="O21" s="4"/>
      <c r="P21" s="4"/>
      <c r="Q21" s="4"/>
      <c r="R21" s="25">
        <f>D21-BH21</f>
        <v>2.1273900000000001</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8.96739</v>
      </c>
      <c r="BJ21" s="14"/>
    </row>
    <row r="22" spans="1:64" s="752" customFormat="1" ht="13.8" x14ac:dyDescent="0.25">
      <c r="A22" s="742">
        <v>2</v>
      </c>
      <c r="B22" s="742" t="s">
        <v>32</v>
      </c>
      <c r="C22" s="29" t="s">
        <v>24</v>
      </c>
      <c r="D22" s="759">
        <v>943.79488000000003</v>
      </c>
      <c r="E22" s="24">
        <f>SUM(H22:N22,P22:R22)</f>
        <v>0</v>
      </c>
      <c r="F22" s="24"/>
      <c r="G22" s="24">
        <f t="shared" si="5"/>
        <v>0</v>
      </c>
      <c r="H22" s="24">
        <f>SUM(H24:H31,H34:H61)</f>
        <v>0</v>
      </c>
      <c r="I22" s="24">
        <f>SUM(I24:I31,I34:I61)</f>
        <v>0</v>
      </c>
      <c r="J22" s="24">
        <f t="shared" ref="J22:R22" si="6">SUM(J24:J31,J34:J61)</f>
        <v>0</v>
      </c>
      <c r="K22" s="24">
        <f t="shared" si="6"/>
        <v>0</v>
      </c>
      <c r="L22" s="24">
        <f>SUM(L24:L31,L34:L61)</f>
        <v>0</v>
      </c>
      <c r="M22" s="24">
        <f t="shared" si="6"/>
        <v>0</v>
      </c>
      <c r="N22" s="24">
        <f t="shared" si="6"/>
        <v>0</v>
      </c>
      <c r="O22" s="24">
        <f t="shared" si="6"/>
        <v>0</v>
      </c>
      <c r="P22" s="24">
        <f t="shared" si="6"/>
        <v>0</v>
      </c>
      <c r="Q22" s="24">
        <f t="shared" si="6"/>
        <v>0</v>
      </c>
      <c r="R22" s="24">
        <f t="shared" si="6"/>
        <v>0</v>
      </c>
      <c r="S22" s="750">
        <f>D22-BH22</f>
        <v>940.90488000000005</v>
      </c>
      <c r="T22" s="750"/>
      <c r="U22" s="24">
        <f>SUM(U25:U31,U34:U49,U50:U61)</f>
        <v>0</v>
      </c>
      <c r="V22" s="24">
        <f>SUM(V24,V26:V31,V34:V49,V50:V61)</f>
        <v>0</v>
      </c>
      <c r="W22" s="24">
        <f>SUM(W24:W25,W27:W31,W34:W49,W50:W61)</f>
        <v>0</v>
      </c>
      <c r="X22" s="24">
        <f>SUM(X24:X26,X28:X31,X34:X49,X50:X61)</f>
        <v>0</v>
      </c>
      <c r="Y22" s="24">
        <f>SUM(Y24:Y27,Y29:Y31,Y34:Y49,Y50:Y61)</f>
        <v>0</v>
      </c>
      <c r="Z22" s="24">
        <f>SUM(Z24:Z28,Z30:Z31,Z34:Z49,Z50:Z61)</f>
        <v>0</v>
      </c>
      <c r="AA22" s="24">
        <f>SUM(AA24:AA29,AA31,AA34:AA49,AA50:AA61)</f>
        <v>0</v>
      </c>
      <c r="AB22" s="24">
        <f>SUM(AB24:AB30,AB34:AB49,,AB50:AB61)</f>
        <v>0</v>
      </c>
      <c r="AC22" s="751">
        <f>SUM(AC24:AC31,AC50:AC61)</f>
        <v>2.85</v>
      </c>
      <c r="AD22" s="727"/>
      <c r="AE22" s="24">
        <f>SUM(AE24:AE31,AE35:AE49,AE50:AE61)</f>
        <v>2.8</v>
      </c>
      <c r="AF22" s="24">
        <f>SUM(AF24:AF31,AF34,AF36:AF49,AF50:AF61)</f>
        <v>0</v>
      </c>
      <c r="AG22" s="24">
        <f>SUM(AG24:AG31,AG34:AG35,AG37:AG49,AG50:AG61)</f>
        <v>0</v>
      </c>
      <c r="AH22" s="24">
        <f>SUM(AH24:AH31,AH34:AH36,AH38:AH49,AH50:AH61)</f>
        <v>0</v>
      </c>
      <c r="AI22" s="24">
        <f>SUM(AI24:AI31,AI34:AI37,AI39:AI49,AI50:AI61)</f>
        <v>0</v>
      </c>
      <c r="AJ22" s="24">
        <f>SUM(AJ24:AJ31,AJ34:AJ38,AJ40:AJ49,AJ50:AJ61)</f>
        <v>0</v>
      </c>
      <c r="AK22" s="24">
        <f>SUM(AK24:AK31,AK34:AK39,AK41:AK49,AK50:AK61)</f>
        <v>0.05</v>
      </c>
      <c r="AL22" s="24">
        <f>SUM(AL24:AL31,AL34:AL40,AL42:AL49,AL50:AL61)</f>
        <v>0.04</v>
      </c>
      <c r="AM22" s="24">
        <f>SUM(AM24:AM31,AM34:AM41,AM43:AM49,AM50:AM61)</f>
        <v>0</v>
      </c>
      <c r="AN22" s="24">
        <f>SUM(AN24:AN31,AN34:AN42,AN44:AN49,AN50:AN61)</f>
        <v>0</v>
      </c>
      <c r="AO22" s="24">
        <f>SUM(AO24:AO31,AO34:AO43,AO45:AO49,AO50:AO61)</f>
        <v>0</v>
      </c>
      <c r="AP22" s="24">
        <f>SUM(AP24:AP31,AP34:AP44,AP46:AP49,AP50:AP61)</f>
        <v>0</v>
      </c>
      <c r="AQ22" s="24">
        <f>SUM(AQ24:AQ31,AQ34:AQ45,AQ47:AQ49,AQ50:AQ61)</f>
        <v>0</v>
      </c>
      <c r="AR22" s="24">
        <f>SUM(AR24:AR31,AR34:AR46,AR48:AR49,AR50:AR61)</f>
        <v>0</v>
      </c>
      <c r="AS22" s="24">
        <f>SUM(AS24:AS31,AS34:AS47,AS49,AS50:AS61)</f>
        <v>0</v>
      </c>
      <c r="AT22" s="24">
        <f>SUM(AT24:AT31,AT34:AT48,AT50:AT61)</f>
        <v>0</v>
      </c>
      <c r="AU22" s="24">
        <f>SUM(AU24:AU31,AU34:AU49,AU51:AU61)</f>
        <v>0</v>
      </c>
      <c r="AV22" s="24">
        <f>SUM(AV24:AV31,AV34:AV49,AV50,AV52:AV61)</f>
        <v>0</v>
      </c>
      <c r="AW22" s="24">
        <f>SUM(AW24:AW31,AW34:AW49,AW50,AW51,AW53:AW61)</f>
        <v>0</v>
      </c>
      <c r="AX22" s="24">
        <f>SUM(AX24:AX31,AX34:AX49,AX50,AX51,AX52,AX54:AX61)</f>
        <v>0</v>
      </c>
      <c r="AY22" s="24">
        <f>SUM(AY24:AY31,AY34:AY49,AY50,AY51,AY52,AY55:AY61)</f>
        <v>0</v>
      </c>
      <c r="AZ22" s="24">
        <f>SUM(AZ24:AZ31,AZ34:AZ49,AZ50:AZ54,AZ56:AZ61)</f>
        <v>0</v>
      </c>
      <c r="BA22" s="24">
        <f>SUM(BA24:BA31,BA34:BA49,BA50:BA55,BA57:BA61)</f>
        <v>0</v>
      </c>
      <c r="BB22" s="24">
        <f>SUM(BB24:BB31,BB34:BB49,BB50:BB56,BB58:BB61)</f>
        <v>0</v>
      </c>
      <c r="BC22" s="24">
        <f>SUM(BC24:BC31,BC34:BC49,BC50:BC57,BC59:BC61)</f>
        <v>0</v>
      </c>
      <c r="BD22" s="24">
        <f>SUM(BD24:BD31,BD34:BD49,BD50:BD58,BD60:BD61)</f>
        <v>0</v>
      </c>
      <c r="BE22" s="24">
        <f>SUM(BE24:BE31,BE34:BE49,BE50:BE59,BE61)</f>
        <v>0</v>
      </c>
      <c r="BF22" s="24">
        <f>SUM(BF24:BF31,BF34:BF49,BF50:BF60)</f>
        <v>0</v>
      </c>
      <c r="BG22" s="24">
        <f>SUM(BG24:BG31,BG34:BG49,BG50:BG61)</f>
        <v>0</v>
      </c>
      <c r="BH22" s="24">
        <f>SUM(H22:N22,P22:R22,U22:AB22,AE22:BG22)</f>
        <v>2.8899999999999997</v>
      </c>
      <c r="BI22" s="29">
        <f>S64</f>
        <v>1050.5148799999999</v>
      </c>
      <c r="BJ22" s="100"/>
      <c r="BK22" s="752">
        <f>BI24+BI25+BI26+BI27+BI28+BI29+BI30+BI31+BI34+BI35+BI36+BI37+BI38+BI39+BI40+BI41+BI42+BI43+BI44+BI45+BI46+BI47+BI48+BI49+BI50+BI51+BI52+BI53+BI54+BI55+BI56+BI57+BI58+BI59+BI60+BI61</f>
        <v>1050.5148799999999</v>
      </c>
      <c r="BL22" s="752">
        <f>BK22-BI22</f>
        <v>0</v>
      </c>
    </row>
    <row r="23" spans="1:64" s="26" customFormat="1" ht="13.8" x14ac:dyDescent="0.25">
      <c r="A23" s="15"/>
      <c r="B23" s="15" t="s">
        <v>38</v>
      </c>
      <c r="C23" s="23"/>
      <c r="D23" s="4"/>
      <c r="E23" s="720"/>
      <c r="F23" s="720"/>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4"/>
      <c r="E24" s="20">
        <f>SUM(H24:N24,P24:R24)</f>
        <v>0</v>
      </c>
      <c r="F24" s="20"/>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v>
      </c>
      <c r="BJ24" s="14"/>
    </row>
    <row r="25" spans="1:64" s="26" customFormat="1" ht="13.8" x14ac:dyDescent="0.25">
      <c r="A25" s="15" t="s">
        <v>6</v>
      </c>
      <c r="B25" s="16" t="s">
        <v>14</v>
      </c>
      <c r="C25" s="23" t="s">
        <v>26</v>
      </c>
      <c r="D25" s="4"/>
      <c r="E25" s="20">
        <f t="shared" ref="E25:E30" si="8">SUM(H25:N25,P25:R25)</f>
        <v>0</v>
      </c>
      <c r="F25" s="20"/>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0.2</v>
      </c>
      <c r="BJ25" s="14"/>
    </row>
    <row r="26" spans="1:64" s="26" customFormat="1" ht="13.8" x14ac:dyDescent="0.25">
      <c r="A26" s="15" t="s">
        <v>7</v>
      </c>
      <c r="B26" s="16" t="s">
        <v>15</v>
      </c>
      <c r="C26" s="23" t="s">
        <v>122</v>
      </c>
      <c r="D26" s="4"/>
      <c r="E26" s="20">
        <f t="shared" si="8"/>
        <v>0</v>
      </c>
      <c r="F26" s="20"/>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4"/>
      <c r="E27" s="20">
        <f t="shared" si="8"/>
        <v>0</v>
      </c>
      <c r="F27" s="20"/>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4"/>
      <c r="E28" s="20">
        <f t="shared" si="8"/>
        <v>0</v>
      </c>
      <c r="F28" s="20"/>
      <c r="G28" s="20">
        <f t="shared" si="5"/>
        <v>0</v>
      </c>
      <c r="H28" s="4"/>
      <c r="I28" s="4"/>
      <c r="J28" s="4"/>
      <c r="K28" s="4"/>
      <c r="L28" s="4"/>
      <c r="M28" s="4"/>
      <c r="N28" s="4"/>
      <c r="O28" s="4"/>
      <c r="P28" s="4"/>
      <c r="Q28" s="4"/>
      <c r="R28" s="4"/>
      <c r="S28" s="20">
        <f>SUM(U28:X28,Z28:BF28)</f>
        <v>0</v>
      </c>
      <c r="T28" s="20"/>
      <c r="U28" s="4"/>
      <c r="V28" s="4"/>
      <c r="W28" s="4"/>
      <c r="X28" s="4"/>
      <c r="Y28" s="25">
        <f>D28-BH28</f>
        <v>0</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54.15</v>
      </c>
      <c r="BJ28" s="14"/>
    </row>
    <row r="29" spans="1:64" s="26" customFormat="1" ht="13.8" x14ac:dyDescent="0.25">
      <c r="A29" s="15">
        <v>2.6</v>
      </c>
      <c r="B29" s="16" t="s">
        <v>88</v>
      </c>
      <c r="C29" s="23" t="s">
        <v>48</v>
      </c>
      <c r="D29" s="760">
        <v>5.7523099999999996</v>
      </c>
      <c r="E29" s="20">
        <f t="shared" si="8"/>
        <v>0</v>
      </c>
      <c r="F29" s="20"/>
      <c r="G29" s="20">
        <f t="shared" si="5"/>
        <v>0</v>
      </c>
      <c r="H29" s="4"/>
      <c r="I29" s="4"/>
      <c r="J29" s="4"/>
      <c r="K29" s="4"/>
      <c r="L29" s="4"/>
      <c r="M29" s="4"/>
      <c r="N29" s="4"/>
      <c r="O29" s="4"/>
      <c r="P29" s="4"/>
      <c r="Q29" s="4"/>
      <c r="R29" s="4"/>
      <c r="S29" s="20">
        <f>SUM(U29:Y29,AA29:BF29)</f>
        <v>0</v>
      </c>
      <c r="T29" s="20"/>
      <c r="U29" s="4"/>
      <c r="V29" s="4"/>
      <c r="W29" s="4"/>
      <c r="X29" s="4"/>
      <c r="Y29" s="4"/>
      <c r="Z29" s="25">
        <f>D29-BH29</f>
        <v>5.7523099999999996</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6.0323099999999998</v>
      </c>
      <c r="BJ29" s="14"/>
    </row>
    <row r="30" spans="1:64" s="26" customFormat="1" ht="20.25" customHeight="1" x14ac:dyDescent="0.25">
      <c r="A30" s="15">
        <v>2.7</v>
      </c>
      <c r="B30" s="16" t="s">
        <v>89</v>
      </c>
      <c r="C30" s="23" t="s">
        <v>41</v>
      </c>
      <c r="D30" s="4"/>
      <c r="E30" s="20">
        <f t="shared" si="8"/>
        <v>0</v>
      </c>
      <c r="F30" s="20"/>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760">
        <v>8.8058899999999998</v>
      </c>
      <c r="E31" s="20">
        <f>SUM(H31:N31,P31:R31)</f>
        <v>0</v>
      </c>
      <c r="F31" s="20"/>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8.8058899999999998</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8.8058899999999998</v>
      </c>
      <c r="BJ31" s="14"/>
    </row>
    <row r="32" spans="1:64" s="26" customFormat="1" ht="20.25" customHeight="1" x14ac:dyDescent="0.25">
      <c r="A32" s="15" t="s">
        <v>42</v>
      </c>
      <c r="B32" s="16" t="s">
        <v>129</v>
      </c>
      <c r="C32" s="23" t="s">
        <v>27</v>
      </c>
      <c r="D32" s="812">
        <f>SUM(D34:D49)</f>
        <v>133.02112</v>
      </c>
      <c r="E32" s="20">
        <f t="shared" ref="E32:E61" si="9">SUM(H32:N32,P32:R32)</f>
        <v>0</v>
      </c>
      <c r="F32" s="20"/>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0.04</v>
      </c>
      <c r="T32" s="719"/>
      <c r="U32" s="719">
        <f>SUM(U34:U49)</f>
        <v>0</v>
      </c>
      <c r="V32" s="719">
        <f t="shared" ref="V32:AB32" si="11">SUM(V34:V49)</f>
        <v>0</v>
      </c>
      <c r="W32" s="719">
        <f t="shared" si="11"/>
        <v>0</v>
      </c>
      <c r="X32" s="719">
        <f t="shared" si="11"/>
        <v>0</v>
      </c>
      <c r="Y32" s="719">
        <f>SUM(Y34:Y49)</f>
        <v>0</v>
      </c>
      <c r="Z32" s="719">
        <f t="shared" si="11"/>
        <v>0</v>
      </c>
      <c r="AA32" s="719">
        <f t="shared" si="11"/>
        <v>0</v>
      </c>
      <c r="AB32" s="719">
        <f t="shared" si="11"/>
        <v>0</v>
      </c>
      <c r="AC32" s="739">
        <f>D32-BH32</f>
        <v>132.98112</v>
      </c>
      <c r="AD32" s="720"/>
      <c r="AE32" s="719">
        <f>SUM(AE35:AE49)</f>
        <v>0</v>
      </c>
      <c r="AF32" s="719">
        <f>SUM(AF34,AF36:AF49)</f>
        <v>0</v>
      </c>
      <c r="AG32" s="719">
        <f>SUM(AG34:AG35,AG37:AG49)</f>
        <v>0</v>
      </c>
      <c r="AH32" s="719">
        <f>SUM(AH34:AH36,AH38:AH49)</f>
        <v>0</v>
      </c>
      <c r="AI32" s="719">
        <f>SUM(AI34:AI37,AI39:AI49)</f>
        <v>0</v>
      </c>
      <c r="AJ32" s="719">
        <f>SUM(AJ34:AJ38,AJ40:AJ49)</f>
        <v>0</v>
      </c>
      <c r="AK32" s="719">
        <f>SUM(AK34:AK39,AK41:AK49)</f>
        <v>0</v>
      </c>
      <c r="AL32" s="719">
        <f>SUM(AL34:AL40,AL42:AL49)</f>
        <v>0.04</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v>
      </c>
      <c r="AW32" s="719">
        <f>SUM(AW34:AW49,)</f>
        <v>0</v>
      </c>
      <c r="AX32" s="719">
        <f>SUM(AX34:AX49,)</f>
        <v>0</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0.04</v>
      </c>
      <c r="BI32" s="23">
        <f>BI34+BI35+BI36+BI37+BI38+BI39+BI40+BI41+BI42+BI43+BI44+BI45+BI46+BI47+BI48+BI49</f>
        <v>171.47111999999996</v>
      </c>
      <c r="BJ32" s="14"/>
    </row>
    <row r="33" spans="1:62" s="26" customFormat="1" ht="10.5" customHeight="1" x14ac:dyDescent="0.25">
      <c r="A33" s="94"/>
      <c r="B33" s="92" t="s">
        <v>38</v>
      </c>
      <c r="C33" s="23"/>
      <c r="D33" s="4"/>
      <c r="E33" s="20">
        <f t="shared" si="9"/>
        <v>0</v>
      </c>
      <c r="F33" s="20"/>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790">
        <v>78.094160000000002</v>
      </c>
      <c r="E34" s="20">
        <f t="shared" si="9"/>
        <v>0</v>
      </c>
      <c r="F34" s="20"/>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78.094160000000002</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115.89416</v>
      </c>
      <c r="BJ34" s="14"/>
    </row>
    <row r="35" spans="1:62" s="26" customFormat="1" ht="20.25" customHeight="1" x14ac:dyDescent="0.25">
      <c r="A35" s="721" t="s">
        <v>260</v>
      </c>
      <c r="B35" s="16" t="s">
        <v>235</v>
      </c>
      <c r="C35" s="23" t="s">
        <v>236</v>
      </c>
      <c r="D35" s="790">
        <v>20.442460000000001</v>
      </c>
      <c r="E35" s="20">
        <f t="shared" si="9"/>
        <v>0</v>
      </c>
      <c r="F35" s="20"/>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20.442460000000001</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20.742460000000001</v>
      </c>
      <c r="BJ35" s="14"/>
    </row>
    <row r="36" spans="1:62" s="26" customFormat="1" ht="20.25" customHeight="1" x14ac:dyDescent="0.25">
      <c r="A36" s="721" t="s">
        <v>260</v>
      </c>
      <c r="B36" s="16" t="s">
        <v>237</v>
      </c>
      <c r="C36" s="23" t="s">
        <v>238</v>
      </c>
      <c r="D36" s="790">
        <v>4.6379999999999998E-2</v>
      </c>
      <c r="E36" s="20">
        <f t="shared" si="9"/>
        <v>0</v>
      </c>
      <c r="F36" s="20"/>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4.6379999999999998E-2</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4.6379999999999998E-2</v>
      </c>
      <c r="BJ36" s="14"/>
    </row>
    <row r="37" spans="1:62" s="26" customFormat="1" ht="20.25" customHeight="1" x14ac:dyDescent="0.25">
      <c r="A37" s="721" t="s">
        <v>260</v>
      </c>
      <c r="B37" s="16" t="s">
        <v>239</v>
      </c>
      <c r="C37" s="23" t="s">
        <v>240</v>
      </c>
      <c r="D37" s="790">
        <v>0.30037000000000003</v>
      </c>
      <c r="E37" s="20">
        <f t="shared" si="9"/>
        <v>0</v>
      </c>
      <c r="F37" s="20"/>
      <c r="G37" s="20">
        <f t="shared" si="5"/>
        <v>0</v>
      </c>
      <c r="H37" s="4"/>
      <c r="I37" s="4"/>
      <c r="J37" s="4"/>
      <c r="K37" s="4"/>
      <c r="L37" s="4"/>
      <c r="M37" s="4"/>
      <c r="N37" s="4"/>
      <c r="O37" s="4"/>
      <c r="P37" s="4"/>
      <c r="Q37" s="4"/>
      <c r="R37" s="4"/>
      <c r="S37" s="20">
        <f>SUM(U37:AB37,AE37:AG37,AI37:BF37)</f>
        <v>0</v>
      </c>
      <c r="T37" s="20"/>
      <c r="U37" s="4"/>
      <c r="V37" s="4"/>
      <c r="W37" s="4"/>
      <c r="X37" s="4"/>
      <c r="Y37" s="4"/>
      <c r="Z37" s="4"/>
      <c r="AA37" s="4"/>
      <c r="AB37" s="4"/>
      <c r="AC37" s="737">
        <f>SUM(AE37:AG37,AI37:AT37)</f>
        <v>0</v>
      </c>
      <c r="AD37" s="720"/>
      <c r="AE37" s="4"/>
      <c r="AF37" s="4"/>
      <c r="AG37" s="4"/>
      <c r="AH37" s="25">
        <f>D37-BH37</f>
        <v>0.30037000000000003</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v>
      </c>
      <c r="BI37" s="23">
        <f>AH64</f>
        <v>0.30037000000000003</v>
      </c>
      <c r="BJ37" s="14"/>
    </row>
    <row r="38" spans="1:62" s="26" customFormat="1" ht="20.25" customHeight="1" x14ac:dyDescent="0.25">
      <c r="A38" s="721" t="s">
        <v>260</v>
      </c>
      <c r="B38" s="16" t="s">
        <v>241</v>
      </c>
      <c r="C38" s="23" t="s">
        <v>242</v>
      </c>
      <c r="D38" s="790">
        <v>2.6867800000000002</v>
      </c>
      <c r="E38" s="20">
        <f t="shared" si="9"/>
        <v>0</v>
      </c>
      <c r="F38" s="20"/>
      <c r="G38" s="20">
        <f t="shared" si="5"/>
        <v>0</v>
      </c>
      <c r="H38" s="4"/>
      <c r="I38" s="4"/>
      <c r="J38" s="4"/>
      <c r="K38" s="4"/>
      <c r="L38" s="4"/>
      <c r="M38" s="4"/>
      <c r="N38" s="4"/>
      <c r="O38" s="4"/>
      <c r="P38" s="4"/>
      <c r="Q38" s="4"/>
      <c r="R38" s="4"/>
      <c r="S38" s="20">
        <f>SUM(U38:AB38,AE38:AH38,AJ38:BF38)</f>
        <v>0</v>
      </c>
      <c r="T38" s="20"/>
      <c r="U38" s="4"/>
      <c r="V38" s="4"/>
      <c r="W38" s="4"/>
      <c r="X38" s="4"/>
      <c r="Y38" s="4"/>
      <c r="Z38" s="4"/>
      <c r="AA38" s="4"/>
      <c r="AB38" s="4"/>
      <c r="AC38" s="737">
        <f>SUM(AE38:AH38,AJ38:AT38)</f>
        <v>0</v>
      </c>
      <c r="AD38" s="720"/>
      <c r="AE38" s="4"/>
      <c r="AF38" s="4"/>
      <c r="AG38" s="4"/>
      <c r="AH38" s="4"/>
      <c r="AI38" s="25">
        <f>D38-BH38</f>
        <v>2.6867800000000002</v>
      </c>
      <c r="AJ38" s="4"/>
      <c r="AK38" s="4"/>
      <c r="AL38" s="4"/>
      <c r="AM38" s="4"/>
      <c r="AN38" s="4"/>
      <c r="AO38" s="4"/>
      <c r="AP38" s="4"/>
      <c r="AQ38" s="4"/>
      <c r="AR38" s="4"/>
      <c r="AS38" s="4"/>
      <c r="AT38" s="4"/>
      <c r="AU38" s="4"/>
      <c r="AV38" s="4"/>
      <c r="AW38" s="4"/>
      <c r="AX38" s="4"/>
      <c r="AY38" s="4"/>
      <c r="AZ38" s="4"/>
      <c r="BA38" s="4"/>
      <c r="BB38" s="4"/>
      <c r="BC38" s="4"/>
      <c r="BD38" s="4"/>
      <c r="BE38" s="4"/>
      <c r="BF38" s="4"/>
      <c r="BG38" s="4"/>
      <c r="BH38" s="20">
        <f>SUM(H38:N38,P38:R38,U38:AB38,AE38:AH38,AJ38:BG38)</f>
        <v>0</v>
      </c>
      <c r="BI38" s="23">
        <f>AI64</f>
        <v>2.8867800000000003</v>
      </c>
      <c r="BJ38" s="14"/>
    </row>
    <row r="39" spans="1:62" s="26" customFormat="1" ht="20.25" customHeight="1" x14ac:dyDescent="0.25">
      <c r="A39" s="721" t="s">
        <v>260</v>
      </c>
      <c r="B39" s="16" t="s">
        <v>243</v>
      </c>
      <c r="C39" s="23" t="s">
        <v>244</v>
      </c>
      <c r="D39" s="790">
        <v>4.2923200000000001</v>
      </c>
      <c r="E39" s="20">
        <f t="shared" si="9"/>
        <v>0</v>
      </c>
      <c r="F39" s="20"/>
      <c r="G39" s="20">
        <f t="shared" si="5"/>
        <v>0</v>
      </c>
      <c r="H39" s="4"/>
      <c r="I39" s="4"/>
      <c r="J39" s="4"/>
      <c r="K39" s="4"/>
      <c r="L39" s="4"/>
      <c r="M39" s="4"/>
      <c r="N39" s="4"/>
      <c r="O39" s="4"/>
      <c r="P39" s="4"/>
      <c r="Q39" s="4"/>
      <c r="R39" s="4"/>
      <c r="S39" s="20">
        <f>SUM(U39:AB39,AE39:AI39,AK39:BF39)</f>
        <v>0.04</v>
      </c>
      <c r="T39" s="20"/>
      <c r="U39" s="4"/>
      <c r="V39" s="4"/>
      <c r="W39" s="4"/>
      <c r="X39" s="4"/>
      <c r="Y39" s="4"/>
      <c r="Z39" s="4"/>
      <c r="AA39" s="4"/>
      <c r="AB39" s="4"/>
      <c r="AC39" s="737">
        <f>SUM(AE39:AI39,AK39:AT39)</f>
        <v>0.04</v>
      </c>
      <c r="AD39" s="720"/>
      <c r="AE39" s="4"/>
      <c r="AF39" s="4"/>
      <c r="AG39" s="4"/>
      <c r="AH39" s="4"/>
      <c r="AI39" s="4"/>
      <c r="AJ39" s="25">
        <f>D39-BH39</f>
        <v>4.2523200000000001</v>
      </c>
      <c r="AK39" s="4"/>
      <c r="AL39" s="4">
        <v>0.04</v>
      </c>
      <c r="AM39" s="4"/>
      <c r="AN39" s="4"/>
      <c r="AO39" s="4"/>
      <c r="AP39" s="4"/>
      <c r="AQ39" s="4"/>
      <c r="AR39" s="4"/>
      <c r="AS39" s="4"/>
      <c r="AT39" s="4"/>
      <c r="AU39" s="4"/>
      <c r="AV39" s="4"/>
      <c r="AW39" s="4"/>
      <c r="AX39" s="4"/>
      <c r="AY39" s="4"/>
      <c r="AZ39" s="4"/>
      <c r="BA39" s="4"/>
      <c r="BB39" s="4"/>
      <c r="BC39" s="4"/>
      <c r="BD39" s="4"/>
      <c r="BE39" s="4"/>
      <c r="BF39" s="4"/>
      <c r="BG39" s="4"/>
      <c r="BH39" s="20">
        <f>SUM(H39:N39,P39:R39,U39:AB39,AE39:AI39,AK39:BG39)</f>
        <v>0.04</v>
      </c>
      <c r="BI39" s="23">
        <f>AJ64</f>
        <v>4.2523200000000001</v>
      </c>
      <c r="BJ39" s="14"/>
    </row>
    <row r="40" spans="1:62" s="26" customFormat="1" ht="20.25" customHeight="1" x14ac:dyDescent="0.25">
      <c r="A40" s="721" t="s">
        <v>260</v>
      </c>
      <c r="B40" s="16" t="s">
        <v>245</v>
      </c>
      <c r="C40" s="23" t="s">
        <v>246</v>
      </c>
      <c r="D40" s="790">
        <v>6.3600000000000004E-2</v>
      </c>
      <c r="E40" s="20">
        <f t="shared" si="9"/>
        <v>0</v>
      </c>
      <c r="F40" s="20"/>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6.3600000000000004E-2</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0.17360000000000003</v>
      </c>
      <c r="BJ40" s="14"/>
    </row>
    <row r="41" spans="1:62" s="26" customFormat="1" ht="20.25" customHeight="1" x14ac:dyDescent="0.25">
      <c r="A41" s="721" t="s">
        <v>260</v>
      </c>
      <c r="B41" s="16" t="s">
        <v>247</v>
      </c>
      <c r="C41" s="23" t="s">
        <v>248</v>
      </c>
      <c r="D41" s="790">
        <v>2.027E-2</v>
      </c>
      <c r="E41" s="20">
        <f t="shared" si="9"/>
        <v>0</v>
      </c>
      <c r="F41" s="20"/>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2.027E-2</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0.10027</v>
      </c>
      <c r="BJ41" s="14"/>
    </row>
    <row r="42" spans="1:62" s="26" customFormat="1" ht="20.25" customHeight="1" x14ac:dyDescent="0.25">
      <c r="A42" s="721" t="s">
        <v>260</v>
      </c>
      <c r="B42" s="16" t="s">
        <v>249</v>
      </c>
      <c r="C42" s="23" t="s">
        <v>250</v>
      </c>
      <c r="D42" s="4"/>
      <c r="E42" s="20">
        <f t="shared" si="9"/>
        <v>0</v>
      </c>
      <c r="F42" s="20"/>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4"/>
      <c r="E43" s="20">
        <f t="shared" si="9"/>
        <v>0</v>
      </c>
      <c r="F43" s="20"/>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v>
      </c>
      <c r="BJ43" s="14"/>
    </row>
    <row r="44" spans="1:62" s="26" customFormat="1" ht="20.25" customHeight="1" x14ac:dyDescent="0.25">
      <c r="A44" s="721" t="s">
        <v>260</v>
      </c>
      <c r="B44" s="16" t="s">
        <v>83</v>
      </c>
      <c r="C44" s="23" t="s">
        <v>73</v>
      </c>
      <c r="D44" s="4"/>
      <c r="E44" s="20">
        <f t="shared" si="9"/>
        <v>0</v>
      </c>
      <c r="F44" s="20"/>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760">
        <v>0.51905999999999997</v>
      </c>
      <c r="E45" s="20">
        <f t="shared" si="9"/>
        <v>0</v>
      </c>
      <c r="F45" s="20"/>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0.51905999999999997</v>
      </c>
      <c r="AQ45" s="4"/>
      <c r="AR45" s="4"/>
      <c r="AS45" s="4"/>
      <c r="AT45" s="4"/>
      <c r="AU45" s="4"/>
      <c r="AV45" s="4"/>
      <c r="AW45" s="4"/>
      <c r="AX45" s="4"/>
      <c r="AY45" s="4"/>
      <c r="AZ45" s="4"/>
      <c r="BA45" s="4"/>
      <c r="BB45" s="4"/>
      <c r="BC45" s="4"/>
      <c r="BD45" s="4"/>
      <c r="BE45" s="4"/>
      <c r="BF45" s="4"/>
      <c r="BG45" s="4"/>
      <c r="BH45" s="20">
        <f>SUM(H45:N45,P45:R45,U45:AB45,AE45:AO45,AQ45:BG45)</f>
        <v>0</v>
      </c>
      <c r="BI45" s="23">
        <f>AP64</f>
        <v>0.51905999999999997</v>
      </c>
      <c r="BJ45" s="14"/>
    </row>
    <row r="46" spans="1:62" s="26" customFormat="1" ht="20.25" customHeight="1" x14ac:dyDescent="0.25">
      <c r="A46" s="721" t="s">
        <v>260</v>
      </c>
      <c r="B46" s="16" t="s">
        <v>251</v>
      </c>
      <c r="C46" s="23" t="s">
        <v>43</v>
      </c>
      <c r="D46" s="760">
        <v>25.824619999999999</v>
      </c>
      <c r="E46" s="20">
        <f t="shared" si="9"/>
        <v>0</v>
      </c>
      <c r="F46" s="20"/>
      <c r="G46" s="20">
        <f t="shared" si="5"/>
        <v>0</v>
      </c>
      <c r="H46" s="4"/>
      <c r="I46" s="4"/>
      <c r="J46" s="4"/>
      <c r="K46" s="4"/>
      <c r="L46" s="4"/>
      <c r="M46" s="4"/>
      <c r="N46" s="4"/>
      <c r="O46" s="4"/>
      <c r="P46" s="4"/>
      <c r="Q46" s="4"/>
      <c r="R46" s="4"/>
      <c r="S46" s="20">
        <f>SUM(U46:AB46,AE46:AP46,AR46:BF46)</f>
        <v>0</v>
      </c>
      <c r="T46" s="20"/>
      <c r="U46" s="4"/>
      <c r="V46" s="4"/>
      <c r="W46" s="4"/>
      <c r="X46" s="4"/>
      <c r="Y46" s="4"/>
      <c r="Z46" s="4"/>
      <c r="AA46" s="4"/>
      <c r="AB46" s="4"/>
      <c r="AC46" s="737">
        <f>SUM(AE46:AP46,AR46:AT46)</f>
        <v>0</v>
      </c>
      <c r="AD46" s="720"/>
      <c r="AE46" s="4"/>
      <c r="AF46" s="4"/>
      <c r="AG46" s="4"/>
      <c r="AH46" s="4"/>
      <c r="AI46" s="4"/>
      <c r="AJ46" s="4"/>
      <c r="AK46" s="4"/>
      <c r="AL46" s="4"/>
      <c r="AM46" s="4"/>
      <c r="AN46" s="4"/>
      <c r="AO46" s="4"/>
      <c r="AP46" s="4"/>
      <c r="AQ46" s="25">
        <f>D46-BH46</f>
        <v>25.824619999999999</v>
      </c>
      <c r="AR46" s="4"/>
      <c r="AS46" s="4"/>
      <c r="AT46" s="4"/>
      <c r="AU46" s="4"/>
      <c r="AV46" s="4"/>
      <c r="AW46" s="4"/>
      <c r="AX46" s="4"/>
      <c r="AY46" s="4"/>
      <c r="AZ46" s="4"/>
      <c r="BA46" s="4"/>
      <c r="BB46" s="4"/>
      <c r="BC46" s="4"/>
      <c r="BD46" s="4"/>
      <c r="BE46" s="4"/>
      <c r="BF46" s="4"/>
      <c r="BG46" s="4"/>
      <c r="BH46" s="20">
        <f>SUM(H46:N46,P46:R46,U46:AB46,AE46:AP46,AR46:BG46)</f>
        <v>0</v>
      </c>
      <c r="BI46" s="23">
        <f>AQ64</f>
        <v>25.824619999999999</v>
      </c>
      <c r="BJ46" s="14"/>
    </row>
    <row r="47" spans="1:62" s="26" customFormat="1" ht="20.25" customHeight="1" x14ac:dyDescent="0.25">
      <c r="A47" s="721" t="s">
        <v>260</v>
      </c>
      <c r="B47" s="16" t="s">
        <v>252</v>
      </c>
      <c r="C47" s="23" t="s">
        <v>253</v>
      </c>
      <c r="D47" s="4"/>
      <c r="E47" s="20">
        <f t="shared" si="9"/>
        <v>0</v>
      </c>
      <c r="F47" s="20"/>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4"/>
      <c r="E48" s="20">
        <f t="shared" si="9"/>
        <v>0</v>
      </c>
      <c r="F48" s="20"/>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790">
        <v>0.73109999999999997</v>
      </c>
      <c r="E49" s="20">
        <f t="shared" si="9"/>
        <v>0</v>
      </c>
      <c r="F49" s="20"/>
      <c r="G49" s="20">
        <f t="shared" si="5"/>
        <v>0</v>
      </c>
      <c r="H49" s="4"/>
      <c r="I49" s="4"/>
      <c r="J49" s="4"/>
      <c r="K49" s="4"/>
      <c r="L49" s="4"/>
      <c r="M49" s="4"/>
      <c r="N49" s="4"/>
      <c r="O49" s="4"/>
      <c r="P49" s="4"/>
      <c r="Q49" s="4"/>
      <c r="R49" s="4"/>
      <c r="S49" s="20">
        <f>SUM(U49:AB49,AE49:AS49,AU49:BF49)</f>
        <v>0</v>
      </c>
      <c r="T49" s="20"/>
      <c r="U49" s="4"/>
      <c r="V49" s="4"/>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0.73109999999999997</v>
      </c>
      <c r="AU49" s="4"/>
      <c r="AV49" s="4"/>
      <c r="AW49" s="4"/>
      <c r="AX49" s="4"/>
      <c r="AY49" s="4"/>
      <c r="AZ49" s="4"/>
      <c r="BA49" s="4"/>
      <c r="BB49" s="4"/>
      <c r="BC49" s="4"/>
      <c r="BD49" s="4"/>
      <c r="BE49" s="4"/>
      <c r="BF49" s="4"/>
      <c r="BG49" s="4"/>
      <c r="BH49" s="20">
        <f>SUM(H49:N49,P49:R49,U49:AB49,AE49:AS49,AU49:BG49)</f>
        <v>0</v>
      </c>
      <c r="BI49" s="23">
        <f>AT64</f>
        <v>0.73109999999999997</v>
      </c>
      <c r="BJ49" s="14"/>
    </row>
    <row r="50" spans="1:62" s="26" customFormat="1" ht="13.8" x14ac:dyDescent="0.25">
      <c r="A50" s="15">
        <v>2.1</v>
      </c>
      <c r="B50" s="16" t="s">
        <v>119</v>
      </c>
      <c r="C50" s="23" t="s">
        <v>123</v>
      </c>
      <c r="D50" s="4"/>
      <c r="E50" s="20">
        <f t="shared" si="9"/>
        <v>0</v>
      </c>
      <c r="F50" s="20"/>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760">
        <v>1.34934</v>
      </c>
      <c r="E51" s="20">
        <f t="shared" si="9"/>
        <v>0</v>
      </c>
      <c r="F51" s="20"/>
      <c r="G51" s="20">
        <f t="shared" si="5"/>
        <v>0</v>
      </c>
      <c r="H51" s="4"/>
      <c r="I51" s="4"/>
      <c r="J51" s="4"/>
      <c r="K51" s="4"/>
      <c r="L51" s="4"/>
      <c r="M51" s="4"/>
      <c r="N51" s="4"/>
      <c r="O51" s="4"/>
      <c r="P51" s="4"/>
      <c r="Q51" s="4"/>
      <c r="R51" s="4"/>
      <c r="S51" s="20">
        <f>SUM(U51:AB51,AE51:AU51,AW51:BF51)</f>
        <v>0</v>
      </c>
      <c r="T51" s="20"/>
      <c r="U51" s="4"/>
      <c r="V51" s="4"/>
      <c r="W51" s="4"/>
      <c r="X51" s="4"/>
      <c r="Y51" s="4"/>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1.34934</v>
      </c>
      <c r="AW51" s="4"/>
      <c r="AX51" s="4"/>
      <c r="AY51" s="4"/>
      <c r="AZ51" s="4"/>
      <c r="BA51" s="4"/>
      <c r="BB51" s="4"/>
      <c r="BC51" s="4"/>
      <c r="BD51" s="4"/>
      <c r="BE51" s="4"/>
      <c r="BF51" s="4"/>
      <c r="BG51" s="4"/>
      <c r="BH51" s="20">
        <f>SUM(H51:N51,P51:R51,U51:AB51,AE51:AU51,AW51:BG51)</f>
        <v>0</v>
      </c>
      <c r="BI51" s="23">
        <f>AV64</f>
        <v>1.4493400000000001</v>
      </c>
      <c r="BJ51" s="14"/>
    </row>
    <row r="52" spans="1:62" s="26" customFormat="1" ht="13.8" x14ac:dyDescent="0.25">
      <c r="A52" s="15">
        <v>2.12</v>
      </c>
      <c r="B52" s="16" t="s">
        <v>149</v>
      </c>
      <c r="C52" s="23" t="s">
        <v>147</v>
      </c>
      <c r="D52" s="4"/>
      <c r="E52" s="20">
        <f t="shared" si="9"/>
        <v>0</v>
      </c>
      <c r="F52" s="20"/>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v>
      </c>
      <c r="BJ52" s="14"/>
    </row>
    <row r="53" spans="1:62" s="26" customFormat="1" ht="13.8" x14ac:dyDescent="0.25">
      <c r="A53" s="15" t="s">
        <v>168</v>
      </c>
      <c r="B53" s="16" t="s">
        <v>90</v>
      </c>
      <c r="C53" s="23" t="s">
        <v>94</v>
      </c>
      <c r="D53" s="760">
        <v>68.299019999999999</v>
      </c>
      <c r="E53" s="20">
        <f t="shared" si="9"/>
        <v>0</v>
      </c>
      <c r="F53" s="20"/>
      <c r="G53" s="20">
        <f t="shared" si="5"/>
        <v>0</v>
      </c>
      <c r="H53" s="4"/>
      <c r="I53" s="4"/>
      <c r="J53" s="4"/>
      <c r="K53" s="4"/>
      <c r="L53" s="4"/>
      <c r="M53" s="4"/>
      <c r="N53" s="4"/>
      <c r="O53" s="4"/>
      <c r="P53" s="4"/>
      <c r="Q53" s="4"/>
      <c r="R53" s="4"/>
      <c r="S53" s="20">
        <f>SUM(U53:AB53,AE53:AW53,AY53:BF53)</f>
        <v>2.5</v>
      </c>
      <c r="T53" s="20"/>
      <c r="U53" s="4"/>
      <c r="V53" s="4"/>
      <c r="W53" s="4"/>
      <c r="X53" s="4"/>
      <c r="Y53" s="4"/>
      <c r="Z53" s="4"/>
      <c r="AA53" s="4"/>
      <c r="AB53" s="4"/>
      <c r="AC53" s="737">
        <f t="shared" ref="AC53:AC60" si="13">SUM(AE53:AT53,)</f>
        <v>2.5</v>
      </c>
      <c r="AD53" s="720"/>
      <c r="AE53" s="4">
        <v>2.5</v>
      </c>
      <c r="AF53" s="4"/>
      <c r="AG53" s="4"/>
      <c r="AH53" s="4"/>
      <c r="AI53" s="4"/>
      <c r="AJ53" s="4"/>
      <c r="AK53" s="4"/>
      <c r="AL53" s="4"/>
      <c r="AM53" s="4"/>
      <c r="AN53" s="4"/>
      <c r="AO53" s="4"/>
      <c r="AP53" s="4"/>
      <c r="AQ53" s="4"/>
      <c r="AR53" s="4"/>
      <c r="AS53" s="4"/>
      <c r="AT53" s="4"/>
      <c r="AU53" s="4"/>
      <c r="AV53" s="4"/>
      <c r="AW53" s="4"/>
      <c r="AX53" s="25">
        <f>D53-BH53</f>
        <v>65.799019999999999</v>
      </c>
      <c r="AY53" s="4"/>
      <c r="AZ53" s="4"/>
      <c r="BA53" s="4"/>
      <c r="BB53" s="4"/>
      <c r="BC53" s="4"/>
      <c r="BD53" s="4"/>
      <c r="BE53" s="4"/>
      <c r="BF53" s="4"/>
      <c r="BG53" s="4"/>
      <c r="BH53" s="20">
        <f>SUM(H53:N53,P53:R53,U53:AB53,AE53:AW53,AY53:BG53)</f>
        <v>2.5</v>
      </c>
      <c r="BI53" s="23">
        <f>AX64</f>
        <v>82.189019999999999</v>
      </c>
      <c r="BJ53" s="14"/>
    </row>
    <row r="54" spans="1:62" s="26" customFormat="1" ht="13.8" x14ac:dyDescent="0.25">
      <c r="A54" s="15" t="s">
        <v>169</v>
      </c>
      <c r="B54" s="16" t="s">
        <v>91</v>
      </c>
      <c r="C54" s="23" t="s">
        <v>95</v>
      </c>
      <c r="D54" s="4"/>
      <c r="E54" s="20">
        <f t="shared" si="9"/>
        <v>0</v>
      </c>
      <c r="F54" s="20"/>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760">
        <v>1.41357</v>
      </c>
      <c r="E55" s="20">
        <f t="shared" si="9"/>
        <v>0</v>
      </c>
      <c r="F55" s="20"/>
      <c r="G55" s="20">
        <f t="shared" si="5"/>
        <v>0</v>
      </c>
      <c r="H55" s="4"/>
      <c r="I55" s="4"/>
      <c r="J55" s="4"/>
      <c r="K55" s="4"/>
      <c r="L55" s="4"/>
      <c r="M55" s="4"/>
      <c r="N55" s="4"/>
      <c r="O55" s="4"/>
      <c r="P55" s="4"/>
      <c r="Q55" s="4"/>
      <c r="R55" s="4"/>
      <c r="S55" s="20">
        <f>SUM(U55:AB55,AE55:AY55,BA55:BF55)</f>
        <v>0</v>
      </c>
      <c r="T55" s="20"/>
      <c r="U55" s="4"/>
      <c r="V55" s="4"/>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1.41357</v>
      </c>
      <c r="BA55" s="4"/>
      <c r="BB55" s="4"/>
      <c r="BC55" s="4"/>
      <c r="BD55" s="4"/>
      <c r="BE55" s="4"/>
      <c r="BF55" s="4"/>
      <c r="BG55" s="4"/>
      <c r="BH55" s="20">
        <f>SUM(H55:N55,P55:R55,U55:AB55,AE55:AY55,BA55:BG55)</f>
        <v>0</v>
      </c>
      <c r="BI55" s="23">
        <f>AZ64</f>
        <v>1.41357</v>
      </c>
      <c r="BJ55" s="14"/>
    </row>
    <row r="56" spans="1:62" s="26" customFormat="1" ht="13.8" x14ac:dyDescent="0.25">
      <c r="A56" s="15" t="s">
        <v>171</v>
      </c>
      <c r="B56" s="16" t="s">
        <v>116</v>
      </c>
      <c r="C56" s="23" t="s">
        <v>96</v>
      </c>
      <c r="D56" s="4"/>
      <c r="E56" s="20">
        <f t="shared" si="9"/>
        <v>0</v>
      </c>
      <c r="F56" s="20"/>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4"/>
      <c r="E57" s="20">
        <f t="shared" si="9"/>
        <v>0</v>
      </c>
      <c r="F57" s="20"/>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760">
        <v>0.25561</v>
      </c>
      <c r="E58" s="20">
        <f t="shared" si="9"/>
        <v>0</v>
      </c>
      <c r="F58" s="20"/>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0.25561</v>
      </c>
      <c r="BD58" s="4"/>
      <c r="BE58" s="4"/>
      <c r="BF58" s="4"/>
      <c r="BG58" s="4"/>
      <c r="BH58" s="20">
        <f>SUM(H58:N58,P58:R58,U58:AB58,AE58:BB58,BD58:BG58)</f>
        <v>0</v>
      </c>
      <c r="BI58" s="23">
        <f>BC64</f>
        <v>0.25561</v>
      </c>
      <c r="BJ58" s="14"/>
    </row>
    <row r="59" spans="1:62" s="26" customFormat="1" ht="13.8" x14ac:dyDescent="0.25">
      <c r="A59" s="15">
        <v>2.19</v>
      </c>
      <c r="B59" s="16" t="s">
        <v>151</v>
      </c>
      <c r="C59" s="23" t="s">
        <v>152</v>
      </c>
      <c r="D59" s="760">
        <v>10.30781</v>
      </c>
      <c r="E59" s="20">
        <f t="shared" si="9"/>
        <v>0</v>
      </c>
      <c r="F59" s="20"/>
      <c r="G59" s="20">
        <f t="shared" si="5"/>
        <v>0</v>
      </c>
      <c r="H59" s="4"/>
      <c r="I59" s="4"/>
      <c r="J59" s="4"/>
      <c r="K59" s="4"/>
      <c r="L59" s="4"/>
      <c r="M59" s="4"/>
      <c r="N59" s="4"/>
      <c r="O59" s="4"/>
      <c r="P59" s="4"/>
      <c r="Q59" s="4"/>
      <c r="R59" s="4"/>
      <c r="S59" s="20">
        <f>SUM(U59:AB59,AE59:BC59,BE59:BF59)</f>
        <v>0</v>
      </c>
      <c r="T59" s="20"/>
      <c r="U59" s="4"/>
      <c r="V59" s="4"/>
      <c r="W59" s="4"/>
      <c r="X59" s="4"/>
      <c r="Y59" s="4"/>
      <c r="Z59" s="4"/>
      <c r="AA59" s="4"/>
      <c r="AB59" s="4"/>
      <c r="AC59" s="737">
        <f t="shared" si="13"/>
        <v>0</v>
      </c>
      <c r="AD59" s="720"/>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10.30781</v>
      </c>
      <c r="BE59" s="4"/>
      <c r="BF59" s="4"/>
      <c r="BG59" s="4"/>
      <c r="BH59" s="20">
        <f>SUM(H59:N59,P59:R59,U59:AB59,AE59:BC59,BE59:BG59)</f>
        <v>0</v>
      </c>
      <c r="BI59" s="23">
        <f>BD64</f>
        <v>10.30781</v>
      </c>
      <c r="BJ59" s="14"/>
    </row>
    <row r="60" spans="1:62" s="26" customFormat="1" ht="13.8" x14ac:dyDescent="0.25">
      <c r="A60" s="15">
        <v>2.2000000000000002</v>
      </c>
      <c r="B60" s="16" t="s">
        <v>150</v>
      </c>
      <c r="C60" s="23" t="s">
        <v>153</v>
      </c>
      <c r="D60" s="760">
        <v>714.59020999999996</v>
      </c>
      <c r="E60" s="20">
        <f t="shared" si="9"/>
        <v>0</v>
      </c>
      <c r="F60" s="20"/>
      <c r="G60" s="20">
        <f t="shared" si="5"/>
        <v>0</v>
      </c>
      <c r="H60" s="4"/>
      <c r="I60" s="4"/>
      <c r="J60" s="4"/>
      <c r="K60" s="4"/>
      <c r="L60" s="4"/>
      <c r="M60" s="4"/>
      <c r="N60" s="4"/>
      <c r="O60" s="4"/>
      <c r="P60" s="4"/>
      <c r="Q60" s="4"/>
      <c r="R60" s="4"/>
      <c r="S60" s="20">
        <f>SUM(U60:AB60,AE60:BD60,BF60)</f>
        <v>0.35</v>
      </c>
      <c r="T60" s="20"/>
      <c r="U60" s="4"/>
      <c r="V60" s="4"/>
      <c r="W60" s="4"/>
      <c r="X60" s="4"/>
      <c r="Y60" s="4"/>
      <c r="Z60" s="4"/>
      <c r="AA60" s="4"/>
      <c r="AB60" s="4"/>
      <c r="AC60" s="737">
        <f t="shared" si="13"/>
        <v>0.35</v>
      </c>
      <c r="AD60" s="720"/>
      <c r="AE60" s="4">
        <v>0.3</v>
      </c>
      <c r="AF60" s="4"/>
      <c r="AG60" s="4"/>
      <c r="AH60" s="4"/>
      <c r="AI60" s="4"/>
      <c r="AJ60" s="4"/>
      <c r="AK60" s="4">
        <v>0.05</v>
      </c>
      <c r="AL60" s="4"/>
      <c r="AM60" s="4"/>
      <c r="AN60" s="4"/>
      <c r="AO60" s="4"/>
      <c r="AP60" s="4"/>
      <c r="AQ60" s="4"/>
      <c r="AR60" s="4"/>
      <c r="AS60" s="4"/>
      <c r="AT60" s="4"/>
      <c r="AU60" s="4"/>
      <c r="AV60" s="4"/>
      <c r="AW60" s="4"/>
      <c r="AX60" s="4"/>
      <c r="AY60" s="4"/>
      <c r="AZ60" s="4"/>
      <c r="BA60" s="4"/>
      <c r="BB60" s="4"/>
      <c r="BC60" s="4"/>
      <c r="BD60" s="4"/>
      <c r="BE60" s="25">
        <f>D60-BH60</f>
        <v>714.24020999999993</v>
      </c>
      <c r="BF60" s="4"/>
      <c r="BG60" s="4"/>
      <c r="BH60" s="20">
        <f>SUM(H60:N60,P60:R60,U60:AB60,AE60:BD60,BF60:BG60)</f>
        <v>0.35</v>
      </c>
      <c r="BI60" s="23">
        <f>BE64</f>
        <v>714.24020999999993</v>
      </c>
      <c r="BJ60" s="14"/>
    </row>
    <row r="61" spans="1:62" s="26" customFormat="1" ht="13.8" x14ac:dyDescent="0.25">
      <c r="A61" s="15">
        <v>2.21</v>
      </c>
      <c r="B61" s="16" t="s">
        <v>77</v>
      </c>
      <c r="C61" s="23" t="s">
        <v>78</v>
      </c>
      <c r="D61" s="4"/>
      <c r="E61" s="20">
        <f t="shared" si="9"/>
        <v>0</v>
      </c>
      <c r="F61" s="20"/>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v>
      </c>
      <c r="BG61" s="4"/>
      <c r="BH61" s="20">
        <f>SUM(H61:N61,P61:R61,U61:AB61,AE61:BE61,BG61)</f>
        <v>0</v>
      </c>
      <c r="BI61" s="23">
        <f>BF64</f>
        <v>0</v>
      </c>
      <c r="BJ61" s="14"/>
    </row>
    <row r="62" spans="1:62" s="26" customFormat="1" ht="13.8" x14ac:dyDescent="0.25">
      <c r="A62" s="27">
        <v>3</v>
      </c>
      <c r="B62" s="28" t="s">
        <v>72</v>
      </c>
      <c r="C62" s="29" t="s">
        <v>84</v>
      </c>
      <c r="D62" s="759">
        <v>19.921810000000001</v>
      </c>
      <c r="E62" s="24">
        <f>SUM(H62:N62,P62:R62)</f>
        <v>3</v>
      </c>
      <c r="F62" s="24"/>
      <c r="G62" s="20">
        <f t="shared" si="5"/>
        <v>0</v>
      </c>
      <c r="H62" s="4"/>
      <c r="I62" s="4"/>
      <c r="J62" s="4"/>
      <c r="K62" s="4">
        <v>3</v>
      </c>
      <c r="L62" s="4"/>
      <c r="M62" s="4"/>
      <c r="N62" s="4"/>
      <c r="O62" s="4"/>
      <c r="P62" s="4"/>
      <c r="Q62" s="4"/>
      <c r="R62" s="4"/>
      <c r="S62" s="20">
        <f>SUM(U62:AB62,AE62:BF62,)</f>
        <v>4.29</v>
      </c>
      <c r="T62" s="20"/>
      <c r="U62" s="4"/>
      <c r="V62" s="4"/>
      <c r="W62" s="4"/>
      <c r="X62" s="4"/>
      <c r="Y62" s="4">
        <v>1.1499999999999999</v>
      </c>
      <c r="Z62" s="4"/>
      <c r="AA62" s="4"/>
      <c r="AB62" s="4"/>
      <c r="AC62" s="737">
        <f>SUM(AE62:AT62,)</f>
        <v>3.04</v>
      </c>
      <c r="AD62" s="720"/>
      <c r="AE62" s="4">
        <v>3</v>
      </c>
      <c r="AF62" s="4"/>
      <c r="AG62" s="4"/>
      <c r="AH62" s="4"/>
      <c r="AI62" s="4"/>
      <c r="AJ62" s="4"/>
      <c r="AK62" s="4"/>
      <c r="AL62" s="4">
        <v>0.04</v>
      </c>
      <c r="AM62" s="4"/>
      <c r="AN62" s="4"/>
      <c r="AO62" s="4"/>
      <c r="AP62" s="4"/>
      <c r="AQ62" s="4"/>
      <c r="AR62" s="4"/>
      <c r="AS62" s="4"/>
      <c r="AT62" s="4"/>
      <c r="AU62" s="4"/>
      <c r="AV62" s="4"/>
      <c r="AW62" s="4"/>
      <c r="AX62" s="4">
        <v>0.1</v>
      </c>
      <c r="AY62" s="4"/>
      <c r="AZ62" s="4"/>
      <c r="BA62" s="4"/>
      <c r="BB62" s="4"/>
      <c r="BC62" s="4"/>
      <c r="BD62" s="4"/>
      <c r="BE62" s="4"/>
      <c r="BF62" s="4"/>
      <c r="BG62" s="25">
        <f>D62-BH62</f>
        <v>12.631810000000002</v>
      </c>
      <c r="BH62" s="20">
        <f>SUM(H62:N62,P62:R62,U62:AB62,AE62:BF62,)</f>
        <v>7.29</v>
      </c>
      <c r="BI62" s="23">
        <f>BG64</f>
        <v>12.631810000000002</v>
      </c>
      <c r="BJ62" s="14"/>
    </row>
    <row r="63" spans="1:62" x14ac:dyDescent="0.25">
      <c r="A63" s="723"/>
      <c r="B63" s="30" t="s">
        <v>113</v>
      </c>
      <c r="C63" s="724"/>
      <c r="E63" s="726">
        <f>SUM(H63:N63,P63:R63)</f>
        <v>11.67</v>
      </c>
      <c r="F63" s="726"/>
      <c r="G63" s="726">
        <f>SUM(H63+I63)</f>
        <v>0</v>
      </c>
      <c r="H63" s="726">
        <f>SUM(H12:H17,H19:H21,H24:H31,H34:H62)</f>
        <v>0</v>
      </c>
      <c r="I63" s="726">
        <f>SUM(I11,I13:I17,I19:I21,I24:I31,I34:I62)</f>
        <v>0</v>
      </c>
      <c r="J63" s="726">
        <f>SUM(J11:J12,J14:J17,J19:J21,J24:J31,J34:J62)</f>
        <v>0</v>
      </c>
      <c r="K63" s="726">
        <f>SUM(K11:K13,K15:K17,K19:K21,K24:K31,K34:K62)</f>
        <v>4.83</v>
      </c>
      <c r="L63" s="726">
        <f>SUM(L11:L14,L16:L17,L19:L21,L24:L31,L34:L62)</f>
        <v>0</v>
      </c>
      <c r="M63" s="726">
        <f>SUM(M11:M15,M17,M19:M21,M24:M31,M34:M62)</f>
        <v>0</v>
      </c>
      <c r="N63" s="726">
        <f>SUM(N11:N16,N19:N21,N24:N31,N34:N62)</f>
        <v>0</v>
      </c>
      <c r="O63" s="726">
        <f>SUM(O11:O16,O19:O21,O24:O31,O34:O62)</f>
        <v>0</v>
      </c>
      <c r="P63" s="726">
        <f>SUM(P11:P17,P20:P21,P24:P31,P34:P62)</f>
        <v>0</v>
      </c>
      <c r="Q63" s="726">
        <f>SUM(Q11:Q17,Q19,Q21,Q24:Q31,Q34:Q62)</f>
        <v>0</v>
      </c>
      <c r="R63" s="726">
        <f>SUM(R11:R17,R19:R20,R24:R31,R34:R62)</f>
        <v>6.84</v>
      </c>
      <c r="S63" s="726">
        <f>SUM(U63:AB63,AE63:BF63)</f>
        <v>109.61</v>
      </c>
      <c r="T63" s="726"/>
      <c r="U63" s="726">
        <f>SUM(U11:U17,U19:U21,U25:U31,U34:U62)</f>
        <v>0</v>
      </c>
      <c r="V63" s="726">
        <f>SUM(V11:V17,V19:V21,V24,V26:V31,V34:V62)</f>
        <v>0.2</v>
      </c>
      <c r="W63" s="726">
        <f>SUM(W11:W17,W19:W21,W24:W25,W27:W31,W34:W62)</f>
        <v>0</v>
      </c>
      <c r="X63" s="726">
        <f>SUM(X11:X17,X19:X21,X24:X26,X28:X31,X34:X62)</f>
        <v>0</v>
      </c>
      <c r="Y63" s="726">
        <f>SUM(Y11:Y17,Y19:Y21,Y24:Y27,Y29:Y31,Y34:Y62)</f>
        <v>54.15</v>
      </c>
      <c r="Z63" s="726">
        <f>SUM(Z11:Z17,Z19:Z21,Z24:Z28,Z30:Z31,Z34:Z62)</f>
        <v>0.28000000000000003</v>
      </c>
      <c r="AA63" s="726">
        <f>SUM(AA11:AA17,AA19:AA21,AA24:AA29,AA31,AA34:AA62)</f>
        <v>0</v>
      </c>
      <c r="AB63" s="726">
        <f>SUM(AB11:AB17,AB19:AB21,AB24:AB30,AB34:AB62)</f>
        <v>0</v>
      </c>
      <c r="AC63" s="738">
        <f>SUM(AC11:AC17,AC19:AC21,AC24:AC31,AC34:AC49,AC50:AC62)</f>
        <v>38.49</v>
      </c>
      <c r="AD63" s="726"/>
      <c r="AE63" s="726">
        <f>SUM(AE11:AE17,AE19:AE21,AE24:AE31,AE35:AE62)</f>
        <v>37.799999999999997</v>
      </c>
      <c r="AF63" s="726">
        <f>SUM(AF11:AF17,AF19:AF21,AF24:AF31,AF34,AF36:AF62)</f>
        <v>0.3</v>
      </c>
      <c r="AG63" s="726">
        <f>SUM(AG11:AG17,AG19:AG21,AG24:AG31,AG34:AG35,AG37:AG62)</f>
        <v>0</v>
      </c>
      <c r="AH63" s="726">
        <f>SUM(AH11:AH17,AH19:AH21,AH24:AH31,AH34:AH36,AH38:AH62)</f>
        <v>0</v>
      </c>
      <c r="AI63" s="726">
        <f>SUM(AI11:AI17,AI19:AI21,AI24:AI31,AI34:AI37,AI39:AI62)</f>
        <v>0.2</v>
      </c>
      <c r="AJ63" s="726">
        <f>SUM(AJ11:AJ17,AJ19:AJ21,AJ24:AJ31,AJ34:AJ38,AJ40:AJ62)</f>
        <v>0</v>
      </c>
      <c r="AK63" s="726">
        <f>SUM(AK11:AK17,AK19:AK21,AK24:AK31,AK34:AK39,AK41:AK62)</f>
        <v>0.11000000000000001</v>
      </c>
      <c r="AL63" s="726">
        <f>SUM(AL11:AL17,AL19:AL21,AL24:AL31,AL34:AL40,AL42:AL62)</f>
        <v>0.08</v>
      </c>
      <c r="AM63" s="726">
        <f>SUM(AM11:AM17,AM19:AM21,AM24:AM31,AM34:AM41,AM43:AM62)</f>
        <v>0</v>
      </c>
      <c r="AN63" s="726">
        <f>SUM(AN11:AN17,AN19:AN21,AN24:AN31,AN34:AN42,AN44:AN62)</f>
        <v>0</v>
      </c>
      <c r="AO63" s="726">
        <f>SUM(AO11:AO17,AO19:AO21,AO24:AO31,AO34:AO43,AO45:AO62)</f>
        <v>0</v>
      </c>
      <c r="AP63" s="726">
        <f>SUM(AP11:AP17,AP19:AP21,AP24:AP31,AP34:AP44,AP46:AP62)</f>
        <v>0</v>
      </c>
      <c r="AQ63" s="726">
        <f>SUM(AQ11:AQ17,AQ19:AQ21,AQ24:AQ31,AQ34:AQ45,AQ47:AQ62)</f>
        <v>0</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0.1</v>
      </c>
      <c r="AW63" s="726">
        <f>SUM(AW11:AW17,AW19:AW21,AW24:AW31,AW34:AW51,AW53:AW62)</f>
        <v>0</v>
      </c>
      <c r="AX63" s="726">
        <f>SUM(AX11:AX17,AX19:AX21,AX24:AX31,AX34:AX52,AX54:AX62)</f>
        <v>16.39</v>
      </c>
      <c r="AY63" s="726">
        <f>SUM(AY11:AY17,AY19:AY21,AY24:AY31,AY34:AY53,AY55:AY62)</f>
        <v>0</v>
      </c>
      <c r="AZ63" s="726">
        <f>SUM(AZ11:AZ17,AZ19:AZ21,AZ24:AZ31,AZ34:AZ54,AZ56:AZ62)</f>
        <v>0</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1794.5698190000001</v>
      </c>
      <c r="F64" s="34"/>
      <c r="G64" s="34">
        <f>G10+G63</f>
        <v>337.62635</v>
      </c>
      <c r="H64" s="34">
        <f>H63+H11</f>
        <v>337.62635</v>
      </c>
      <c r="I64" s="34">
        <f>I12+I63</f>
        <v>0</v>
      </c>
      <c r="J64" s="34">
        <f>J13+J63</f>
        <v>33.400599999999997</v>
      </c>
      <c r="K64" s="34">
        <f>K14+K63</f>
        <v>207.92393899999999</v>
      </c>
      <c r="L64" s="34">
        <f>L15+L63</f>
        <v>1114.5222699999999</v>
      </c>
      <c r="M64" s="34">
        <f>M16+M63</f>
        <v>0</v>
      </c>
      <c r="N64" s="34">
        <f>N17+N63</f>
        <v>85.983399999999989</v>
      </c>
      <c r="O64" s="34">
        <f>O18+O63</f>
        <v>0</v>
      </c>
      <c r="P64" s="34">
        <f>P63+P19</f>
        <v>6.1458700000000004</v>
      </c>
      <c r="Q64" s="34">
        <f>Q63+Q20</f>
        <v>0</v>
      </c>
      <c r="R64" s="34">
        <f>R63+R21</f>
        <v>8.96739</v>
      </c>
      <c r="S64" s="34">
        <f>SUM(S63,S22)</f>
        <v>1050.5148799999999</v>
      </c>
      <c r="T64" s="34"/>
      <c r="U64" s="34">
        <f>U63+U24</f>
        <v>0</v>
      </c>
      <c r="V64" s="34">
        <f>V63+V25</f>
        <v>0.2</v>
      </c>
      <c r="W64" s="34">
        <f>W63+W26</f>
        <v>0</v>
      </c>
      <c r="X64" s="34">
        <f>+X63+X27</f>
        <v>0</v>
      </c>
      <c r="Y64" s="34">
        <f>+Y63+Y28</f>
        <v>54.15</v>
      </c>
      <c r="Z64" s="34">
        <f>Z63+Z29</f>
        <v>6.0323099999999998</v>
      </c>
      <c r="AA64" s="34">
        <f>AA63+AA30</f>
        <v>0</v>
      </c>
      <c r="AB64" s="34">
        <f>AB63+AB31</f>
        <v>8.8058899999999998</v>
      </c>
      <c r="AC64" s="734">
        <f>AC63+AC32</f>
        <v>171.47112000000001</v>
      </c>
      <c r="AD64" s="34"/>
      <c r="AE64" s="34">
        <f>AE63+AE34</f>
        <v>115.89416</v>
      </c>
      <c r="AF64" s="34">
        <f>AF63+AF35</f>
        <v>20.742460000000001</v>
      </c>
      <c r="AG64" s="34">
        <f>AG63+AG36</f>
        <v>4.6379999999999998E-2</v>
      </c>
      <c r="AH64" s="34">
        <f>AH63+AH37</f>
        <v>0.30037000000000003</v>
      </c>
      <c r="AI64" s="34">
        <f>AI63+AI38</f>
        <v>2.8867800000000003</v>
      </c>
      <c r="AJ64" s="34">
        <f>AJ63+AJ39</f>
        <v>4.2523200000000001</v>
      </c>
      <c r="AK64" s="34">
        <f>AK63+AK40</f>
        <v>0.17360000000000003</v>
      </c>
      <c r="AL64" s="34">
        <f>AL63+AL41</f>
        <v>0.10027</v>
      </c>
      <c r="AM64" s="34">
        <f>AM63+AM42</f>
        <v>0</v>
      </c>
      <c r="AN64" s="34">
        <f>AN63+AN43</f>
        <v>0</v>
      </c>
      <c r="AO64" s="34">
        <f>AO63+AO44</f>
        <v>0</v>
      </c>
      <c r="AP64" s="34">
        <f>AP63+AP45</f>
        <v>0.51905999999999997</v>
      </c>
      <c r="AQ64" s="34">
        <f>AQ63+AQ46</f>
        <v>25.824619999999999</v>
      </c>
      <c r="AR64" s="34">
        <f>AR63+AR47</f>
        <v>0</v>
      </c>
      <c r="AS64" s="34">
        <f>AS63+AS48</f>
        <v>0</v>
      </c>
      <c r="AT64" s="34">
        <f>AT63+AT49</f>
        <v>0.73109999999999997</v>
      </c>
      <c r="AU64" s="34">
        <f>AU63+AU50</f>
        <v>0</v>
      </c>
      <c r="AV64" s="34">
        <f>AV63+AV51</f>
        <v>1.4493400000000001</v>
      </c>
      <c r="AW64" s="34">
        <f>AW63+AW52</f>
        <v>0</v>
      </c>
      <c r="AX64" s="34">
        <f>AX63+AX53</f>
        <v>82.189019999999999</v>
      </c>
      <c r="AY64" s="34">
        <f>AY63+AY54</f>
        <v>0</v>
      </c>
      <c r="AZ64" s="34">
        <f>AZ63+AZ55</f>
        <v>1.41357</v>
      </c>
      <c r="BA64" s="34">
        <f>BA63+BA56</f>
        <v>0</v>
      </c>
      <c r="BB64" s="34">
        <f>BB63+BB57</f>
        <v>0</v>
      </c>
      <c r="BC64" s="34">
        <f>BC63+BC58</f>
        <v>0.25561</v>
      </c>
      <c r="BD64" s="34">
        <f>BD63+BD59</f>
        <v>10.30781</v>
      </c>
      <c r="BE64" s="34">
        <f>BE63+BE60</f>
        <v>714.24020999999993</v>
      </c>
      <c r="BF64" s="34">
        <f>BF63+BF61</f>
        <v>0</v>
      </c>
      <c r="BG64" s="34">
        <f>BG63+BG62</f>
        <v>12.631810000000002</v>
      </c>
      <c r="BH64" s="34"/>
      <c r="BI64" s="34"/>
      <c r="BJ64" s="9">
        <f>BI62</f>
        <v>12.631810000000002</v>
      </c>
    </row>
    <row r="66" spans="2:54" x14ac:dyDescent="0.25">
      <c r="S66" s="9">
        <f>S63+R63</f>
        <v>116.45</v>
      </c>
    </row>
    <row r="67" spans="2:54" ht="15.6" x14ac:dyDescent="0.3">
      <c r="B67" s="36" t="s">
        <v>158</v>
      </c>
      <c r="C67" s="37" t="s">
        <v>155</v>
      </c>
      <c r="D67" s="38"/>
      <c r="S67" s="9">
        <f>S66+AX65</f>
        <v>116.45</v>
      </c>
      <c r="AZ67" s="8"/>
      <c r="BA67" s="8"/>
      <c r="BB67" s="8"/>
    </row>
    <row r="68" spans="2:54" ht="15.6" x14ac:dyDescent="0.3">
      <c r="B68" s="36" t="s">
        <v>159</v>
      </c>
      <c r="C68" s="37" t="s">
        <v>118</v>
      </c>
      <c r="D68" s="3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115" zoomScaleNormal="115" workbookViewId="0">
      <pane xSplit="4" ySplit="6" topLeftCell="AN55" activePane="bottomRight" state="frozen"/>
      <selection activeCell="AI54" sqref="AI54"/>
      <selection pane="topRight" activeCell="AI54" sqref="AI54"/>
      <selection pane="bottomLeft" activeCell="AI54" sqref="AI54"/>
      <selection pane="bottomRight" activeCell="AI54" sqref="AI54"/>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725"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E1" s="6"/>
      <c r="F1" s="6"/>
      <c r="G1" s="6"/>
      <c r="H1" s="6"/>
      <c r="I1" s="6"/>
      <c r="J1" s="6"/>
      <c r="K1" s="6"/>
      <c r="L1" s="6"/>
      <c r="M1" s="90"/>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965</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761"/>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942</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98">
        <f>SUM(D8,D22,D62)</f>
        <v>16235.615179999999</v>
      </c>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16235.615180000003</v>
      </c>
      <c r="BK7" s="100">
        <f>D7-BJ7</f>
        <v>0</v>
      </c>
    </row>
    <row r="8" spans="1:67" s="100" customFormat="1" ht="17.25" customHeight="1" x14ac:dyDescent="0.3">
      <c r="A8" s="742">
        <v>1</v>
      </c>
      <c r="B8" s="28" t="s">
        <v>31</v>
      </c>
      <c r="C8" s="97" t="s">
        <v>21</v>
      </c>
      <c r="D8" s="753">
        <v>13579.13085</v>
      </c>
      <c r="E8" s="743">
        <f>D8-BH8</f>
        <v>12431.040849999999</v>
      </c>
      <c r="F8" s="743"/>
      <c r="G8" s="744">
        <f>SUM(G13:G17,G19:G21)</f>
        <v>0</v>
      </c>
      <c r="H8" s="744">
        <f>SUM(H12:H17,H19:H21)</f>
        <v>0</v>
      </c>
      <c r="I8" s="745">
        <f>SUM(I11,I13:I17,I19:I21)</f>
        <v>0</v>
      </c>
      <c r="J8" s="744">
        <f>SUM(J11:J12,J14:J17,J19:J21)</f>
        <v>0</v>
      </c>
      <c r="K8" s="744">
        <f>SUM(K11:K13,K15:K17,K19:K21)</f>
        <v>0</v>
      </c>
      <c r="L8" s="744">
        <f>SUM(L11:L14,L16:L17,L19:L21)</f>
        <v>0</v>
      </c>
      <c r="M8" s="744">
        <f>SUM(M11:M15,M17,M19:M21)</f>
        <v>0</v>
      </c>
      <c r="N8" s="744">
        <f>SUM(N11:N16,N19:N21)</f>
        <v>0</v>
      </c>
      <c r="O8" s="744">
        <f>SUM(O11:O16,O19:O21)</f>
        <v>0</v>
      </c>
      <c r="P8" s="744">
        <f>SUM(P11:P18,P20:P21)</f>
        <v>0</v>
      </c>
      <c r="Q8" s="744">
        <f>SUM(Q11:Q17,Q19,Q21)</f>
        <v>0</v>
      </c>
      <c r="R8" s="744">
        <f>SUM(R11:R17,R19:R20)</f>
        <v>174.29</v>
      </c>
      <c r="S8" s="24">
        <f>SUM(S11:S17,S19:S21)</f>
        <v>1033.45</v>
      </c>
      <c r="T8" s="746"/>
      <c r="U8" s="744">
        <f>SUM(U11:U17,U19:U21)</f>
        <v>50</v>
      </c>
      <c r="V8" s="744">
        <f t="shared" ref="V8:BG8" si="0">SUM(V11:V17,V19:V21)</f>
        <v>0.1</v>
      </c>
      <c r="W8" s="744">
        <f t="shared" si="0"/>
        <v>0</v>
      </c>
      <c r="X8" s="744">
        <f t="shared" si="0"/>
        <v>0</v>
      </c>
      <c r="Y8" s="744">
        <f t="shared" si="0"/>
        <v>843.6</v>
      </c>
      <c r="Z8" s="744">
        <f t="shared" si="0"/>
        <v>2.4299999999999997</v>
      </c>
      <c r="AA8" s="744">
        <f t="shared" si="0"/>
        <v>0</v>
      </c>
      <c r="AB8" s="744">
        <f t="shared" si="0"/>
        <v>0</v>
      </c>
      <c r="AC8" s="747">
        <f t="shared" si="0"/>
        <v>59.65</v>
      </c>
      <c r="AD8" s="748">
        <f t="shared" si="0"/>
        <v>0</v>
      </c>
      <c r="AE8" s="744">
        <f t="shared" si="0"/>
        <v>47.980000000000004</v>
      </c>
      <c r="AF8" s="744">
        <f t="shared" si="0"/>
        <v>11.4</v>
      </c>
      <c r="AG8" s="744">
        <f t="shared" si="0"/>
        <v>0</v>
      </c>
      <c r="AH8" s="744">
        <f t="shared" si="0"/>
        <v>0</v>
      </c>
      <c r="AI8" s="744">
        <f t="shared" si="0"/>
        <v>0</v>
      </c>
      <c r="AJ8" s="744">
        <f t="shared" si="0"/>
        <v>0</v>
      </c>
      <c r="AK8" s="744">
        <f t="shared" si="0"/>
        <v>0.08</v>
      </c>
      <c r="AL8" s="744">
        <f t="shared" si="0"/>
        <v>0.19</v>
      </c>
      <c r="AM8" s="744">
        <f t="shared" si="0"/>
        <v>0</v>
      </c>
      <c r="AN8" s="744">
        <f t="shared" si="0"/>
        <v>0</v>
      </c>
      <c r="AO8" s="744">
        <f t="shared" si="0"/>
        <v>0</v>
      </c>
      <c r="AP8" s="744">
        <f t="shared" si="0"/>
        <v>0</v>
      </c>
      <c r="AQ8" s="744">
        <f t="shared" si="0"/>
        <v>0</v>
      </c>
      <c r="AR8" s="744">
        <f t="shared" si="0"/>
        <v>0</v>
      </c>
      <c r="AS8" s="744">
        <f t="shared" si="0"/>
        <v>0</v>
      </c>
      <c r="AT8" s="744">
        <f t="shared" si="0"/>
        <v>0</v>
      </c>
      <c r="AU8" s="744">
        <f t="shared" si="0"/>
        <v>0</v>
      </c>
      <c r="AV8" s="744">
        <f t="shared" si="0"/>
        <v>0.15</v>
      </c>
      <c r="AW8" s="744">
        <f t="shared" si="0"/>
        <v>0</v>
      </c>
      <c r="AX8" s="744">
        <f t="shared" si="0"/>
        <v>17.869999999999997</v>
      </c>
      <c r="AY8" s="744">
        <f t="shared" si="0"/>
        <v>0</v>
      </c>
      <c r="AZ8" s="744">
        <f t="shared" si="0"/>
        <v>0</v>
      </c>
      <c r="BA8" s="744">
        <f t="shared" si="0"/>
        <v>0</v>
      </c>
      <c r="BB8" s="744">
        <f t="shared" si="0"/>
        <v>0</v>
      </c>
      <c r="BC8" s="744">
        <f t="shared" si="0"/>
        <v>0</v>
      </c>
      <c r="BD8" s="744">
        <f t="shared" si="0"/>
        <v>0</v>
      </c>
      <c r="BE8" s="744">
        <f t="shared" si="0"/>
        <v>0</v>
      </c>
      <c r="BF8" s="744">
        <f t="shared" si="0"/>
        <v>0</v>
      </c>
      <c r="BG8" s="744">
        <f t="shared" si="0"/>
        <v>0</v>
      </c>
      <c r="BH8" s="749">
        <f>SUM(BH11:BH17,BH19:BH21)</f>
        <v>1148.0900000000001</v>
      </c>
      <c r="BI8" s="98">
        <f>E64</f>
        <v>12627.460849999999</v>
      </c>
      <c r="BJ8" s="100">
        <f>BI10+BI13+BI14+BI15+BI16+BI17+BI19+BI20+BI21</f>
        <v>12627.460850000001</v>
      </c>
      <c r="BK8" s="42"/>
      <c r="BL8" s="8"/>
      <c r="BM8" s="8"/>
      <c r="BN8" s="8"/>
      <c r="BO8" s="8"/>
    </row>
    <row r="9" spans="1:67" s="14" customFormat="1" ht="12" customHeight="1" x14ac:dyDescent="0.3">
      <c r="A9" s="15"/>
      <c r="B9" s="16" t="s">
        <v>38</v>
      </c>
      <c r="C9" s="91"/>
      <c r="D9" s="4"/>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763"/>
      <c r="BL9" s="6"/>
      <c r="BM9" s="6"/>
      <c r="BN9" s="6"/>
      <c r="BO9" s="6"/>
    </row>
    <row r="10" spans="1:67" s="26" customFormat="1" ht="15.6" x14ac:dyDescent="0.3">
      <c r="A10" s="15">
        <v>1.1000000000000001</v>
      </c>
      <c r="B10" s="16" t="s">
        <v>81</v>
      </c>
      <c r="C10" s="23" t="s">
        <v>82</v>
      </c>
      <c r="D10" s="762">
        <v>279.89017999999999</v>
      </c>
      <c r="E10" s="20">
        <f>SUM(J10:N10,P10:R10)</f>
        <v>0</v>
      </c>
      <c r="F10" s="20"/>
      <c r="G10" s="25">
        <f>D10-BH10</f>
        <v>252.79017999999999</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0</v>
      </c>
      <c r="Q10" s="20">
        <f t="shared" si="1"/>
        <v>0</v>
      </c>
      <c r="R10" s="20">
        <f t="shared" si="1"/>
        <v>0</v>
      </c>
      <c r="S10" s="720">
        <f t="shared" si="1"/>
        <v>51.009999999999991</v>
      </c>
      <c r="T10" s="20"/>
      <c r="U10" s="20">
        <f>SUM(U11:U12)</f>
        <v>0</v>
      </c>
      <c r="V10" s="20">
        <f t="shared" ref="V10:BF10" si="2">SUM(V11:V12)</f>
        <v>0</v>
      </c>
      <c r="W10" s="20">
        <f t="shared" si="2"/>
        <v>0</v>
      </c>
      <c r="X10" s="20">
        <f t="shared" si="2"/>
        <v>0</v>
      </c>
      <c r="Y10" s="20">
        <f t="shared" si="2"/>
        <v>0</v>
      </c>
      <c r="Z10" s="20">
        <f t="shared" si="2"/>
        <v>0.09</v>
      </c>
      <c r="AA10" s="20">
        <f t="shared" si="2"/>
        <v>0</v>
      </c>
      <c r="AB10" s="20">
        <f t="shared" si="2"/>
        <v>0</v>
      </c>
      <c r="AC10" s="737">
        <f t="shared" si="2"/>
        <v>23.909999999999997</v>
      </c>
      <c r="AD10" s="720"/>
      <c r="AE10" s="20">
        <f t="shared" si="2"/>
        <v>23.38</v>
      </c>
      <c r="AF10" s="20">
        <f t="shared" si="2"/>
        <v>0.4</v>
      </c>
      <c r="AG10" s="20">
        <f t="shared" si="2"/>
        <v>0</v>
      </c>
      <c r="AH10" s="20">
        <f t="shared" si="2"/>
        <v>0</v>
      </c>
      <c r="AI10" s="20">
        <f t="shared" si="2"/>
        <v>0</v>
      </c>
      <c r="AJ10" s="20">
        <f t="shared" si="2"/>
        <v>0</v>
      </c>
      <c r="AK10" s="20">
        <f t="shared" si="2"/>
        <v>0.05</v>
      </c>
      <c r="AL10" s="20">
        <f t="shared" si="2"/>
        <v>0.08</v>
      </c>
      <c r="AM10" s="20">
        <f t="shared" si="2"/>
        <v>0</v>
      </c>
      <c r="AN10" s="20">
        <f t="shared" si="2"/>
        <v>0</v>
      </c>
      <c r="AO10" s="20">
        <f t="shared" si="2"/>
        <v>0</v>
      </c>
      <c r="AP10" s="20">
        <f t="shared" si="2"/>
        <v>0</v>
      </c>
      <c r="AQ10" s="20">
        <f t="shared" si="2"/>
        <v>0</v>
      </c>
      <c r="AR10" s="20">
        <f t="shared" si="2"/>
        <v>0</v>
      </c>
      <c r="AS10" s="20">
        <f t="shared" si="2"/>
        <v>0</v>
      </c>
      <c r="AT10" s="20">
        <f t="shared" si="2"/>
        <v>0</v>
      </c>
      <c r="AU10" s="20">
        <f t="shared" si="2"/>
        <v>0</v>
      </c>
      <c r="AV10" s="20">
        <f t="shared" si="2"/>
        <v>0</v>
      </c>
      <c r="AW10" s="20">
        <f t="shared" si="2"/>
        <v>0</v>
      </c>
      <c r="AX10" s="20">
        <f t="shared" si="2"/>
        <v>3.1</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27.099999999999998</v>
      </c>
      <c r="BI10" s="23">
        <f>G64</f>
        <v>252.79017999999999</v>
      </c>
      <c r="BJ10" s="14"/>
      <c r="BK10" s="763"/>
      <c r="BL10" s="6"/>
      <c r="BM10" s="6"/>
      <c r="BN10" s="6"/>
      <c r="BO10" s="6"/>
    </row>
    <row r="11" spans="1:67" s="26" customFormat="1" ht="15.6" x14ac:dyDescent="0.3">
      <c r="A11" s="15"/>
      <c r="B11" s="16" t="s">
        <v>79</v>
      </c>
      <c r="C11" s="23" t="s">
        <v>80</v>
      </c>
      <c r="D11" s="762">
        <v>279.89017999999999</v>
      </c>
      <c r="E11" s="720">
        <f>SUM(I11:N11,P11:R11)</f>
        <v>0</v>
      </c>
      <c r="F11" s="720"/>
      <c r="G11" s="720">
        <f>SUM(I11)</f>
        <v>0</v>
      </c>
      <c r="H11" s="93">
        <f>D11-BH11</f>
        <v>252.79017999999999</v>
      </c>
      <c r="I11" s="4"/>
      <c r="J11" s="4"/>
      <c r="K11" s="4"/>
      <c r="L11" s="4"/>
      <c r="M11" s="103"/>
      <c r="N11" s="4"/>
      <c r="O11" s="4"/>
      <c r="P11" s="4"/>
      <c r="Q11" s="4"/>
      <c r="R11" s="4"/>
      <c r="S11" s="720">
        <f t="shared" ref="S11:S18" si="3">SUM(U11:BF11)</f>
        <v>51.009999999999991</v>
      </c>
      <c r="T11" s="4"/>
      <c r="U11" s="4"/>
      <c r="V11" s="4"/>
      <c r="W11" s="4"/>
      <c r="X11" s="4"/>
      <c r="Y11" s="4"/>
      <c r="Z11" s="4">
        <v>0.09</v>
      </c>
      <c r="AA11" s="4"/>
      <c r="AB11" s="4"/>
      <c r="AC11" s="737">
        <f>SUM(AE11:AT11)</f>
        <v>23.909999999999997</v>
      </c>
      <c r="AD11" s="720"/>
      <c r="AE11" s="4">
        <v>23.38</v>
      </c>
      <c r="AF11" s="4">
        <v>0.4</v>
      </c>
      <c r="AG11" s="4"/>
      <c r="AH11" s="4"/>
      <c r="AI11" s="4"/>
      <c r="AJ11" s="4"/>
      <c r="AK11" s="4">
        <v>0.05</v>
      </c>
      <c r="AL11" s="4">
        <v>0.08</v>
      </c>
      <c r="AM11" s="4"/>
      <c r="AN11" s="4"/>
      <c r="AO11" s="4"/>
      <c r="AP11" s="4"/>
      <c r="AQ11" s="4"/>
      <c r="AR11" s="4"/>
      <c r="AS11" s="4"/>
      <c r="AT11" s="4"/>
      <c r="AU11" s="4"/>
      <c r="AV11" s="4"/>
      <c r="AW11" s="4"/>
      <c r="AX11" s="4">
        <v>3.1</v>
      </c>
      <c r="AY11" s="4"/>
      <c r="AZ11" s="4"/>
      <c r="BA11" s="4"/>
      <c r="BB11" s="4"/>
      <c r="BC11" s="4"/>
      <c r="BD11" s="4"/>
      <c r="BE11" s="4"/>
      <c r="BF11" s="4"/>
      <c r="BG11" s="4"/>
      <c r="BH11" s="4">
        <f>SUM(I11:N11,P11:R11,U11:AB11,AE11:BG11)</f>
        <v>27.099999999999998</v>
      </c>
      <c r="BI11" s="23">
        <f>H64</f>
        <v>252.79017999999999</v>
      </c>
      <c r="BJ11" s="14"/>
      <c r="BK11" s="763"/>
      <c r="BL11" s="6"/>
      <c r="BM11" s="6"/>
      <c r="BN11" s="6"/>
      <c r="BO11" s="6"/>
    </row>
    <row r="12" spans="1:67" s="26" customFormat="1" ht="15.6" x14ac:dyDescent="0.3">
      <c r="A12" s="15"/>
      <c r="B12" s="16" t="s">
        <v>184</v>
      </c>
      <c r="C12" s="23" t="s">
        <v>183</v>
      </c>
      <c r="D12" s="4"/>
      <c r="E12" s="104">
        <f>SUM(H12,J12:N12,P12:R12)</f>
        <v>0</v>
      </c>
      <c r="F12" s="104"/>
      <c r="G12" s="104">
        <f>SUM(H12)</f>
        <v>0</v>
      </c>
      <c r="H12" s="4"/>
      <c r="I12" s="93">
        <f>D12-BH12</f>
        <v>0</v>
      </c>
      <c r="J12" s="4"/>
      <c r="K12" s="4"/>
      <c r="L12" s="4"/>
      <c r="M12" s="103"/>
      <c r="N12" s="4"/>
      <c r="O12" s="4"/>
      <c r="P12" s="4"/>
      <c r="Q12" s="4"/>
      <c r="R12" s="4"/>
      <c r="S12" s="720">
        <f t="shared" si="3"/>
        <v>0</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v>
      </c>
      <c r="BI12" s="23">
        <f>I64</f>
        <v>0</v>
      </c>
      <c r="BJ12" s="14"/>
      <c r="BK12" s="763"/>
      <c r="BL12" s="6"/>
      <c r="BM12" s="6"/>
      <c r="BN12" s="6"/>
      <c r="BO12" s="6"/>
    </row>
    <row r="13" spans="1:67" s="26" customFormat="1" ht="13.8" x14ac:dyDescent="0.25">
      <c r="A13" s="15">
        <v>1.2</v>
      </c>
      <c r="B13" s="16" t="s">
        <v>105</v>
      </c>
      <c r="C13" s="23" t="s">
        <v>51</v>
      </c>
      <c r="D13" s="762">
        <v>236.06818000000001</v>
      </c>
      <c r="E13" s="20">
        <f>SUM(H13:I13,K13:N13,P13:R13)</f>
        <v>1.26</v>
      </c>
      <c r="F13" s="20"/>
      <c r="G13" s="20">
        <f>SUM(H13:I13)</f>
        <v>0</v>
      </c>
      <c r="H13" s="4"/>
      <c r="I13" s="4"/>
      <c r="J13" s="25">
        <f>D13-BH13</f>
        <v>207.15818000000002</v>
      </c>
      <c r="K13" s="4"/>
      <c r="L13" s="4"/>
      <c r="M13" s="4"/>
      <c r="N13" s="4"/>
      <c r="O13" s="4"/>
      <c r="P13" s="4"/>
      <c r="Q13" s="4"/>
      <c r="R13" s="4">
        <v>1.26</v>
      </c>
      <c r="S13" s="720">
        <f t="shared" si="3"/>
        <v>41.47</v>
      </c>
      <c r="T13" s="20"/>
      <c r="U13" s="4"/>
      <c r="V13" s="4"/>
      <c r="W13" s="4"/>
      <c r="X13" s="4"/>
      <c r="Y13" s="4"/>
      <c r="Z13" s="4">
        <v>2.34</v>
      </c>
      <c r="AA13" s="4"/>
      <c r="AB13" s="4"/>
      <c r="AC13" s="737">
        <f t="shared" si="4"/>
        <v>13.819999999999999</v>
      </c>
      <c r="AD13" s="720"/>
      <c r="AE13" s="4">
        <v>8.68</v>
      </c>
      <c r="AF13" s="4">
        <v>5</v>
      </c>
      <c r="AG13" s="4"/>
      <c r="AH13" s="4"/>
      <c r="AI13" s="4"/>
      <c r="AJ13" s="4"/>
      <c r="AK13" s="4">
        <v>0.03</v>
      </c>
      <c r="AL13" s="4">
        <v>0.11</v>
      </c>
      <c r="AM13" s="4"/>
      <c r="AN13" s="4"/>
      <c r="AO13" s="4"/>
      <c r="AP13" s="4"/>
      <c r="AQ13" s="4"/>
      <c r="AR13" s="4"/>
      <c r="AS13" s="4"/>
      <c r="AT13" s="4"/>
      <c r="AU13" s="4"/>
      <c r="AV13" s="4">
        <v>0.15</v>
      </c>
      <c r="AW13" s="4"/>
      <c r="AX13" s="4">
        <v>11.34</v>
      </c>
      <c r="AY13" s="4"/>
      <c r="AZ13" s="4"/>
      <c r="BA13" s="4"/>
      <c r="BB13" s="4"/>
      <c r="BC13" s="4"/>
      <c r="BD13" s="4"/>
      <c r="BE13" s="4"/>
      <c r="BF13" s="4"/>
      <c r="BG13" s="4"/>
      <c r="BH13" s="20">
        <f>SUM(H13:I13,K13:N13,P13:R13,U13:AB13,AE13:BG13)</f>
        <v>28.91</v>
      </c>
      <c r="BI13" s="23">
        <f>J64</f>
        <v>207.15818000000002</v>
      </c>
      <c r="BJ13" s="14"/>
    </row>
    <row r="14" spans="1:67" s="26" customFormat="1" ht="13.8" x14ac:dyDescent="0.25">
      <c r="A14" s="15" t="s">
        <v>3</v>
      </c>
      <c r="B14" s="16" t="s">
        <v>34</v>
      </c>
      <c r="C14" s="23" t="s">
        <v>39</v>
      </c>
      <c r="D14" s="762">
        <v>269.28399000000002</v>
      </c>
      <c r="E14" s="20">
        <f>SUM(H14:J14,L14:N14,P14:R14)</f>
        <v>0.12</v>
      </c>
      <c r="F14" s="20"/>
      <c r="G14" s="20">
        <f t="shared" ref="G14:G62" si="5">SUM(H14:I14)</f>
        <v>0</v>
      </c>
      <c r="H14" s="4"/>
      <c r="I14" s="4"/>
      <c r="J14" s="4"/>
      <c r="K14" s="25">
        <f>D14-BH14</f>
        <v>260.68398999999999</v>
      </c>
      <c r="L14" s="4"/>
      <c r="M14" s="4"/>
      <c r="N14" s="4"/>
      <c r="O14" s="4"/>
      <c r="P14" s="4"/>
      <c r="Q14" s="4"/>
      <c r="R14" s="4">
        <v>0.12</v>
      </c>
      <c r="S14" s="720">
        <f t="shared" si="3"/>
        <v>14.399999999999999</v>
      </c>
      <c r="T14" s="20"/>
      <c r="U14" s="4"/>
      <c r="V14" s="4">
        <v>0.1</v>
      </c>
      <c r="W14" s="4"/>
      <c r="X14" s="4"/>
      <c r="Y14" s="4"/>
      <c r="Z14" s="4"/>
      <c r="AA14" s="4"/>
      <c r="AB14" s="4"/>
      <c r="AC14" s="737">
        <f t="shared" si="4"/>
        <v>5.92</v>
      </c>
      <c r="AD14" s="720"/>
      <c r="AE14" s="4">
        <v>3.92</v>
      </c>
      <c r="AF14" s="4">
        <v>2</v>
      </c>
      <c r="AG14" s="4"/>
      <c r="AH14" s="4"/>
      <c r="AI14" s="4"/>
      <c r="AJ14" s="4"/>
      <c r="AK14" s="4"/>
      <c r="AL14" s="4"/>
      <c r="AM14" s="4"/>
      <c r="AN14" s="4"/>
      <c r="AO14" s="4"/>
      <c r="AP14" s="4"/>
      <c r="AQ14" s="4"/>
      <c r="AR14" s="4"/>
      <c r="AS14" s="4"/>
      <c r="AT14" s="4"/>
      <c r="AU14" s="4"/>
      <c r="AV14" s="4"/>
      <c r="AW14" s="4"/>
      <c r="AX14" s="4">
        <v>2.46</v>
      </c>
      <c r="AY14" s="4"/>
      <c r="AZ14" s="4"/>
      <c r="BA14" s="4"/>
      <c r="BB14" s="4"/>
      <c r="BC14" s="4"/>
      <c r="BD14" s="4"/>
      <c r="BE14" s="4"/>
      <c r="BF14" s="4"/>
      <c r="BG14" s="4"/>
      <c r="BH14" s="20">
        <f>SUM(H14:J14,L14:N14,P14:R14,U14:AB14,AE14:BG14)</f>
        <v>8.6</v>
      </c>
      <c r="BI14" s="23">
        <f>K64</f>
        <v>260.68398999999999</v>
      </c>
      <c r="BJ14" s="14"/>
    </row>
    <row r="15" spans="1:67" s="26" customFormat="1" ht="13.8" x14ac:dyDescent="0.25">
      <c r="A15" s="15" t="s">
        <v>4</v>
      </c>
      <c r="B15" s="16" t="s">
        <v>11</v>
      </c>
      <c r="C15" s="23" t="s">
        <v>22</v>
      </c>
      <c r="D15" s="762">
        <v>3608.8867100000002</v>
      </c>
      <c r="E15" s="20">
        <f>SUM(H15:K15,M15:N15,P15:R15)</f>
        <v>0</v>
      </c>
      <c r="F15" s="20"/>
      <c r="G15" s="20">
        <f t="shared" si="5"/>
        <v>0</v>
      </c>
      <c r="H15" s="4"/>
      <c r="I15" s="4"/>
      <c r="J15" s="4"/>
      <c r="K15" s="4"/>
      <c r="L15" s="25">
        <f>D15-BH15</f>
        <v>2958.8867100000002</v>
      </c>
      <c r="M15" s="4"/>
      <c r="N15" s="4"/>
      <c r="O15" s="4"/>
      <c r="P15" s="4"/>
      <c r="Q15" s="4"/>
      <c r="R15" s="4"/>
      <c r="S15" s="720">
        <f t="shared" si="3"/>
        <v>650</v>
      </c>
      <c r="T15" s="20"/>
      <c r="U15" s="4">
        <v>50</v>
      </c>
      <c r="V15" s="4"/>
      <c r="W15" s="4"/>
      <c r="X15" s="4"/>
      <c r="Y15" s="4">
        <v>600</v>
      </c>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650</v>
      </c>
      <c r="BI15" s="23">
        <f>L64</f>
        <v>2958.8867100000002</v>
      </c>
      <c r="BJ15" s="14"/>
    </row>
    <row r="16" spans="1:67" s="26" customFormat="1" ht="13.8" x14ac:dyDescent="0.25">
      <c r="A16" s="15" t="s">
        <v>5</v>
      </c>
      <c r="B16" s="16" t="s">
        <v>12</v>
      </c>
      <c r="C16" s="23" t="s">
        <v>23</v>
      </c>
      <c r="D16" s="762">
        <v>7971.1653100000003</v>
      </c>
      <c r="E16" s="20">
        <f>SUM(H16:L16,N16,P16:R16)</f>
        <v>0</v>
      </c>
      <c r="F16" s="20"/>
      <c r="G16" s="20">
        <f t="shared" si="5"/>
        <v>0</v>
      </c>
      <c r="H16" s="4"/>
      <c r="I16" s="4"/>
      <c r="J16" s="4"/>
      <c r="K16" s="4"/>
      <c r="L16" s="4"/>
      <c r="M16" s="25">
        <f>D16-BH16</f>
        <v>7971.1653100000003</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7971.1653100000003</v>
      </c>
      <c r="BJ16" s="14"/>
    </row>
    <row r="17" spans="1:64" s="26" customFormat="1" ht="13.8" x14ac:dyDescent="0.25">
      <c r="A17" s="15" t="s">
        <v>36</v>
      </c>
      <c r="B17" s="16" t="s">
        <v>35</v>
      </c>
      <c r="C17" s="23" t="s">
        <v>40</v>
      </c>
      <c r="D17" s="762">
        <v>1201.5776900000001</v>
      </c>
      <c r="E17" s="20">
        <f>SUM(H17:M17,P17:R17)</f>
        <v>172.91</v>
      </c>
      <c r="F17" s="20"/>
      <c r="G17" s="720">
        <f t="shared" si="5"/>
        <v>0</v>
      </c>
      <c r="H17" s="4"/>
      <c r="I17" s="4"/>
      <c r="J17" s="4"/>
      <c r="K17" s="4"/>
      <c r="L17" s="4"/>
      <c r="M17" s="4"/>
      <c r="N17" s="25">
        <f>D17-BH17</f>
        <v>771.09769000000006</v>
      </c>
      <c r="O17" s="4"/>
      <c r="P17" s="4"/>
      <c r="Q17" s="4"/>
      <c r="R17" s="4">
        <v>172.91</v>
      </c>
      <c r="S17" s="720">
        <f t="shared" si="3"/>
        <v>270.57000000000005</v>
      </c>
      <c r="T17" s="20"/>
      <c r="U17" s="4"/>
      <c r="V17" s="4"/>
      <c r="W17" s="4"/>
      <c r="X17" s="4"/>
      <c r="Y17" s="4">
        <v>243.6</v>
      </c>
      <c r="Z17" s="4"/>
      <c r="AA17" s="4"/>
      <c r="AB17" s="4"/>
      <c r="AC17" s="737">
        <f t="shared" si="4"/>
        <v>13</v>
      </c>
      <c r="AD17" s="720"/>
      <c r="AE17" s="4">
        <v>9</v>
      </c>
      <c r="AF17" s="4">
        <v>4</v>
      </c>
      <c r="AG17" s="4"/>
      <c r="AH17" s="4"/>
      <c r="AI17" s="4"/>
      <c r="AJ17" s="4"/>
      <c r="AK17" s="4"/>
      <c r="AL17" s="4"/>
      <c r="AM17" s="4"/>
      <c r="AN17" s="4"/>
      <c r="AO17" s="4"/>
      <c r="AP17" s="4"/>
      <c r="AQ17" s="4"/>
      <c r="AR17" s="4"/>
      <c r="AS17" s="4"/>
      <c r="AT17" s="4"/>
      <c r="AU17" s="4"/>
      <c r="AV17" s="4"/>
      <c r="AW17" s="4"/>
      <c r="AX17" s="4">
        <v>0.97</v>
      </c>
      <c r="AY17" s="4"/>
      <c r="AZ17" s="4"/>
      <c r="BA17" s="4"/>
      <c r="BB17" s="4"/>
      <c r="BC17" s="4"/>
      <c r="BD17" s="4"/>
      <c r="BE17" s="4"/>
      <c r="BF17" s="4"/>
      <c r="BG17" s="4"/>
      <c r="BH17" s="20">
        <f>SUM(H17:M17,P17:R17,U17:AB17,AE17:BG17)</f>
        <v>430.48</v>
      </c>
      <c r="BI17" s="23">
        <f>N64</f>
        <v>771.09769000000006</v>
      </c>
      <c r="BJ17" s="14"/>
    </row>
    <row r="18" spans="1:64" s="26" customFormat="1" ht="19.2" x14ac:dyDescent="0.25">
      <c r="A18" s="15"/>
      <c r="B18" s="92" t="s">
        <v>231</v>
      </c>
      <c r="C18" s="23" t="s">
        <v>232</v>
      </c>
      <c r="D18" s="4">
        <v>12.070919999999999</v>
      </c>
      <c r="E18" s="20">
        <f>SUM(H18:M18,P18:R18)</f>
        <v>0</v>
      </c>
      <c r="F18" s="4"/>
      <c r="G18" s="720">
        <f t="shared" si="5"/>
        <v>0</v>
      </c>
      <c r="H18" s="4"/>
      <c r="I18" s="4"/>
      <c r="J18" s="4"/>
      <c r="K18" s="4"/>
      <c r="L18" s="4"/>
      <c r="M18" s="4"/>
      <c r="N18" s="4"/>
      <c r="O18" s="93">
        <f>D18-BH18</f>
        <v>12.070919999999999</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12.070919999999999</v>
      </c>
      <c r="BJ18" s="14"/>
    </row>
    <row r="19" spans="1:64" s="26" customFormat="1" ht="13.8" x14ac:dyDescent="0.25">
      <c r="A19" s="15" t="s">
        <v>37</v>
      </c>
      <c r="B19" s="16" t="s">
        <v>85</v>
      </c>
      <c r="C19" s="23" t="s">
        <v>74</v>
      </c>
      <c r="D19" s="762">
        <v>9.2514699999999994</v>
      </c>
      <c r="E19" s="20">
        <f>SUM(H19:N19,Q19:R19)</f>
        <v>0</v>
      </c>
      <c r="F19" s="20"/>
      <c r="G19" s="20">
        <f t="shared" si="5"/>
        <v>0</v>
      </c>
      <c r="H19" s="4"/>
      <c r="I19" s="4"/>
      <c r="J19" s="4"/>
      <c r="K19" s="4"/>
      <c r="L19" s="4"/>
      <c r="M19" s="4"/>
      <c r="N19" s="4"/>
      <c r="O19" s="4"/>
      <c r="P19" s="25">
        <f>D19-BH19</f>
        <v>6.2514699999999994</v>
      </c>
      <c r="Q19" s="4"/>
      <c r="R19" s="4"/>
      <c r="S19" s="720">
        <f>SUM(U19:BF19)</f>
        <v>6</v>
      </c>
      <c r="T19" s="20"/>
      <c r="U19" s="4"/>
      <c r="V19" s="4"/>
      <c r="W19" s="4"/>
      <c r="X19" s="4"/>
      <c r="Y19" s="4"/>
      <c r="Z19" s="4"/>
      <c r="AA19" s="4"/>
      <c r="AB19" s="4"/>
      <c r="AC19" s="737">
        <f t="shared" si="4"/>
        <v>3</v>
      </c>
      <c r="AD19" s="720"/>
      <c r="AE19" s="4">
        <v>3</v>
      </c>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20">
        <f>SUM(H19:N19,Q19:R19,U19:AB19,AE19:BG19)</f>
        <v>3</v>
      </c>
      <c r="BI19" s="23">
        <f>P64</f>
        <v>15.281470000000001</v>
      </c>
      <c r="BJ19" s="14"/>
    </row>
    <row r="20" spans="1:64" s="26" customFormat="1" ht="13.8" x14ac:dyDescent="0.25">
      <c r="A20" s="15" t="s">
        <v>47</v>
      </c>
      <c r="B20" s="16" t="s">
        <v>45</v>
      </c>
      <c r="C20" s="23" t="s">
        <v>46</v>
      </c>
      <c r="D20" s="4"/>
      <c r="E20" s="20">
        <f>SUM(H20:N20,P20,R20)</f>
        <v>0</v>
      </c>
      <c r="F20" s="20"/>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762">
        <v>3.00732</v>
      </c>
      <c r="E21" s="20">
        <f>SUM(H21:N21,P21:Q21)</f>
        <v>0</v>
      </c>
      <c r="F21" s="20"/>
      <c r="G21" s="20">
        <f t="shared" si="5"/>
        <v>0</v>
      </c>
      <c r="H21" s="4"/>
      <c r="I21" s="4"/>
      <c r="J21" s="4"/>
      <c r="K21" s="4"/>
      <c r="L21" s="4"/>
      <c r="M21" s="4"/>
      <c r="N21" s="4"/>
      <c r="O21" s="4"/>
      <c r="P21" s="4"/>
      <c r="Q21" s="4"/>
      <c r="R21" s="25">
        <f>D21-BH21</f>
        <v>3.00732</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190.39731999999998</v>
      </c>
      <c r="BJ21" s="14"/>
    </row>
    <row r="22" spans="1:64" s="752" customFormat="1" ht="13.8" x14ac:dyDescent="0.25">
      <c r="A22" s="742">
        <v>2</v>
      </c>
      <c r="B22" s="742" t="s">
        <v>32</v>
      </c>
      <c r="C22" s="29" t="s">
        <v>24</v>
      </c>
      <c r="D22" s="753">
        <v>2516.4168599999998</v>
      </c>
      <c r="E22" s="24">
        <f>SUM(H22:N22,P22:R22)</f>
        <v>9.0300000000000011</v>
      </c>
      <c r="F22" s="24"/>
      <c r="G22" s="24">
        <f t="shared" si="5"/>
        <v>0</v>
      </c>
      <c r="H22" s="24">
        <f>SUM(H24:H31,H34:H61)</f>
        <v>0</v>
      </c>
      <c r="I22" s="24">
        <f>SUM(I24:I31,I34:I61)</f>
        <v>0</v>
      </c>
      <c r="J22" s="24">
        <f t="shared" ref="J22:R22" si="6">SUM(J24:J31,J34:J61)</f>
        <v>0</v>
      </c>
      <c r="K22" s="24">
        <f t="shared" si="6"/>
        <v>0</v>
      </c>
      <c r="L22" s="24">
        <f>SUM(L24:L31,L34:L61)</f>
        <v>0</v>
      </c>
      <c r="M22" s="24">
        <f t="shared" si="6"/>
        <v>0</v>
      </c>
      <c r="N22" s="24">
        <f t="shared" si="6"/>
        <v>0</v>
      </c>
      <c r="O22" s="24">
        <f t="shared" si="6"/>
        <v>0</v>
      </c>
      <c r="P22" s="24">
        <f t="shared" si="6"/>
        <v>9.0300000000000011</v>
      </c>
      <c r="Q22" s="24">
        <f t="shared" si="6"/>
        <v>0</v>
      </c>
      <c r="R22" s="24">
        <f t="shared" si="6"/>
        <v>0</v>
      </c>
      <c r="S22" s="750">
        <f>D22-BH22</f>
        <v>2503.5168599999997</v>
      </c>
      <c r="T22" s="750"/>
      <c r="U22" s="24">
        <f>SUM(U25:U31,U34:U49,U50:U61)</f>
        <v>0</v>
      </c>
      <c r="V22" s="24">
        <f>SUM(V24,V26:V31,V34:V49,V50:V61)</f>
        <v>0.1</v>
      </c>
      <c r="W22" s="24">
        <f>SUM(W24:W25,W27:W31,W34:W49,W50:W61)</f>
        <v>0</v>
      </c>
      <c r="X22" s="24">
        <f>SUM(X24:X26,X28:X31,X34:X49,X50:X61)</f>
        <v>0</v>
      </c>
      <c r="Y22" s="24">
        <f>SUM(Y24:Y27,Y29:Y31,Y34:Y49,Y50:Y61)</f>
        <v>0</v>
      </c>
      <c r="Z22" s="24">
        <f>SUM(Z24:Z28,Z30:Z31,Z34:Z49,Z50:Z61)</f>
        <v>0.34</v>
      </c>
      <c r="AA22" s="24">
        <f>SUM(AA24:AA29,AA31,AA34:AA49,AA50:AA61)</f>
        <v>0</v>
      </c>
      <c r="AB22" s="24">
        <f>SUM(AB24:AB30,AB34:AB49,,AB50:AB61)</f>
        <v>0</v>
      </c>
      <c r="AC22" s="751">
        <f>SUM(AC24:AC31,AC50:AC61)</f>
        <v>2.4500000000000002</v>
      </c>
      <c r="AD22" s="727"/>
      <c r="AE22" s="24">
        <f>SUM(AE24:AE31,AE35:AE49,AE50:AE61)</f>
        <v>1.4000000000000001</v>
      </c>
      <c r="AF22" s="24">
        <f>SUM(AF24:AF31,AF34,AF36:AF49,AF50:AF61)</f>
        <v>1.1000000000000001</v>
      </c>
      <c r="AG22" s="24">
        <f>SUM(AG24:AG31,AG34:AG35,AG37:AG49,AG50:AG61)</f>
        <v>0</v>
      </c>
      <c r="AH22" s="24">
        <f>SUM(AH24:AH31,AH34:AH36,AH38:AH49,AH50:AH61)</f>
        <v>0</v>
      </c>
      <c r="AI22" s="24">
        <f>SUM(AI24:AI31,AI34:AI37,AI39:AI49,AI50:AI61)</f>
        <v>0</v>
      </c>
      <c r="AJ22" s="24">
        <f>SUM(AJ24:AJ31,AJ34:AJ38,AJ40:AJ49,AJ50:AJ61)</f>
        <v>0</v>
      </c>
      <c r="AK22" s="24">
        <f>SUM(AK24:AK31,AK34:AK39,AK41:AK49,AK50:AK61)</f>
        <v>0</v>
      </c>
      <c r="AL22" s="24">
        <f>SUM(AL24:AL31,AL34:AL40,AL42:AL49,AL50:AL61)</f>
        <v>0</v>
      </c>
      <c r="AM22" s="24">
        <f>SUM(AM24:AM31,AM34:AM41,AM43:AM49,AM50:AM61)</f>
        <v>0</v>
      </c>
      <c r="AN22" s="24">
        <f>SUM(AN24:AN31,AN34:AN42,AN44:AN49,AN50:AN61)</f>
        <v>0</v>
      </c>
      <c r="AO22" s="24">
        <f>SUM(AO24:AO31,AO34:AO43,AO45:AO49,AO50:AO61)</f>
        <v>0</v>
      </c>
      <c r="AP22" s="24">
        <f>SUM(AP24:AP31,AP34:AP44,AP46:AP49,AP50:AP61)</f>
        <v>0</v>
      </c>
      <c r="AQ22" s="24">
        <f>SUM(AQ24:AQ31,AQ34:AQ45,AQ47:AQ49,AQ50:AQ61)</f>
        <v>0</v>
      </c>
      <c r="AR22" s="24">
        <f>SUM(AR24:AR31,AR34:AR46,AR48:AR49,AR50:AR61)</f>
        <v>0</v>
      </c>
      <c r="AS22" s="24">
        <f>SUM(AS24:AS31,AS34:AS47,AS49,AS50:AS61)</f>
        <v>0</v>
      </c>
      <c r="AT22" s="24">
        <f>SUM(AT24:AT31,AT34:AT48,AT50:AT61)</f>
        <v>0</v>
      </c>
      <c r="AU22" s="24">
        <f>SUM(AU24:AU31,AU34:AU49,AU51:AU61)</f>
        <v>0</v>
      </c>
      <c r="AV22" s="24">
        <f>SUM(AV24:AV31,AV34:AV49,AV50,AV52:AV61)</f>
        <v>0</v>
      </c>
      <c r="AW22" s="24">
        <f>SUM(AW24:AW31,AW34:AW49,AW50,AW51,AW53:AW61)</f>
        <v>0</v>
      </c>
      <c r="AX22" s="24">
        <f>SUM(AX24:AX31,AX34:AX49,AX50,AX51,AX52,AX54:AX61)</f>
        <v>0.67</v>
      </c>
      <c r="AY22" s="24">
        <f>SUM(AY24:AY31,AY34:AY49,AY50,AY51,AY52,AY55:AY61)</f>
        <v>0</v>
      </c>
      <c r="AZ22" s="24">
        <f>SUM(AZ24:AZ31,AZ34:AZ49,AZ50:AZ54,AZ56:AZ61)</f>
        <v>0.26</v>
      </c>
      <c r="BA22" s="24">
        <f>SUM(BA24:BA31,BA34:BA49,BA50:BA55,BA57:BA61)</f>
        <v>0</v>
      </c>
      <c r="BB22" s="24">
        <f>SUM(BB24:BB31,BB34:BB49,BB50:BB56,BB58:BB61)</f>
        <v>0</v>
      </c>
      <c r="BC22" s="24">
        <f>SUM(BC24:BC31,BC34:BC49,BC50:BC57,BC59:BC61)</f>
        <v>0</v>
      </c>
      <c r="BD22" s="24">
        <f>SUM(BD24:BD31,BD34:BD49,BD50:BD58,BD60:BD61)</f>
        <v>0</v>
      </c>
      <c r="BE22" s="24">
        <f>SUM(BE24:BE31,BE34:BE49,BE50:BE59,BE61)</f>
        <v>0</v>
      </c>
      <c r="BF22" s="24">
        <f>SUM(BF24:BF31,BF34:BF49,BF50:BF60)</f>
        <v>0</v>
      </c>
      <c r="BG22" s="24">
        <f>SUM(BG24:BG31,BG34:BG49,BG50:BG61)</f>
        <v>0</v>
      </c>
      <c r="BH22" s="24">
        <f>SUM(H22:N22,P22:R22,U22:AB22,AE22:BG22)</f>
        <v>12.9</v>
      </c>
      <c r="BI22" s="29">
        <f>S64</f>
        <v>3488.2268599999998</v>
      </c>
      <c r="BJ22" s="100"/>
      <c r="BK22" s="752">
        <f>BI24+BI25+BI26+BI27+BI28+BI29+BI30+BI31+BI34+BI35+BI36+BI37+BI38+BI39+BI40+BI41+BI42+BI43+BI44+BI45+BI46+BI47+BI48+BI49+BI50+BI51+BI52+BI53+BI54+BI55+BI56+BI57+BI58+BI59+BI60+BI61</f>
        <v>3488.2268599999998</v>
      </c>
      <c r="BL22" s="752">
        <f>BK22-BI22</f>
        <v>0</v>
      </c>
    </row>
    <row r="23" spans="1:64" s="26" customFormat="1" ht="13.8" x14ac:dyDescent="0.25">
      <c r="A23" s="15"/>
      <c r="B23" s="15" t="s">
        <v>38</v>
      </c>
      <c r="C23" s="23"/>
      <c r="D23" s="4"/>
      <c r="E23" s="720"/>
      <c r="F23" s="720"/>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4"/>
      <c r="E24" s="20">
        <f>SUM(H24:N24,P24:R24)</f>
        <v>0</v>
      </c>
      <c r="F24" s="20"/>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50</v>
      </c>
      <c r="BJ24" s="14"/>
    </row>
    <row r="25" spans="1:64" s="26" customFormat="1" ht="13.8" x14ac:dyDescent="0.25">
      <c r="A25" s="15" t="s">
        <v>6</v>
      </c>
      <c r="B25" s="16" t="s">
        <v>14</v>
      </c>
      <c r="C25" s="23" t="s">
        <v>26</v>
      </c>
      <c r="D25" s="4"/>
      <c r="E25" s="20">
        <f t="shared" ref="E25:E30" si="8">SUM(H25:N25,P25:R25)</f>
        <v>0</v>
      </c>
      <c r="F25" s="20"/>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0.2</v>
      </c>
      <c r="BJ25" s="14"/>
    </row>
    <row r="26" spans="1:64" s="26" customFormat="1" ht="13.8" x14ac:dyDescent="0.25">
      <c r="A26" s="15" t="s">
        <v>7</v>
      </c>
      <c r="B26" s="16" t="s">
        <v>15</v>
      </c>
      <c r="C26" s="23" t="s">
        <v>122</v>
      </c>
      <c r="D26" s="4"/>
      <c r="E26" s="20">
        <f t="shared" si="8"/>
        <v>0</v>
      </c>
      <c r="F26" s="20"/>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4"/>
      <c r="E27" s="20">
        <f t="shared" si="8"/>
        <v>0</v>
      </c>
      <c r="F27" s="20"/>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4"/>
      <c r="E28" s="20">
        <f t="shared" si="8"/>
        <v>0</v>
      </c>
      <c r="F28" s="20"/>
      <c r="G28" s="20">
        <f t="shared" si="5"/>
        <v>0</v>
      </c>
      <c r="H28" s="4"/>
      <c r="I28" s="4"/>
      <c r="J28" s="4"/>
      <c r="K28" s="4"/>
      <c r="L28" s="4"/>
      <c r="M28" s="4"/>
      <c r="N28" s="4"/>
      <c r="O28" s="4"/>
      <c r="P28" s="4"/>
      <c r="Q28" s="4"/>
      <c r="R28" s="4"/>
      <c r="S28" s="20">
        <f>SUM(U28:X28,Z28:BF28)</f>
        <v>0</v>
      </c>
      <c r="T28" s="20"/>
      <c r="U28" s="4"/>
      <c r="V28" s="4"/>
      <c r="W28" s="4"/>
      <c r="X28" s="4"/>
      <c r="Y28" s="25">
        <f>D28-BH28</f>
        <v>0</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843.6</v>
      </c>
      <c r="BJ28" s="14"/>
    </row>
    <row r="29" spans="1:64" s="26" customFormat="1" ht="13.8" x14ac:dyDescent="0.25">
      <c r="A29" s="15">
        <v>2.6</v>
      </c>
      <c r="B29" s="16" t="s">
        <v>88</v>
      </c>
      <c r="C29" s="23" t="s">
        <v>48</v>
      </c>
      <c r="D29" s="762">
        <v>7.70845</v>
      </c>
      <c r="E29" s="20">
        <f t="shared" si="8"/>
        <v>0</v>
      </c>
      <c r="F29" s="20"/>
      <c r="G29" s="20">
        <f t="shared" si="5"/>
        <v>0</v>
      </c>
      <c r="H29" s="4"/>
      <c r="I29" s="4"/>
      <c r="J29" s="4"/>
      <c r="K29" s="4"/>
      <c r="L29" s="4"/>
      <c r="M29" s="4"/>
      <c r="N29" s="4"/>
      <c r="O29" s="4"/>
      <c r="P29" s="4"/>
      <c r="Q29" s="4"/>
      <c r="R29" s="4"/>
      <c r="S29" s="20">
        <f>SUM(U29:Y29,AA29:BF29)</f>
        <v>0.05</v>
      </c>
      <c r="T29" s="20"/>
      <c r="U29" s="4"/>
      <c r="V29" s="4"/>
      <c r="W29" s="4"/>
      <c r="X29" s="4"/>
      <c r="Y29" s="4"/>
      <c r="Z29" s="25">
        <f>D29-BH29</f>
        <v>7.6584500000000002</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v>0.05</v>
      </c>
      <c r="AY29" s="4"/>
      <c r="AZ29" s="4"/>
      <c r="BA29" s="4"/>
      <c r="BB29" s="4"/>
      <c r="BC29" s="4"/>
      <c r="BD29" s="4"/>
      <c r="BE29" s="4"/>
      <c r="BF29" s="4"/>
      <c r="BG29" s="4"/>
      <c r="BH29" s="20">
        <f>SUM(H29:N29,P29:R29,U29:Y29,AA29:AB29,AE29:BG29)</f>
        <v>0.05</v>
      </c>
      <c r="BI29" s="23">
        <f>Z64</f>
        <v>10.538449999999999</v>
      </c>
      <c r="BJ29" s="14"/>
    </row>
    <row r="30" spans="1:64" s="26" customFormat="1" ht="20.25" customHeight="1" x14ac:dyDescent="0.25">
      <c r="A30" s="15">
        <v>2.7</v>
      </c>
      <c r="B30" s="16" t="s">
        <v>89</v>
      </c>
      <c r="C30" s="23" t="s">
        <v>41</v>
      </c>
      <c r="D30" s="4"/>
      <c r="E30" s="20">
        <f t="shared" si="8"/>
        <v>0</v>
      </c>
      <c r="F30" s="20"/>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4"/>
      <c r="E31" s="20">
        <f>SUM(H31:N31,P31:R31)</f>
        <v>0</v>
      </c>
      <c r="F31" s="20"/>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0</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0</v>
      </c>
      <c r="BJ31" s="14"/>
    </row>
    <row r="32" spans="1:64" s="26" customFormat="1" ht="20.25" customHeight="1" x14ac:dyDescent="0.25">
      <c r="A32" s="15" t="s">
        <v>42</v>
      </c>
      <c r="B32" s="16" t="s">
        <v>129</v>
      </c>
      <c r="C32" s="23" t="s">
        <v>27</v>
      </c>
      <c r="D32" s="813">
        <f>SUM(D34:D49)</f>
        <v>206.7612</v>
      </c>
      <c r="E32" s="20">
        <f t="shared" ref="E32:E61" si="9">SUM(H32:N32,P32:R32)</f>
        <v>0</v>
      </c>
      <c r="F32" s="20"/>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0.69</v>
      </c>
      <c r="T32" s="719"/>
      <c r="U32" s="719">
        <f>SUM(U34:U49)</f>
        <v>0</v>
      </c>
      <c r="V32" s="719">
        <f t="shared" ref="V32:AB32" si="11">SUM(V34:V49)</f>
        <v>0.04</v>
      </c>
      <c r="W32" s="719">
        <f t="shared" si="11"/>
        <v>0</v>
      </c>
      <c r="X32" s="719">
        <f t="shared" si="11"/>
        <v>0</v>
      </c>
      <c r="Y32" s="719">
        <f>SUM(Y34:Y49)</f>
        <v>0</v>
      </c>
      <c r="Z32" s="719">
        <f t="shared" si="11"/>
        <v>0.34</v>
      </c>
      <c r="AA32" s="719">
        <f t="shared" si="11"/>
        <v>0</v>
      </c>
      <c r="AB32" s="719">
        <f t="shared" si="11"/>
        <v>0</v>
      </c>
      <c r="AC32" s="739">
        <f>D32-BH32</f>
        <v>206.0712</v>
      </c>
      <c r="AD32" s="720"/>
      <c r="AE32" s="719">
        <f>SUM(AE35:AE49)</f>
        <v>0.05</v>
      </c>
      <c r="AF32" s="719">
        <f>SUM(AF34,AF36:AF49)</f>
        <v>0</v>
      </c>
      <c r="AG32" s="719">
        <f>SUM(AG34:AG35,AG37:AG49)</f>
        <v>0</v>
      </c>
      <c r="AH32" s="719">
        <f>SUM(AH34:AH36,AH38:AH49)</f>
        <v>0</v>
      </c>
      <c r="AI32" s="719">
        <f>SUM(AI34:AI37,AI39:AI49)</f>
        <v>0</v>
      </c>
      <c r="AJ32" s="719">
        <f>SUM(AJ34:AJ38,AJ40:AJ49)</f>
        <v>0</v>
      </c>
      <c r="AK32" s="719">
        <f>SUM(AK34:AK39,AK41:AK49)</f>
        <v>0</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v>
      </c>
      <c r="AW32" s="719">
        <f>SUM(AW34:AW49,)</f>
        <v>0</v>
      </c>
      <c r="AX32" s="719">
        <f>SUM(AX34:AX49,)</f>
        <v>0</v>
      </c>
      <c r="AY32" s="719">
        <f t="shared" ref="AY32:BG32" si="12">SUM(AY34:AY49,)</f>
        <v>0</v>
      </c>
      <c r="AZ32" s="719">
        <f t="shared" si="12"/>
        <v>0.26</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0.69</v>
      </c>
      <c r="BI32" s="23">
        <f>BI34+BI35+BI36+BI37+BI38+BI39+BI40+BI41+BI42+BI43+BI44+BI45+BI46+BI47+BI48+BI49</f>
        <v>275.08120000000002</v>
      </c>
      <c r="BJ32" s="14"/>
    </row>
    <row r="33" spans="1:62" s="26" customFormat="1" ht="10.5" customHeight="1" x14ac:dyDescent="0.25">
      <c r="A33" s="94"/>
      <c r="B33" s="92" t="s">
        <v>38</v>
      </c>
      <c r="C33" s="23"/>
      <c r="D33" s="4"/>
      <c r="E33" s="20">
        <f t="shared" si="9"/>
        <v>0</v>
      </c>
      <c r="F33" s="20"/>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790">
        <v>125.29706</v>
      </c>
      <c r="E34" s="20">
        <f t="shared" si="9"/>
        <v>0</v>
      </c>
      <c r="F34" s="20"/>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125.29706</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179.01706000000001</v>
      </c>
      <c r="BJ34" s="14"/>
    </row>
    <row r="35" spans="1:62" s="26" customFormat="1" ht="20.25" customHeight="1" x14ac:dyDescent="0.25">
      <c r="A35" s="721" t="s">
        <v>260</v>
      </c>
      <c r="B35" s="16" t="s">
        <v>235</v>
      </c>
      <c r="C35" s="23" t="s">
        <v>236</v>
      </c>
      <c r="D35" s="790">
        <v>52.458620000000003</v>
      </c>
      <c r="E35" s="20">
        <f t="shared" si="9"/>
        <v>0</v>
      </c>
      <c r="F35" s="20"/>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52.458620000000003</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67.358620000000002</v>
      </c>
      <c r="BJ35" s="14"/>
    </row>
    <row r="36" spans="1:62" s="26" customFormat="1" ht="20.25" customHeight="1" x14ac:dyDescent="0.25">
      <c r="A36" s="721" t="s">
        <v>260</v>
      </c>
      <c r="B36" s="16" t="s">
        <v>237</v>
      </c>
      <c r="C36" s="23" t="s">
        <v>238</v>
      </c>
      <c r="D36" s="790">
        <v>6.166E-2</v>
      </c>
      <c r="E36" s="20">
        <f t="shared" si="9"/>
        <v>0</v>
      </c>
      <c r="F36" s="20"/>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6.166E-2</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6.166E-2</v>
      </c>
      <c r="BJ36" s="14"/>
    </row>
    <row r="37" spans="1:62" s="26" customFormat="1" ht="20.25" customHeight="1" x14ac:dyDescent="0.25">
      <c r="A37" s="721" t="s">
        <v>260</v>
      </c>
      <c r="B37" s="16" t="s">
        <v>239</v>
      </c>
      <c r="C37" s="23" t="s">
        <v>240</v>
      </c>
      <c r="D37" s="790">
        <v>0.19756000000000001</v>
      </c>
      <c r="E37" s="20">
        <f t="shared" si="9"/>
        <v>0</v>
      </c>
      <c r="F37" s="20"/>
      <c r="G37" s="20">
        <f t="shared" si="5"/>
        <v>0</v>
      </c>
      <c r="H37" s="4"/>
      <c r="I37" s="4"/>
      <c r="J37" s="4"/>
      <c r="K37" s="4"/>
      <c r="L37" s="4"/>
      <c r="M37" s="4"/>
      <c r="N37" s="4"/>
      <c r="O37" s="4"/>
      <c r="P37" s="4"/>
      <c r="Q37" s="4"/>
      <c r="R37" s="4"/>
      <c r="S37" s="20">
        <f>SUM(U37:AB37,AE37:AG37,AI37:BF37)</f>
        <v>0</v>
      </c>
      <c r="T37" s="20"/>
      <c r="U37" s="4"/>
      <c r="V37" s="4"/>
      <c r="W37" s="4"/>
      <c r="X37" s="4"/>
      <c r="Y37" s="4"/>
      <c r="Z37" s="4"/>
      <c r="AA37" s="4"/>
      <c r="AB37" s="4"/>
      <c r="AC37" s="737">
        <f>SUM(AE37:AG37,AI37:AT37)</f>
        <v>0</v>
      </c>
      <c r="AD37" s="720"/>
      <c r="AE37" s="4"/>
      <c r="AF37" s="4"/>
      <c r="AG37" s="4"/>
      <c r="AH37" s="25">
        <f>D37-BH37</f>
        <v>0.19756000000000001</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v>
      </c>
      <c r="BI37" s="23">
        <f>AH64</f>
        <v>0.19756000000000001</v>
      </c>
      <c r="BJ37" s="14"/>
    </row>
    <row r="38" spans="1:62" s="26" customFormat="1" ht="20.25" customHeight="1" x14ac:dyDescent="0.25">
      <c r="A38" s="721" t="s">
        <v>260</v>
      </c>
      <c r="B38" s="16" t="s">
        <v>241</v>
      </c>
      <c r="C38" s="23" t="s">
        <v>242</v>
      </c>
      <c r="D38" s="790">
        <v>2.8644799999999999</v>
      </c>
      <c r="E38" s="20">
        <f t="shared" si="9"/>
        <v>0</v>
      </c>
      <c r="F38" s="20"/>
      <c r="G38" s="20">
        <f t="shared" si="5"/>
        <v>0</v>
      </c>
      <c r="H38" s="4"/>
      <c r="I38" s="4"/>
      <c r="J38" s="4"/>
      <c r="K38" s="4"/>
      <c r="L38" s="4"/>
      <c r="M38" s="4"/>
      <c r="N38" s="4"/>
      <c r="O38" s="4"/>
      <c r="P38" s="4"/>
      <c r="Q38" s="4"/>
      <c r="R38" s="4"/>
      <c r="S38" s="20">
        <f>SUM(U38:AB38,AE38:AH38,AJ38:BF38)</f>
        <v>0.3</v>
      </c>
      <c r="T38" s="20"/>
      <c r="U38" s="4"/>
      <c r="V38" s="4">
        <v>0.04</v>
      </c>
      <c r="W38" s="4"/>
      <c r="X38" s="4"/>
      <c r="Y38" s="4"/>
      <c r="Z38" s="4"/>
      <c r="AA38" s="4"/>
      <c r="AB38" s="4"/>
      <c r="AC38" s="737">
        <f>SUM(AE38:AH38,AJ38:AT38)</f>
        <v>0</v>
      </c>
      <c r="AD38" s="720"/>
      <c r="AE38" s="4"/>
      <c r="AF38" s="4"/>
      <c r="AG38" s="4"/>
      <c r="AH38" s="4"/>
      <c r="AI38" s="25">
        <f>D38-BH38</f>
        <v>2.5644800000000001</v>
      </c>
      <c r="AJ38" s="4"/>
      <c r="AK38" s="4"/>
      <c r="AL38" s="4"/>
      <c r="AM38" s="4"/>
      <c r="AN38" s="4"/>
      <c r="AO38" s="4"/>
      <c r="AP38" s="4"/>
      <c r="AQ38" s="4"/>
      <c r="AR38" s="4"/>
      <c r="AS38" s="4"/>
      <c r="AT38" s="4"/>
      <c r="AU38" s="4"/>
      <c r="AV38" s="4"/>
      <c r="AW38" s="4"/>
      <c r="AX38" s="4"/>
      <c r="AY38" s="4"/>
      <c r="AZ38" s="4">
        <v>0.26</v>
      </c>
      <c r="BA38" s="4"/>
      <c r="BB38" s="4"/>
      <c r="BC38" s="4"/>
      <c r="BD38" s="4"/>
      <c r="BE38" s="4"/>
      <c r="BF38" s="4"/>
      <c r="BG38" s="4"/>
      <c r="BH38" s="20">
        <f>SUM(H38:N38,P38:R38,U38:AB38,AE38:AH38,AJ38:BG38)</f>
        <v>0.3</v>
      </c>
      <c r="BI38" s="23">
        <f>AI64</f>
        <v>2.5644800000000001</v>
      </c>
      <c r="BJ38" s="14"/>
    </row>
    <row r="39" spans="1:62" s="26" customFormat="1" ht="20.25" customHeight="1" x14ac:dyDescent="0.25">
      <c r="A39" s="721" t="s">
        <v>260</v>
      </c>
      <c r="B39" s="16" t="s">
        <v>243</v>
      </c>
      <c r="C39" s="23" t="s">
        <v>244</v>
      </c>
      <c r="D39" s="790">
        <v>3.0664500000000001</v>
      </c>
      <c r="E39" s="20">
        <f t="shared" si="9"/>
        <v>0</v>
      </c>
      <c r="F39" s="20"/>
      <c r="G39" s="20">
        <f t="shared" si="5"/>
        <v>0</v>
      </c>
      <c r="H39" s="4"/>
      <c r="I39" s="4"/>
      <c r="J39" s="4"/>
      <c r="K39" s="4"/>
      <c r="L39" s="4"/>
      <c r="M39" s="4"/>
      <c r="N39" s="4"/>
      <c r="O39" s="4"/>
      <c r="P39" s="4"/>
      <c r="Q39" s="4"/>
      <c r="R39" s="4"/>
      <c r="S39" s="20">
        <f>SUM(U39:AB39,AE39:AI39,AK39:BF39)</f>
        <v>0</v>
      </c>
      <c r="T39" s="20"/>
      <c r="U39" s="4"/>
      <c r="V39" s="4"/>
      <c r="W39" s="4"/>
      <c r="X39" s="4"/>
      <c r="Y39" s="4"/>
      <c r="Z39" s="4"/>
      <c r="AA39" s="4"/>
      <c r="AB39" s="4"/>
      <c r="AC39" s="737">
        <f>SUM(AE39:AI39,AK39:AT39)</f>
        <v>0</v>
      </c>
      <c r="AD39" s="720"/>
      <c r="AE39" s="4"/>
      <c r="AF39" s="4"/>
      <c r="AG39" s="4"/>
      <c r="AH39" s="4"/>
      <c r="AI39" s="4"/>
      <c r="AJ39" s="25">
        <f>D39-BH39</f>
        <v>3.0664500000000001</v>
      </c>
      <c r="AK39" s="4"/>
      <c r="AL39" s="4"/>
      <c r="AM39" s="4"/>
      <c r="AN39" s="4"/>
      <c r="AO39" s="4"/>
      <c r="AP39" s="4"/>
      <c r="AQ39" s="4"/>
      <c r="AR39" s="4"/>
      <c r="AS39" s="4"/>
      <c r="AT39" s="4"/>
      <c r="AU39" s="4"/>
      <c r="AV39" s="4"/>
      <c r="AW39" s="4"/>
      <c r="AX39" s="4"/>
      <c r="AY39" s="4"/>
      <c r="AZ39" s="4"/>
      <c r="BA39" s="4"/>
      <c r="BB39" s="4"/>
      <c r="BC39" s="4"/>
      <c r="BD39" s="4"/>
      <c r="BE39" s="4"/>
      <c r="BF39" s="4"/>
      <c r="BG39" s="4"/>
      <c r="BH39" s="20">
        <f>SUM(H39:N39,P39:R39,U39:AB39,AE39:AI39,AK39:BG39)</f>
        <v>0</v>
      </c>
      <c r="BI39" s="23">
        <f>AJ64</f>
        <v>3.0664500000000001</v>
      </c>
      <c r="BJ39" s="14"/>
    </row>
    <row r="40" spans="1:62" s="26" customFormat="1" ht="20.25" customHeight="1" x14ac:dyDescent="0.25">
      <c r="A40" s="721" t="s">
        <v>260</v>
      </c>
      <c r="B40" s="16" t="s">
        <v>245</v>
      </c>
      <c r="C40" s="23" t="s">
        <v>246</v>
      </c>
      <c r="D40" s="790">
        <v>0.12442</v>
      </c>
      <c r="E40" s="20">
        <f t="shared" si="9"/>
        <v>0</v>
      </c>
      <c r="F40" s="20"/>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0.12442</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0.26441999999999999</v>
      </c>
      <c r="BJ40" s="14"/>
    </row>
    <row r="41" spans="1:62" s="26" customFormat="1" ht="20.25" customHeight="1" x14ac:dyDescent="0.25">
      <c r="A41" s="721" t="s">
        <v>260</v>
      </c>
      <c r="B41" s="16" t="s">
        <v>247</v>
      </c>
      <c r="C41" s="23" t="s">
        <v>248</v>
      </c>
      <c r="D41" s="790"/>
      <c r="E41" s="20">
        <f t="shared" si="9"/>
        <v>0</v>
      </c>
      <c r="F41" s="20"/>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0</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0.25</v>
      </c>
      <c r="BJ41" s="14"/>
    </row>
    <row r="42" spans="1:62" s="26" customFormat="1" ht="20.25" customHeight="1" x14ac:dyDescent="0.25">
      <c r="A42" s="721" t="s">
        <v>260</v>
      </c>
      <c r="B42" s="16" t="s">
        <v>249</v>
      </c>
      <c r="C42" s="23" t="s">
        <v>250</v>
      </c>
      <c r="D42" s="4"/>
      <c r="E42" s="20">
        <f t="shared" si="9"/>
        <v>0</v>
      </c>
      <c r="F42" s="20"/>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4"/>
      <c r="E43" s="20">
        <f t="shared" si="9"/>
        <v>0</v>
      </c>
      <c r="F43" s="20"/>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v>
      </c>
      <c r="BJ43" s="14"/>
    </row>
    <row r="44" spans="1:62" s="26" customFormat="1" ht="20.25" customHeight="1" x14ac:dyDescent="0.25">
      <c r="A44" s="721" t="s">
        <v>260</v>
      </c>
      <c r="B44" s="16" t="s">
        <v>83</v>
      </c>
      <c r="C44" s="23" t="s">
        <v>73</v>
      </c>
      <c r="D44" s="4"/>
      <c r="E44" s="20">
        <f t="shared" si="9"/>
        <v>0</v>
      </c>
      <c r="F44" s="20"/>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762">
        <v>0.14445</v>
      </c>
      <c r="E45" s="20">
        <f t="shared" si="9"/>
        <v>0</v>
      </c>
      <c r="F45" s="20"/>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0.14445</v>
      </c>
      <c r="AQ45" s="4"/>
      <c r="AR45" s="4"/>
      <c r="AS45" s="4"/>
      <c r="AT45" s="4"/>
      <c r="AU45" s="4"/>
      <c r="AV45" s="4"/>
      <c r="AW45" s="4"/>
      <c r="AX45" s="4"/>
      <c r="AY45" s="4"/>
      <c r="AZ45" s="4"/>
      <c r="BA45" s="4"/>
      <c r="BB45" s="4"/>
      <c r="BC45" s="4"/>
      <c r="BD45" s="4"/>
      <c r="BE45" s="4"/>
      <c r="BF45" s="4"/>
      <c r="BG45" s="4"/>
      <c r="BH45" s="20">
        <f>SUM(H45:N45,P45:R45,U45:AB45,AE45:AO45,AQ45:BG45)</f>
        <v>0</v>
      </c>
      <c r="BI45" s="23">
        <f>AP64</f>
        <v>0.14445</v>
      </c>
      <c r="BJ45" s="14"/>
    </row>
    <row r="46" spans="1:62" s="26" customFormat="1" ht="20.25" customHeight="1" x14ac:dyDescent="0.25">
      <c r="A46" s="721" t="s">
        <v>260</v>
      </c>
      <c r="B46" s="16" t="s">
        <v>251</v>
      </c>
      <c r="C46" s="23" t="s">
        <v>43</v>
      </c>
      <c r="D46" s="762">
        <v>22.154150000000001</v>
      </c>
      <c r="E46" s="20">
        <f t="shared" si="9"/>
        <v>0</v>
      </c>
      <c r="F46" s="20"/>
      <c r="G46" s="20">
        <f t="shared" si="5"/>
        <v>0</v>
      </c>
      <c r="H46" s="4"/>
      <c r="I46" s="4"/>
      <c r="J46" s="4"/>
      <c r="K46" s="4"/>
      <c r="L46" s="4"/>
      <c r="M46" s="4"/>
      <c r="N46" s="4"/>
      <c r="O46" s="4"/>
      <c r="P46" s="4"/>
      <c r="Q46" s="4"/>
      <c r="R46" s="4"/>
      <c r="S46" s="20">
        <f>SUM(U46:AB46,AE46:AP46,AR46:BF46)</f>
        <v>0.39</v>
      </c>
      <c r="T46" s="20"/>
      <c r="U46" s="4"/>
      <c r="V46" s="4"/>
      <c r="W46" s="4"/>
      <c r="X46" s="4"/>
      <c r="Y46" s="4"/>
      <c r="Z46" s="4">
        <v>0.34</v>
      </c>
      <c r="AA46" s="4"/>
      <c r="AB46" s="4"/>
      <c r="AC46" s="737">
        <f>SUM(AE46:AP46,AR46:AT46)</f>
        <v>0.05</v>
      </c>
      <c r="AD46" s="720"/>
      <c r="AE46" s="4">
        <v>0.05</v>
      </c>
      <c r="AF46" s="4"/>
      <c r="AG46" s="4"/>
      <c r="AH46" s="4"/>
      <c r="AI46" s="4"/>
      <c r="AJ46" s="4"/>
      <c r="AK46" s="4"/>
      <c r="AL46" s="4"/>
      <c r="AM46" s="4"/>
      <c r="AN46" s="4"/>
      <c r="AO46" s="4"/>
      <c r="AP46" s="4"/>
      <c r="AQ46" s="25">
        <f>D46-BH46</f>
        <v>21.764150000000001</v>
      </c>
      <c r="AR46" s="4"/>
      <c r="AS46" s="4"/>
      <c r="AT46" s="4"/>
      <c r="AU46" s="4"/>
      <c r="AV46" s="4"/>
      <c r="AW46" s="4"/>
      <c r="AX46" s="4"/>
      <c r="AY46" s="4"/>
      <c r="AZ46" s="4"/>
      <c r="BA46" s="4"/>
      <c r="BB46" s="4"/>
      <c r="BC46" s="4"/>
      <c r="BD46" s="4"/>
      <c r="BE46" s="4"/>
      <c r="BF46" s="4"/>
      <c r="BG46" s="4"/>
      <c r="BH46" s="20">
        <f>SUM(H46:N46,P46:R46,U46:AB46,AE46:AP46,AR46:BG46)</f>
        <v>0.39</v>
      </c>
      <c r="BI46" s="23">
        <f>AQ64</f>
        <v>21.764150000000001</v>
      </c>
      <c r="BJ46" s="14"/>
    </row>
    <row r="47" spans="1:62" s="26" customFormat="1" ht="20.25" customHeight="1" x14ac:dyDescent="0.25">
      <c r="A47" s="721" t="s">
        <v>260</v>
      </c>
      <c r="B47" s="16" t="s">
        <v>252</v>
      </c>
      <c r="C47" s="23" t="s">
        <v>253</v>
      </c>
      <c r="D47" s="4"/>
      <c r="E47" s="20">
        <f t="shared" si="9"/>
        <v>0</v>
      </c>
      <c r="F47" s="20"/>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4"/>
      <c r="E48" s="20">
        <f t="shared" si="9"/>
        <v>0</v>
      </c>
      <c r="F48" s="20"/>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790">
        <v>0.39234999999999998</v>
      </c>
      <c r="E49" s="20">
        <f t="shared" si="9"/>
        <v>0</v>
      </c>
      <c r="F49" s="20"/>
      <c r="G49" s="20">
        <f t="shared" si="5"/>
        <v>0</v>
      </c>
      <c r="H49" s="4"/>
      <c r="I49" s="4"/>
      <c r="J49" s="4"/>
      <c r="K49" s="4"/>
      <c r="L49" s="4"/>
      <c r="M49" s="4"/>
      <c r="N49" s="4"/>
      <c r="O49" s="4"/>
      <c r="P49" s="4"/>
      <c r="Q49" s="4"/>
      <c r="R49" s="4"/>
      <c r="S49" s="20">
        <f>SUM(U49:AB49,AE49:AS49,AU49:BF49)</f>
        <v>0</v>
      </c>
      <c r="T49" s="20"/>
      <c r="U49" s="4"/>
      <c r="V49" s="4"/>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0.39234999999999998</v>
      </c>
      <c r="AU49" s="4"/>
      <c r="AV49" s="4"/>
      <c r="AW49" s="4"/>
      <c r="AX49" s="4"/>
      <c r="AY49" s="4"/>
      <c r="AZ49" s="4"/>
      <c r="BA49" s="4"/>
      <c r="BB49" s="4"/>
      <c r="BC49" s="4"/>
      <c r="BD49" s="4"/>
      <c r="BE49" s="4"/>
      <c r="BF49" s="4"/>
      <c r="BG49" s="4"/>
      <c r="BH49" s="20">
        <f>SUM(H49:N49,P49:R49,U49:AB49,AE49:AS49,AU49:BG49)</f>
        <v>0</v>
      </c>
      <c r="BI49" s="23">
        <f>AT64</f>
        <v>0.39234999999999998</v>
      </c>
      <c r="BJ49" s="14"/>
    </row>
    <row r="50" spans="1:62" s="26" customFormat="1" ht="13.8" x14ac:dyDescent="0.25">
      <c r="A50" s="15">
        <v>2.1</v>
      </c>
      <c r="B50" s="16" t="s">
        <v>119</v>
      </c>
      <c r="C50" s="23" t="s">
        <v>123</v>
      </c>
      <c r="D50" s="4"/>
      <c r="E50" s="20">
        <f t="shared" si="9"/>
        <v>0</v>
      </c>
      <c r="F50" s="20"/>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762">
        <v>1.26126</v>
      </c>
      <c r="E51" s="20">
        <f t="shared" si="9"/>
        <v>0</v>
      </c>
      <c r="F51" s="20"/>
      <c r="G51" s="20">
        <f t="shared" si="5"/>
        <v>0</v>
      </c>
      <c r="H51" s="4"/>
      <c r="I51" s="4"/>
      <c r="J51" s="4"/>
      <c r="K51" s="4"/>
      <c r="L51" s="4"/>
      <c r="M51" s="4"/>
      <c r="N51" s="4"/>
      <c r="O51" s="4"/>
      <c r="P51" s="4"/>
      <c r="Q51" s="4"/>
      <c r="R51" s="4"/>
      <c r="S51" s="20">
        <f>SUM(U51:AB51,AE51:AU51,AW51:BF51)</f>
        <v>0.6399999999999999</v>
      </c>
      <c r="T51" s="20"/>
      <c r="U51" s="4"/>
      <c r="V51" s="4">
        <v>0.06</v>
      </c>
      <c r="W51" s="4"/>
      <c r="X51" s="4"/>
      <c r="Y51" s="4"/>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0.62126000000000015</v>
      </c>
      <c r="AW51" s="4"/>
      <c r="AX51" s="4">
        <v>0.57999999999999996</v>
      </c>
      <c r="AY51" s="4"/>
      <c r="AZ51" s="4"/>
      <c r="BA51" s="4"/>
      <c r="BB51" s="4"/>
      <c r="BC51" s="4"/>
      <c r="BD51" s="4"/>
      <c r="BE51" s="4"/>
      <c r="BF51" s="4"/>
      <c r="BG51" s="4"/>
      <c r="BH51" s="20">
        <f>SUM(H51:N51,P51:R51,U51:AB51,AE51:AU51,AW51:BG51)</f>
        <v>0.6399999999999999</v>
      </c>
      <c r="BI51" s="23">
        <f>AV64</f>
        <v>0.77126000000000017</v>
      </c>
      <c r="BJ51" s="14"/>
    </row>
    <row r="52" spans="1:62" s="26" customFormat="1" ht="13.8" x14ac:dyDescent="0.25">
      <c r="A52" s="15">
        <v>2.12</v>
      </c>
      <c r="B52" s="16" t="s">
        <v>149</v>
      </c>
      <c r="C52" s="23" t="s">
        <v>147</v>
      </c>
      <c r="D52" s="4"/>
      <c r="E52" s="20">
        <f t="shared" si="9"/>
        <v>0</v>
      </c>
      <c r="F52" s="20"/>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v>
      </c>
      <c r="BJ52" s="14"/>
    </row>
    <row r="53" spans="1:62" s="26" customFormat="1" ht="13.8" x14ac:dyDescent="0.25">
      <c r="A53" s="15" t="s">
        <v>168</v>
      </c>
      <c r="B53" s="16" t="s">
        <v>90</v>
      </c>
      <c r="C53" s="23" t="s">
        <v>94</v>
      </c>
      <c r="D53" s="762">
        <v>61.307169999999999</v>
      </c>
      <c r="E53" s="20">
        <f t="shared" si="9"/>
        <v>0</v>
      </c>
      <c r="F53" s="20"/>
      <c r="G53" s="20">
        <f t="shared" si="5"/>
        <v>0</v>
      </c>
      <c r="H53" s="4"/>
      <c r="I53" s="4"/>
      <c r="J53" s="4"/>
      <c r="K53" s="4"/>
      <c r="L53" s="4"/>
      <c r="M53" s="4"/>
      <c r="N53" s="4"/>
      <c r="O53" s="4"/>
      <c r="P53" s="4"/>
      <c r="Q53" s="4"/>
      <c r="R53" s="4"/>
      <c r="S53" s="20">
        <f>SUM(U53:AB53,AE53:AW53,AY53:BF53)</f>
        <v>1.25</v>
      </c>
      <c r="T53" s="20"/>
      <c r="U53" s="4"/>
      <c r="V53" s="4"/>
      <c r="W53" s="4"/>
      <c r="X53" s="4"/>
      <c r="Y53" s="4"/>
      <c r="Z53" s="4"/>
      <c r="AA53" s="4"/>
      <c r="AB53" s="4"/>
      <c r="AC53" s="737">
        <f t="shared" ref="AC53:AC60" si="13">SUM(AE53:AT53,)</f>
        <v>1.25</v>
      </c>
      <c r="AD53" s="720"/>
      <c r="AE53" s="4">
        <v>1.05</v>
      </c>
      <c r="AF53" s="4">
        <v>0.2</v>
      </c>
      <c r="AG53" s="4"/>
      <c r="AH53" s="4"/>
      <c r="AI53" s="4"/>
      <c r="AJ53" s="4"/>
      <c r="AK53" s="4"/>
      <c r="AL53" s="4"/>
      <c r="AM53" s="4"/>
      <c r="AN53" s="4"/>
      <c r="AO53" s="4"/>
      <c r="AP53" s="4"/>
      <c r="AQ53" s="4"/>
      <c r="AR53" s="4"/>
      <c r="AS53" s="4"/>
      <c r="AT53" s="4"/>
      <c r="AU53" s="4"/>
      <c r="AV53" s="4"/>
      <c r="AW53" s="4"/>
      <c r="AX53" s="25">
        <f>D53-BH53</f>
        <v>60.057169999999999</v>
      </c>
      <c r="AY53" s="4"/>
      <c r="AZ53" s="4"/>
      <c r="BA53" s="4"/>
      <c r="BB53" s="4"/>
      <c r="BC53" s="4"/>
      <c r="BD53" s="4"/>
      <c r="BE53" s="4"/>
      <c r="BF53" s="4"/>
      <c r="BG53" s="4"/>
      <c r="BH53" s="20">
        <f>SUM(H53:N53,P53:R53,U53:AB53,AE53:AW53,AY53:BG53)</f>
        <v>1.25</v>
      </c>
      <c r="BI53" s="23">
        <f>AX64</f>
        <v>78.667169999999999</v>
      </c>
      <c r="BJ53" s="14"/>
    </row>
    <row r="54" spans="1:62" s="26" customFormat="1" ht="13.8" x14ac:dyDescent="0.25">
      <c r="A54" s="15" t="s">
        <v>169</v>
      </c>
      <c r="B54" s="16" t="s">
        <v>91</v>
      </c>
      <c r="C54" s="23" t="s">
        <v>95</v>
      </c>
      <c r="D54" s="4"/>
      <c r="E54" s="20">
        <f t="shared" si="9"/>
        <v>0</v>
      </c>
      <c r="F54" s="20"/>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762">
        <v>2.8687299999999998</v>
      </c>
      <c r="E55" s="20">
        <f t="shared" si="9"/>
        <v>0</v>
      </c>
      <c r="F55" s="20"/>
      <c r="G55" s="20">
        <f t="shared" si="5"/>
        <v>0</v>
      </c>
      <c r="H55" s="4"/>
      <c r="I55" s="4"/>
      <c r="J55" s="4"/>
      <c r="K55" s="4"/>
      <c r="L55" s="4"/>
      <c r="M55" s="4"/>
      <c r="N55" s="4"/>
      <c r="O55" s="4"/>
      <c r="P55" s="4"/>
      <c r="Q55" s="4"/>
      <c r="R55" s="4"/>
      <c r="S55" s="20">
        <f>SUM(U55:AB55,AE55:AY55,BA55:BF55)</f>
        <v>0</v>
      </c>
      <c r="T55" s="20"/>
      <c r="U55" s="4"/>
      <c r="V55" s="4"/>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2.8687299999999998</v>
      </c>
      <c r="BA55" s="4"/>
      <c r="BB55" s="4"/>
      <c r="BC55" s="4"/>
      <c r="BD55" s="4"/>
      <c r="BE55" s="4"/>
      <c r="BF55" s="4"/>
      <c r="BG55" s="4"/>
      <c r="BH55" s="20">
        <f>SUM(H55:N55,P55:R55,U55:AB55,AE55:AY55,BA55:BG55)</f>
        <v>0</v>
      </c>
      <c r="BI55" s="23">
        <f>AZ64</f>
        <v>3.12873</v>
      </c>
      <c r="BJ55" s="14"/>
    </row>
    <row r="56" spans="1:62" s="26" customFormat="1" ht="13.8" x14ac:dyDescent="0.25">
      <c r="A56" s="15" t="s">
        <v>171</v>
      </c>
      <c r="B56" s="16" t="s">
        <v>116</v>
      </c>
      <c r="C56" s="23" t="s">
        <v>96</v>
      </c>
      <c r="D56" s="4"/>
      <c r="E56" s="20">
        <f t="shared" si="9"/>
        <v>0</v>
      </c>
      <c r="F56" s="20"/>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4"/>
      <c r="E57" s="20">
        <f t="shared" si="9"/>
        <v>0</v>
      </c>
      <c r="F57" s="20"/>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762">
        <v>1.5905499999999999</v>
      </c>
      <c r="E58" s="20">
        <f t="shared" si="9"/>
        <v>0</v>
      </c>
      <c r="F58" s="20"/>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1.5905499999999999</v>
      </c>
      <c r="BD58" s="4"/>
      <c r="BE58" s="4"/>
      <c r="BF58" s="4"/>
      <c r="BG58" s="4"/>
      <c r="BH58" s="20">
        <f>SUM(H58:N58,P58:R58,U58:AB58,AE58:BB58,BD58:BG58)</f>
        <v>0</v>
      </c>
      <c r="BI58" s="23">
        <f>BC64</f>
        <v>1.5905499999999999</v>
      </c>
      <c r="BJ58" s="14"/>
    </row>
    <row r="59" spans="1:62" s="26" customFormat="1" ht="13.8" x14ac:dyDescent="0.25">
      <c r="A59" s="15">
        <v>2.19</v>
      </c>
      <c r="B59" s="16" t="s">
        <v>151</v>
      </c>
      <c r="C59" s="23" t="s">
        <v>152</v>
      </c>
      <c r="D59" s="762">
        <v>113.45827</v>
      </c>
      <c r="E59" s="20">
        <f t="shared" si="9"/>
        <v>5</v>
      </c>
      <c r="F59" s="20"/>
      <c r="G59" s="20">
        <f t="shared" si="5"/>
        <v>0</v>
      </c>
      <c r="H59" s="4"/>
      <c r="I59" s="4"/>
      <c r="J59" s="4"/>
      <c r="K59" s="4"/>
      <c r="L59" s="4"/>
      <c r="M59" s="4"/>
      <c r="N59" s="4"/>
      <c r="O59" s="4"/>
      <c r="P59" s="4">
        <v>5</v>
      </c>
      <c r="Q59" s="4"/>
      <c r="R59" s="4"/>
      <c r="S59" s="20">
        <f>SUM(U59:AB59,AE59:BC59,BE59:BF59)</f>
        <v>0.44</v>
      </c>
      <c r="T59" s="20"/>
      <c r="U59" s="4"/>
      <c r="V59" s="4"/>
      <c r="W59" s="4"/>
      <c r="X59" s="4"/>
      <c r="Y59" s="4"/>
      <c r="Z59" s="4"/>
      <c r="AA59" s="4"/>
      <c r="AB59" s="4"/>
      <c r="AC59" s="737">
        <f t="shared" si="13"/>
        <v>0.4</v>
      </c>
      <c r="AD59" s="720"/>
      <c r="AE59" s="4"/>
      <c r="AF59" s="4">
        <v>0.4</v>
      </c>
      <c r="AG59" s="4"/>
      <c r="AH59" s="4"/>
      <c r="AI59" s="4"/>
      <c r="AJ59" s="4"/>
      <c r="AK59" s="4"/>
      <c r="AL59" s="4"/>
      <c r="AM59" s="4"/>
      <c r="AN59" s="4"/>
      <c r="AO59" s="4"/>
      <c r="AP59" s="4"/>
      <c r="AQ59" s="4"/>
      <c r="AR59" s="4"/>
      <c r="AS59" s="4"/>
      <c r="AT59" s="4"/>
      <c r="AU59" s="4"/>
      <c r="AV59" s="4"/>
      <c r="AW59" s="4"/>
      <c r="AX59" s="4">
        <v>0.04</v>
      </c>
      <c r="AY59" s="4"/>
      <c r="AZ59" s="4"/>
      <c r="BA59" s="4"/>
      <c r="BB59" s="4"/>
      <c r="BC59" s="4"/>
      <c r="BD59" s="25">
        <f>D59-BH59</f>
        <v>108.01827</v>
      </c>
      <c r="BE59" s="4"/>
      <c r="BF59" s="4"/>
      <c r="BG59" s="4"/>
      <c r="BH59" s="20">
        <f>SUM(H59:N59,P59:R59,U59:AB59,AE59:BC59,BE59:BG59)</f>
        <v>5.44</v>
      </c>
      <c r="BI59" s="23">
        <f>BD64</f>
        <v>108.01827</v>
      </c>
      <c r="BJ59" s="14"/>
    </row>
    <row r="60" spans="1:62" s="26" customFormat="1" ht="13.8" x14ac:dyDescent="0.25">
      <c r="A60" s="15">
        <v>2.2000000000000002</v>
      </c>
      <c r="B60" s="16" t="s">
        <v>150</v>
      </c>
      <c r="C60" s="23" t="s">
        <v>153</v>
      </c>
      <c r="D60" s="762">
        <v>2121.4612299999999</v>
      </c>
      <c r="E60" s="20">
        <f t="shared" si="9"/>
        <v>4.03</v>
      </c>
      <c r="F60" s="20"/>
      <c r="G60" s="20">
        <f t="shared" si="5"/>
        <v>0</v>
      </c>
      <c r="H60" s="4"/>
      <c r="I60" s="4"/>
      <c r="J60" s="4"/>
      <c r="K60" s="4"/>
      <c r="L60" s="4"/>
      <c r="M60" s="4"/>
      <c r="N60" s="4"/>
      <c r="O60" s="4"/>
      <c r="P60" s="4">
        <v>4.03</v>
      </c>
      <c r="Q60" s="4"/>
      <c r="R60" s="4"/>
      <c r="S60" s="20">
        <f>SUM(U60:AB60,AE60:BD60,BF60)</f>
        <v>0.8</v>
      </c>
      <c r="T60" s="20"/>
      <c r="U60" s="4"/>
      <c r="V60" s="4"/>
      <c r="W60" s="4"/>
      <c r="X60" s="4"/>
      <c r="Y60" s="4"/>
      <c r="Z60" s="4"/>
      <c r="AA60" s="4"/>
      <c r="AB60" s="4"/>
      <c r="AC60" s="737">
        <f t="shared" si="13"/>
        <v>0.8</v>
      </c>
      <c r="AD60" s="720"/>
      <c r="AE60" s="4">
        <v>0.3</v>
      </c>
      <c r="AF60" s="4">
        <v>0.5</v>
      </c>
      <c r="AG60" s="4"/>
      <c r="AH60" s="4"/>
      <c r="AI60" s="4"/>
      <c r="AJ60" s="4"/>
      <c r="AK60" s="4"/>
      <c r="AL60" s="4"/>
      <c r="AM60" s="4"/>
      <c r="AN60" s="4"/>
      <c r="AO60" s="4"/>
      <c r="AP60" s="4"/>
      <c r="AQ60" s="4"/>
      <c r="AR60" s="4"/>
      <c r="AS60" s="4"/>
      <c r="AT60" s="4"/>
      <c r="AU60" s="4"/>
      <c r="AV60" s="4"/>
      <c r="AW60" s="4"/>
      <c r="AX60" s="4"/>
      <c r="AY60" s="4"/>
      <c r="AZ60" s="4"/>
      <c r="BA60" s="4"/>
      <c r="BB60" s="4"/>
      <c r="BC60" s="4"/>
      <c r="BD60" s="4"/>
      <c r="BE60" s="25">
        <f>D60-BH60</f>
        <v>2116.63123</v>
      </c>
      <c r="BF60" s="4"/>
      <c r="BG60" s="4"/>
      <c r="BH60" s="20">
        <f>SUM(H60:N60,P60:R60,U60:AB60,AE60:BD60,BF60:BG60)</f>
        <v>4.83</v>
      </c>
      <c r="BI60" s="23">
        <f>BE64</f>
        <v>2116.63123</v>
      </c>
      <c r="BJ60" s="14"/>
    </row>
    <row r="61" spans="1:62" s="26" customFormat="1" ht="13.8" x14ac:dyDescent="0.25">
      <c r="A61" s="15">
        <v>2.21</v>
      </c>
      <c r="B61" s="16" t="s">
        <v>77</v>
      </c>
      <c r="C61" s="23" t="s">
        <v>78</v>
      </c>
      <c r="D61" s="4"/>
      <c r="E61" s="20">
        <f t="shared" si="9"/>
        <v>0</v>
      </c>
      <c r="F61" s="20"/>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v>
      </c>
      <c r="BG61" s="4"/>
      <c r="BH61" s="20">
        <f>SUM(H61:N61,P61:R61,U61:AB61,AE61:BE61,BG61)</f>
        <v>0</v>
      </c>
      <c r="BI61" s="23">
        <f>BF64</f>
        <v>0</v>
      </c>
      <c r="BJ61" s="14"/>
    </row>
    <row r="62" spans="1:62" s="26" customFormat="1" ht="13.8" x14ac:dyDescent="0.25">
      <c r="A62" s="27">
        <v>3</v>
      </c>
      <c r="B62" s="28" t="s">
        <v>72</v>
      </c>
      <c r="C62" s="29" t="s">
        <v>84</v>
      </c>
      <c r="D62" s="753">
        <v>140.06746999999999</v>
      </c>
      <c r="E62" s="24">
        <f>SUM(H62:N62,P62:R62)</f>
        <v>13.1</v>
      </c>
      <c r="F62" s="24"/>
      <c r="G62" s="20">
        <f t="shared" si="5"/>
        <v>0</v>
      </c>
      <c r="H62" s="4"/>
      <c r="I62" s="4"/>
      <c r="J62" s="4"/>
      <c r="K62" s="4"/>
      <c r="L62" s="4"/>
      <c r="M62" s="4"/>
      <c r="N62" s="4"/>
      <c r="O62" s="4"/>
      <c r="P62" s="4"/>
      <c r="Q62" s="4"/>
      <c r="R62" s="4">
        <v>13.1</v>
      </c>
      <c r="S62" s="20">
        <f>SUM(U62:AB62,AE62:BF62,)</f>
        <v>7.0399999999999991</v>
      </c>
      <c r="T62" s="20"/>
      <c r="U62" s="4"/>
      <c r="V62" s="4"/>
      <c r="W62" s="4"/>
      <c r="X62" s="4"/>
      <c r="Y62" s="4"/>
      <c r="Z62" s="4">
        <v>0.11</v>
      </c>
      <c r="AA62" s="4"/>
      <c r="AB62" s="4"/>
      <c r="AC62" s="737">
        <f>SUM(AE62:AT62,)</f>
        <v>6.8599999999999994</v>
      </c>
      <c r="AD62" s="720"/>
      <c r="AE62" s="4">
        <v>4.34</v>
      </c>
      <c r="AF62" s="4">
        <v>2.4</v>
      </c>
      <c r="AG62" s="4"/>
      <c r="AH62" s="4"/>
      <c r="AI62" s="4"/>
      <c r="AJ62" s="4"/>
      <c r="AK62" s="4">
        <v>0.06</v>
      </c>
      <c r="AL62" s="4">
        <v>0.06</v>
      </c>
      <c r="AM62" s="4"/>
      <c r="AN62" s="4"/>
      <c r="AO62" s="4"/>
      <c r="AP62" s="4"/>
      <c r="AQ62" s="4"/>
      <c r="AR62" s="4"/>
      <c r="AS62" s="4"/>
      <c r="AT62" s="4"/>
      <c r="AU62" s="4"/>
      <c r="AV62" s="4"/>
      <c r="AW62" s="4"/>
      <c r="AX62" s="4">
        <v>7.0000000000000007E-2</v>
      </c>
      <c r="AY62" s="4"/>
      <c r="AZ62" s="4"/>
      <c r="BA62" s="4"/>
      <c r="BB62" s="4"/>
      <c r="BC62" s="4"/>
      <c r="BD62" s="4"/>
      <c r="BE62" s="4"/>
      <c r="BF62" s="4"/>
      <c r="BG62" s="25">
        <f>D62-BH62</f>
        <v>119.92747</v>
      </c>
      <c r="BH62" s="20">
        <f>SUM(H62:N62,P62:R62,U62:AB62,AE62:BF62,)</f>
        <v>20.139999999999993</v>
      </c>
      <c r="BI62" s="23">
        <f>BG64</f>
        <v>119.92747</v>
      </c>
      <c r="BJ62" s="14"/>
    </row>
    <row r="63" spans="1:62" x14ac:dyDescent="0.25">
      <c r="A63" s="723"/>
      <c r="B63" s="30" t="s">
        <v>113</v>
      </c>
      <c r="C63" s="724"/>
      <c r="E63" s="726">
        <f>SUM(H63:N63,P63:R63)</f>
        <v>196.42</v>
      </c>
      <c r="F63" s="726"/>
      <c r="G63" s="726">
        <f>SUM(H63+I63)</f>
        <v>0</v>
      </c>
      <c r="H63" s="726">
        <f>SUM(H12:H17,H19:H21,H24:H31,H34:H62)</f>
        <v>0</v>
      </c>
      <c r="I63" s="726">
        <f>SUM(I11,I13:I17,I19:I21,I24:I31,I34:I62)</f>
        <v>0</v>
      </c>
      <c r="J63" s="726">
        <f>SUM(J11:J12,J14:J17,J19:J21,J24:J31,J34:J62)</f>
        <v>0</v>
      </c>
      <c r="K63" s="726">
        <f>SUM(K11:K13,K15:K17,K19:K21,K24:K31,K34:K62)</f>
        <v>0</v>
      </c>
      <c r="L63" s="726">
        <f>SUM(L11:L14,L16:L17,L19:L21,L24:L31,L34:L62)</f>
        <v>0</v>
      </c>
      <c r="M63" s="726">
        <f>SUM(M11:M15,M17,M19:M21,M24:M31,M34:M62)</f>
        <v>0</v>
      </c>
      <c r="N63" s="726">
        <f>SUM(N11:N16,N19:N21,N24:N31,N34:N62)</f>
        <v>0</v>
      </c>
      <c r="O63" s="726">
        <f>SUM(O11:O16,O19:O21,O24:O31,O34:O62)</f>
        <v>0</v>
      </c>
      <c r="P63" s="726">
        <f>SUM(P11:P17,P20:P21,P24:P31,P34:P62)</f>
        <v>9.0300000000000011</v>
      </c>
      <c r="Q63" s="726">
        <f>SUM(Q11:Q17,Q19,Q21,Q24:Q31,Q34:Q62)</f>
        <v>0</v>
      </c>
      <c r="R63" s="726">
        <f>SUM(R11:R17,R19:R20,R24:R31,R34:R62)</f>
        <v>187.39</v>
      </c>
      <c r="S63" s="726">
        <f>SUM(U63:AB63,AE63:BF63)</f>
        <v>984.71</v>
      </c>
      <c r="T63" s="726"/>
      <c r="U63" s="726">
        <f>SUM(U11:U17,U19:U21,U25:U31,U34:U62)</f>
        <v>50</v>
      </c>
      <c r="V63" s="726">
        <f>SUM(V11:V17,V19:V21,V24,V26:V31,V34:V62)</f>
        <v>0.2</v>
      </c>
      <c r="W63" s="726">
        <f>SUM(W11:W17,W19:W21,W24:W25,W27:W31,W34:W62)</f>
        <v>0</v>
      </c>
      <c r="X63" s="726">
        <f>SUM(X11:X17,X19:X21,X24:X26,X28:X31,X34:X62)</f>
        <v>0</v>
      </c>
      <c r="Y63" s="726">
        <f>SUM(Y11:Y17,Y19:Y21,Y24:Y27,Y29:Y31,Y34:Y62)</f>
        <v>843.6</v>
      </c>
      <c r="Z63" s="726">
        <f>SUM(Z11:Z17,Z19:Z21,Z24:Z28,Z30:Z31,Z34:Z62)</f>
        <v>2.8799999999999994</v>
      </c>
      <c r="AA63" s="726">
        <f>SUM(AA11:AA17,AA19:AA21,AA24:AA29,AA31,AA34:AA62)</f>
        <v>0</v>
      </c>
      <c r="AB63" s="726">
        <f>SUM(AB11:AB17,AB19:AB21,AB24:AB30,AB34:AB62)</f>
        <v>0</v>
      </c>
      <c r="AC63" s="738">
        <f>SUM(AC11:AC17,AC19:AC21,AC24:AC31,AC34:AC49,AC50:AC62)</f>
        <v>69.009999999999991</v>
      </c>
      <c r="AD63" s="726"/>
      <c r="AE63" s="726">
        <f>SUM(AE11:AE17,AE19:AE21,AE24:AE31,AE35:AE62)</f>
        <v>53.72</v>
      </c>
      <c r="AF63" s="726">
        <f>SUM(AF11:AF17,AF19:AF21,AF24:AF31,AF34,AF36:AF62)</f>
        <v>14.9</v>
      </c>
      <c r="AG63" s="726">
        <f>SUM(AG11:AG17,AG19:AG21,AG24:AG31,AG34:AG35,AG37:AG62)</f>
        <v>0</v>
      </c>
      <c r="AH63" s="726">
        <f>SUM(AH11:AH17,AH19:AH21,AH24:AH31,AH34:AH36,AH38:AH62)</f>
        <v>0</v>
      </c>
      <c r="AI63" s="726">
        <f>SUM(AI11:AI17,AI19:AI21,AI24:AI31,AI34:AI37,AI39:AI62)</f>
        <v>0</v>
      </c>
      <c r="AJ63" s="726">
        <f>SUM(AJ11:AJ17,AJ19:AJ21,AJ24:AJ31,AJ34:AJ38,AJ40:AJ62)</f>
        <v>0</v>
      </c>
      <c r="AK63" s="726">
        <f>SUM(AK11:AK17,AK19:AK21,AK24:AK31,AK34:AK39,AK41:AK62)</f>
        <v>0.14000000000000001</v>
      </c>
      <c r="AL63" s="726">
        <f>SUM(AL11:AL17,AL19:AL21,AL24:AL31,AL34:AL40,AL42:AL62)</f>
        <v>0.25</v>
      </c>
      <c r="AM63" s="726">
        <f>SUM(AM11:AM17,AM19:AM21,AM24:AM31,AM34:AM41,AM43:AM62)</f>
        <v>0</v>
      </c>
      <c r="AN63" s="726">
        <f>SUM(AN11:AN17,AN19:AN21,AN24:AN31,AN34:AN42,AN44:AN62)</f>
        <v>0</v>
      </c>
      <c r="AO63" s="726">
        <f>SUM(AO11:AO17,AO19:AO21,AO24:AO31,AO34:AO43,AO45:AO62)</f>
        <v>0</v>
      </c>
      <c r="AP63" s="726">
        <f>SUM(AP11:AP17,AP19:AP21,AP24:AP31,AP34:AP44,AP46:AP62)</f>
        <v>0</v>
      </c>
      <c r="AQ63" s="726">
        <f>SUM(AQ11:AQ17,AQ19:AQ21,AQ24:AQ31,AQ34:AQ45,AQ47:AQ62)</f>
        <v>0</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0.15</v>
      </c>
      <c r="AW63" s="726">
        <f>SUM(AW11:AW17,AW19:AW21,AW24:AW31,AW34:AW51,AW53:AW62)</f>
        <v>0</v>
      </c>
      <c r="AX63" s="726">
        <f>SUM(AX11:AX17,AX19:AX21,AX24:AX31,AX34:AX52,AX54:AX62)</f>
        <v>18.609999999999996</v>
      </c>
      <c r="AY63" s="726">
        <f>SUM(AY11:AY17,AY19:AY21,AY24:AY31,AY34:AY53,AY55:AY62)</f>
        <v>0</v>
      </c>
      <c r="AZ63" s="726">
        <f>SUM(AZ11:AZ17,AZ19:AZ21,AZ24:AZ31,AZ34:AZ54,AZ56:AZ62)</f>
        <v>0.26</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12627.460849999999</v>
      </c>
      <c r="F64" s="34"/>
      <c r="G64" s="34">
        <f>G10+G63</f>
        <v>252.79017999999999</v>
      </c>
      <c r="H64" s="34">
        <f>H63+H11</f>
        <v>252.79017999999999</v>
      </c>
      <c r="I64" s="34">
        <f>I12+I63</f>
        <v>0</v>
      </c>
      <c r="J64" s="34">
        <f>J13+J63</f>
        <v>207.15818000000002</v>
      </c>
      <c r="K64" s="34">
        <f>K14+K63</f>
        <v>260.68398999999999</v>
      </c>
      <c r="L64" s="34">
        <f>L15+L63</f>
        <v>2958.8867100000002</v>
      </c>
      <c r="M64" s="34">
        <f>M16+M63</f>
        <v>7971.1653100000003</v>
      </c>
      <c r="N64" s="34">
        <f>N17+N63</f>
        <v>771.09769000000006</v>
      </c>
      <c r="O64" s="34">
        <f>O18+O63</f>
        <v>12.070919999999999</v>
      </c>
      <c r="P64" s="34">
        <f>P63+P19</f>
        <v>15.281470000000001</v>
      </c>
      <c r="Q64" s="34">
        <f>Q63+Q20</f>
        <v>0</v>
      </c>
      <c r="R64" s="34">
        <f>R63+R21</f>
        <v>190.39731999999998</v>
      </c>
      <c r="S64" s="34">
        <f>SUM(S63,S22)</f>
        <v>3488.2268599999998</v>
      </c>
      <c r="T64" s="34"/>
      <c r="U64" s="34">
        <f>U63+U24</f>
        <v>50</v>
      </c>
      <c r="V64" s="34">
        <f>V63+V25</f>
        <v>0.2</v>
      </c>
      <c r="W64" s="34">
        <f>W63+W26</f>
        <v>0</v>
      </c>
      <c r="X64" s="34">
        <f>+X63+X27</f>
        <v>0</v>
      </c>
      <c r="Y64" s="34">
        <f>+Y63+Y28</f>
        <v>843.6</v>
      </c>
      <c r="Z64" s="34">
        <f>Z63+Z29</f>
        <v>10.538449999999999</v>
      </c>
      <c r="AA64" s="34">
        <f>AA63+AA30</f>
        <v>0</v>
      </c>
      <c r="AB64" s="34">
        <f>AB63+AB31</f>
        <v>0</v>
      </c>
      <c r="AC64" s="734">
        <f>AC63+AC32</f>
        <v>275.08119999999997</v>
      </c>
      <c r="AD64" s="34"/>
      <c r="AE64" s="34">
        <f>AE63+AE34</f>
        <v>179.01706000000001</v>
      </c>
      <c r="AF64" s="34">
        <f>AF63+AF35</f>
        <v>67.358620000000002</v>
      </c>
      <c r="AG64" s="34">
        <f>AG63+AG36</f>
        <v>6.166E-2</v>
      </c>
      <c r="AH64" s="34">
        <f>AH63+AH37</f>
        <v>0.19756000000000001</v>
      </c>
      <c r="AI64" s="34">
        <f>AI63+AI38</f>
        <v>2.5644800000000001</v>
      </c>
      <c r="AJ64" s="34">
        <f>AJ63+AJ39</f>
        <v>3.0664500000000001</v>
      </c>
      <c r="AK64" s="34">
        <f>AK63+AK40</f>
        <v>0.26441999999999999</v>
      </c>
      <c r="AL64" s="34">
        <f>AL63+AL41</f>
        <v>0.25</v>
      </c>
      <c r="AM64" s="34">
        <f>AM63+AM42</f>
        <v>0</v>
      </c>
      <c r="AN64" s="34">
        <f>AN63+AN43</f>
        <v>0</v>
      </c>
      <c r="AO64" s="34">
        <f>AO63+AO44</f>
        <v>0</v>
      </c>
      <c r="AP64" s="34">
        <f>AP63+AP45</f>
        <v>0.14445</v>
      </c>
      <c r="AQ64" s="34">
        <f>AQ63+AQ46</f>
        <v>21.764150000000001</v>
      </c>
      <c r="AR64" s="34">
        <f>AR63+AR47</f>
        <v>0</v>
      </c>
      <c r="AS64" s="34">
        <f>AS63+AS48</f>
        <v>0</v>
      </c>
      <c r="AT64" s="34">
        <f>AT63+AT49</f>
        <v>0.39234999999999998</v>
      </c>
      <c r="AU64" s="34">
        <f>AU63+AU50</f>
        <v>0</v>
      </c>
      <c r="AV64" s="34">
        <f>AV63+AV51</f>
        <v>0.77126000000000017</v>
      </c>
      <c r="AW64" s="34">
        <f>AW63+AW52</f>
        <v>0</v>
      </c>
      <c r="AX64" s="34">
        <f>AX63+AX53</f>
        <v>78.667169999999999</v>
      </c>
      <c r="AY64" s="34">
        <f>AY63+AY54</f>
        <v>0</v>
      </c>
      <c r="AZ64" s="34">
        <f>AZ63+AZ55</f>
        <v>3.12873</v>
      </c>
      <c r="BA64" s="34">
        <f>BA63+BA56</f>
        <v>0</v>
      </c>
      <c r="BB64" s="34">
        <f>BB63+BB57</f>
        <v>0</v>
      </c>
      <c r="BC64" s="34">
        <f>BC63+BC58</f>
        <v>1.5905499999999999</v>
      </c>
      <c r="BD64" s="34">
        <f>BD63+BD59</f>
        <v>108.01827</v>
      </c>
      <c r="BE64" s="34">
        <f>BE63+BE60</f>
        <v>2116.63123</v>
      </c>
      <c r="BF64" s="34">
        <f>BF63+BF61</f>
        <v>0</v>
      </c>
      <c r="BG64" s="34">
        <f>BG63+BG62</f>
        <v>119.92747</v>
      </c>
      <c r="BH64" s="34"/>
      <c r="BI64" s="34"/>
      <c r="BJ64" s="9">
        <f>BI62</f>
        <v>119.92747</v>
      </c>
    </row>
    <row r="66" spans="2:54" x14ac:dyDescent="0.25">
      <c r="S66" s="9">
        <f>S63+R63+P63</f>
        <v>1181.1299999999999</v>
      </c>
    </row>
    <row r="67" spans="2:54" ht="15.6" x14ac:dyDescent="0.3">
      <c r="B67" s="36" t="s">
        <v>158</v>
      </c>
      <c r="C67" s="37" t="s">
        <v>155</v>
      </c>
      <c r="D67" s="678"/>
      <c r="AZ67" s="8"/>
      <c r="BA67" s="8"/>
      <c r="BB67" s="8"/>
    </row>
    <row r="68" spans="2:54" ht="15.6" x14ac:dyDescent="0.3">
      <c r="B68" s="36" t="s">
        <v>159</v>
      </c>
      <c r="C68" s="37" t="s">
        <v>118</v>
      </c>
      <c r="D68" s="67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115" zoomScaleNormal="115" workbookViewId="0">
      <pane xSplit="4" ySplit="6" topLeftCell="Z55" activePane="bottomRight" state="frozen"/>
      <selection activeCell="AI54" sqref="AI54"/>
      <selection pane="topRight" activeCell="AI54" sqref="AI54"/>
      <selection pane="bottomLeft" activeCell="AI54" sqref="AI54"/>
      <selection pane="bottomRight" activeCell="AI54" sqref="AI54"/>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725"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E1" s="6"/>
      <c r="F1" s="6"/>
      <c r="G1" s="6"/>
      <c r="H1" s="6"/>
      <c r="I1" s="6"/>
      <c r="J1" s="6"/>
      <c r="K1" s="6"/>
      <c r="L1" s="6"/>
      <c r="M1" s="90"/>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966</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761"/>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942</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98">
        <f>SUM(D8,D22,D62)</f>
        <v>301.22066000000001</v>
      </c>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301.22066000000001</v>
      </c>
      <c r="BK7" s="100">
        <f>D7-BJ7</f>
        <v>0</v>
      </c>
    </row>
    <row r="8" spans="1:67" s="100" customFormat="1" ht="17.25" customHeight="1" x14ac:dyDescent="0.3">
      <c r="A8" s="742">
        <v>1</v>
      </c>
      <c r="B8" s="28" t="s">
        <v>31</v>
      </c>
      <c r="C8" s="97" t="s">
        <v>21</v>
      </c>
      <c r="D8" s="753">
        <v>26.559100000000001</v>
      </c>
      <c r="E8" s="743">
        <f>D8-BH8</f>
        <v>17.859100000000002</v>
      </c>
      <c r="F8" s="743"/>
      <c r="G8" s="744">
        <f>SUM(G13:G17,G19:G21)</f>
        <v>0</v>
      </c>
      <c r="H8" s="744">
        <f>SUM(H12:H17,H19:H21)</f>
        <v>0</v>
      </c>
      <c r="I8" s="745">
        <f>SUM(I11,I13:I17,I19:I21)</f>
        <v>0</v>
      </c>
      <c r="J8" s="744">
        <f>SUM(J11:J12,J14:J17,J19:J21)</f>
        <v>0</v>
      </c>
      <c r="K8" s="744">
        <f>SUM(K11:K13,K15:K17,K19:K21)</f>
        <v>0</v>
      </c>
      <c r="L8" s="744">
        <f>SUM(L11:L14,L16:L17,L19:L21)</f>
        <v>0</v>
      </c>
      <c r="M8" s="744">
        <f>SUM(M11:M15,M17,M19:M21)</f>
        <v>0</v>
      </c>
      <c r="N8" s="744">
        <f>SUM(N11:N16,N19:N21)</f>
        <v>0</v>
      </c>
      <c r="O8" s="744">
        <f>SUM(O11:O16,O19:O21)</f>
        <v>0</v>
      </c>
      <c r="P8" s="744">
        <f>SUM(P11:P18,P20:P21)</f>
        <v>0</v>
      </c>
      <c r="Q8" s="744">
        <f>SUM(Q11:Q17,Q19,Q21)</f>
        <v>0</v>
      </c>
      <c r="R8" s="744">
        <f>SUM(R11:R17,R19:R20)</f>
        <v>0</v>
      </c>
      <c r="S8" s="24">
        <f>SUM(S11:S17,S19:S21)</f>
        <v>8.6999999999999993</v>
      </c>
      <c r="T8" s="746"/>
      <c r="U8" s="744">
        <f>SUM(U11:U17,U19:U21)</f>
        <v>0</v>
      </c>
      <c r="V8" s="744">
        <f t="shared" ref="V8:BG8" si="0">SUM(V11:V17,V19:V21)</f>
        <v>0</v>
      </c>
      <c r="W8" s="744">
        <f t="shared" si="0"/>
        <v>0</v>
      </c>
      <c r="X8" s="744">
        <f t="shared" si="0"/>
        <v>0.01</v>
      </c>
      <c r="Y8" s="744">
        <f t="shared" si="0"/>
        <v>0.66</v>
      </c>
      <c r="Z8" s="744">
        <f t="shared" si="0"/>
        <v>0.03</v>
      </c>
      <c r="AA8" s="744">
        <f t="shared" si="0"/>
        <v>0</v>
      </c>
      <c r="AB8" s="744">
        <f t="shared" si="0"/>
        <v>0</v>
      </c>
      <c r="AC8" s="747">
        <f t="shared" si="0"/>
        <v>0</v>
      </c>
      <c r="AD8" s="748">
        <f t="shared" si="0"/>
        <v>0</v>
      </c>
      <c r="AE8" s="744">
        <f t="shared" si="0"/>
        <v>0</v>
      </c>
      <c r="AF8" s="744">
        <f t="shared" si="0"/>
        <v>0</v>
      </c>
      <c r="AG8" s="744">
        <f t="shared" si="0"/>
        <v>0</v>
      </c>
      <c r="AH8" s="744">
        <f t="shared" si="0"/>
        <v>0</v>
      </c>
      <c r="AI8" s="744">
        <f t="shared" si="0"/>
        <v>0</v>
      </c>
      <c r="AJ8" s="744">
        <f t="shared" si="0"/>
        <v>0</v>
      </c>
      <c r="AK8" s="744">
        <f t="shared" si="0"/>
        <v>0</v>
      </c>
      <c r="AL8" s="744">
        <f t="shared" si="0"/>
        <v>0</v>
      </c>
      <c r="AM8" s="744">
        <f t="shared" si="0"/>
        <v>0</v>
      </c>
      <c r="AN8" s="744">
        <f t="shared" si="0"/>
        <v>0</v>
      </c>
      <c r="AO8" s="744">
        <f t="shared" si="0"/>
        <v>0</v>
      </c>
      <c r="AP8" s="744">
        <f t="shared" si="0"/>
        <v>0</v>
      </c>
      <c r="AQ8" s="744">
        <f t="shared" si="0"/>
        <v>0</v>
      </c>
      <c r="AR8" s="744">
        <f t="shared" si="0"/>
        <v>0</v>
      </c>
      <c r="AS8" s="744">
        <f t="shared" si="0"/>
        <v>0</v>
      </c>
      <c r="AT8" s="744">
        <f t="shared" si="0"/>
        <v>0</v>
      </c>
      <c r="AU8" s="744">
        <f t="shared" si="0"/>
        <v>0</v>
      </c>
      <c r="AV8" s="744">
        <f t="shared" si="0"/>
        <v>0</v>
      </c>
      <c r="AW8" s="744">
        <f t="shared" si="0"/>
        <v>0</v>
      </c>
      <c r="AX8" s="744">
        <f t="shared" si="0"/>
        <v>8</v>
      </c>
      <c r="AY8" s="744">
        <f t="shared" si="0"/>
        <v>0</v>
      </c>
      <c r="AZ8" s="744">
        <f t="shared" si="0"/>
        <v>0</v>
      </c>
      <c r="BA8" s="744">
        <f t="shared" si="0"/>
        <v>0</v>
      </c>
      <c r="BB8" s="744">
        <f t="shared" si="0"/>
        <v>0</v>
      </c>
      <c r="BC8" s="744">
        <f t="shared" si="0"/>
        <v>0</v>
      </c>
      <c r="BD8" s="744">
        <f t="shared" si="0"/>
        <v>0</v>
      </c>
      <c r="BE8" s="744">
        <f t="shared" si="0"/>
        <v>0</v>
      </c>
      <c r="BF8" s="744">
        <f t="shared" si="0"/>
        <v>0</v>
      </c>
      <c r="BG8" s="744">
        <f t="shared" si="0"/>
        <v>0</v>
      </c>
      <c r="BH8" s="749">
        <f>SUM(BH11:BH17,BH19:BH21)</f>
        <v>8.6999999999999993</v>
      </c>
      <c r="BI8" s="98">
        <f>E64</f>
        <v>17.859100000000002</v>
      </c>
      <c r="BJ8" s="100">
        <f>BI10+BI13+BI14+BI15+BI16+BI17+BI19+BI20+BI21</f>
        <v>17.859099999999998</v>
      </c>
      <c r="BK8" s="42"/>
      <c r="BL8" s="8"/>
      <c r="BM8" s="8"/>
      <c r="BN8" s="8"/>
      <c r="BO8" s="8"/>
    </row>
    <row r="9" spans="1:67" s="14" customFormat="1" ht="12" customHeight="1" x14ac:dyDescent="0.3">
      <c r="A9" s="15"/>
      <c r="B9" s="16" t="s">
        <v>38</v>
      </c>
      <c r="C9" s="91"/>
      <c r="D9" s="4"/>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763"/>
      <c r="BL9" s="6"/>
      <c r="BM9" s="6"/>
      <c r="BN9" s="6"/>
      <c r="BO9" s="6"/>
    </row>
    <row r="10" spans="1:67" s="26" customFormat="1" ht="15.6" x14ac:dyDescent="0.3">
      <c r="A10" s="15">
        <v>1.1000000000000001</v>
      </c>
      <c r="B10" s="16" t="s">
        <v>81</v>
      </c>
      <c r="C10" s="23" t="s">
        <v>82</v>
      </c>
      <c r="D10" s="4"/>
      <c r="E10" s="20">
        <f>SUM(J10:N10,P10:R10)</f>
        <v>0</v>
      </c>
      <c r="F10" s="20"/>
      <c r="G10" s="25">
        <f>D10-BH10</f>
        <v>0</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0</v>
      </c>
      <c r="Q10" s="20">
        <f t="shared" si="1"/>
        <v>0</v>
      </c>
      <c r="R10" s="20">
        <f t="shared" si="1"/>
        <v>0</v>
      </c>
      <c r="S10" s="720">
        <f t="shared" si="1"/>
        <v>0</v>
      </c>
      <c r="T10" s="20"/>
      <c r="U10" s="20">
        <f>SUM(U11:U12)</f>
        <v>0</v>
      </c>
      <c r="V10" s="20">
        <f t="shared" ref="V10:BF10" si="2">SUM(V11:V12)</f>
        <v>0</v>
      </c>
      <c r="W10" s="20">
        <f t="shared" si="2"/>
        <v>0</v>
      </c>
      <c r="X10" s="20">
        <f t="shared" si="2"/>
        <v>0</v>
      </c>
      <c r="Y10" s="20">
        <f t="shared" si="2"/>
        <v>0</v>
      </c>
      <c r="Z10" s="20">
        <f t="shared" si="2"/>
        <v>0</v>
      </c>
      <c r="AA10" s="20">
        <f t="shared" si="2"/>
        <v>0</v>
      </c>
      <c r="AB10" s="20">
        <f t="shared" si="2"/>
        <v>0</v>
      </c>
      <c r="AC10" s="737">
        <f t="shared" si="2"/>
        <v>0</v>
      </c>
      <c r="AD10" s="720"/>
      <c r="AE10" s="20">
        <f t="shared" si="2"/>
        <v>0</v>
      </c>
      <c r="AF10" s="20">
        <f t="shared" si="2"/>
        <v>0</v>
      </c>
      <c r="AG10" s="20">
        <f t="shared" si="2"/>
        <v>0</v>
      </c>
      <c r="AH10" s="20">
        <f t="shared" si="2"/>
        <v>0</v>
      </c>
      <c r="AI10" s="20">
        <f t="shared" si="2"/>
        <v>0</v>
      </c>
      <c r="AJ10" s="20">
        <f t="shared" si="2"/>
        <v>0</v>
      </c>
      <c r="AK10" s="20">
        <f t="shared" si="2"/>
        <v>0</v>
      </c>
      <c r="AL10" s="20">
        <f t="shared" si="2"/>
        <v>0</v>
      </c>
      <c r="AM10" s="20">
        <f t="shared" si="2"/>
        <v>0</v>
      </c>
      <c r="AN10" s="20">
        <f t="shared" si="2"/>
        <v>0</v>
      </c>
      <c r="AO10" s="20">
        <f t="shared" si="2"/>
        <v>0</v>
      </c>
      <c r="AP10" s="20">
        <f t="shared" si="2"/>
        <v>0</v>
      </c>
      <c r="AQ10" s="20">
        <f t="shared" si="2"/>
        <v>0</v>
      </c>
      <c r="AR10" s="20">
        <f t="shared" si="2"/>
        <v>0</v>
      </c>
      <c r="AS10" s="20">
        <f t="shared" si="2"/>
        <v>0</v>
      </c>
      <c r="AT10" s="20">
        <f t="shared" si="2"/>
        <v>0</v>
      </c>
      <c r="AU10" s="20">
        <f t="shared" si="2"/>
        <v>0</v>
      </c>
      <c r="AV10" s="20">
        <f t="shared" si="2"/>
        <v>0</v>
      </c>
      <c r="AW10" s="20">
        <f t="shared" si="2"/>
        <v>0</v>
      </c>
      <c r="AX10" s="20">
        <f t="shared" si="2"/>
        <v>0</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0</v>
      </c>
      <c r="BI10" s="23">
        <f>G64</f>
        <v>0</v>
      </c>
      <c r="BJ10" s="14"/>
      <c r="BK10" s="763"/>
      <c r="BL10" s="6"/>
      <c r="BM10" s="6"/>
      <c r="BN10" s="6"/>
      <c r="BO10" s="6"/>
    </row>
    <row r="11" spans="1:67" s="26" customFormat="1" ht="15.6" x14ac:dyDescent="0.3">
      <c r="A11" s="15"/>
      <c r="B11" s="16" t="s">
        <v>79</v>
      </c>
      <c r="C11" s="23" t="s">
        <v>80</v>
      </c>
      <c r="D11" s="4"/>
      <c r="E11" s="720">
        <f>SUM(I11:N11,P11:R11)</f>
        <v>0</v>
      </c>
      <c r="F11" s="720"/>
      <c r="G11" s="720">
        <f>SUM(I11)</f>
        <v>0</v>
      </c>
      <c r="H11" s="93">
        <f>D11-BH11</f>
        <v>0</v>
      </c>
      <c r="I11" s="4"/>
      <c r="J11" s="4"/>
      <c r="K11" s="4"/>
      <c r="L11" s="4"/>
      <c r="M11" s="103"/>
      <c r="N11" s="4"/>
      <c r="O11" s="4"/>
      <c r="P11" s="4"/>
      <c r="Q11" s="4"/>
      <c r="R11" s="4"/>
      <c r="S11" s="720">
        <f t="shared" ref="S11:S18" si="3">SUM(U11:BF11)</f>
        <v>0</v>
      </c>
      <c r="T11" s="4"/>
      <c r="U11" s="4"/>
      <c r="V11" s="4"/>
      <c r="W11" s="4"/>
      <c r="X11" s="4"/>
      <c r="Y11" s="4"/>
      <c r="Z11" s="4"/>
      <c r="AA11" s="4"/>
      <c r="AB11" s="4"/>
      <c r="AC11" s="737">
        <f>SUM(AE11:AT11)</f>
        <v>0</v>
      </c>
      <c r="AD11" s="720"/>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f>SUM(I11:N11,P11:R11,U11:AB11,AE11:BG11)</f>
        <v>0</v>
      </c>
      <c r="BI11" s="23">
        <f>H64</f>
        <v>0</v>
      </c>
      <c r="BJ11" s="14"/>
      <c r="BK11" s="763"/>
      <c r="BL11" s="6"/>
      <c r="BM11" s="6"/>
      <c r="BN11" s="6"/>
      <c r="BO11" s="6"/>
    </row>
    <row r="12" spans="1:67" s="26" customFormat="1" ht="15.6" x14ac:dyDescent="0.3">
      <c r="A12" s="15"/>
      <c r="B12" s="16" t="s">
        <v>184</v>
      </c>
      <c r="C12" s="23" t="s">
        <v>183</v>
      </c>
      <c r="D12" s="4"/>
      <c r="E12" s="104">
        <f>SUM(H12,J12:N12,P12:R12)</f>
        <v>0</v>
      </c>
      <c r="F12" s="104"/>
      <c r="G12" s="104">
        <f>SUM(H12)</f>
        <v>0</v>
      </c>
      <c r="H12" s="4"/>
      <c r="I12" s="93">
        <f>D12-BH12</f>
        <v>0</v>
      </c>
      <c r="J12" s="4"/>
      <c r="K12" s="4"/>
      <c r="L12" s="4"/>
      <c r="M12" s="103"/>
      <c r="N12" s="4"/>
      <c r="O12" s="4"/>
      <c r="P12" s="4"/>
      <c r="Q12" s="4"/>
      <c r="R12" s="4"/>
      <c r="S12" s="720">
        <f t="shared" si="3"/>
        <v>0</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v>
      </c>
      <c r="BI12" s="23">
        <f>I64</f>
        <v>0</v>
      </c>
      <c r="BJ12" s="14"/>
      <c r="BK12" s="763"/>
      <c r="BL12" s="6"/>
      <c r="BM12" s="6"/>
      <c r="BN12" s="6"/>
      <c r="BO12" s="6"/>
    </row>
    <row r="13" spans="1:67" s="26" customFormat="1" ht="13.8" x14ac:dyDescent="0.25">
      <c r="A13" s="15">
        <v>1.2</v>
      </c>
      <c r="B13" s="16" t="s">
        <v>105</v>
      </c>
      <c r="C13" s="23" t="s">
        <v>51</v>
      </c>
      <c r="D13" s="4"/>
      <c r="E13" s="20">
        <f>SUM(H13:I13,K13:N13,P13:R13)</f>
        <v>0</v>
      </c>
      <c r="F13" s="20"/>
      <c r="G13" s="20">
        <f>SUM(H13:I13)</f>
        <v>0</v>
      </c>
      <c r="H13" s="4"/>
      <c r="I13" s="4"/>
      <c r="J13" s="25">
        <f>D13-BH13</f>
        <v>0</v>
      </c>
      <c r="K13" s="4"/>
      <c r="L13" s="4"/>
      <c r="M13" s="4"/>
      <c r="N13" s="4"/>
      <c r="O13" s="4"/>
      <c r="P13" s="4"/>
      <c r="Q13" s="4"/>
      <c r="R13" s="4"/>
      <c r="S13" s="720">
        <f t="shared" si="3"/>
        <v>0</v>
      </c>
      <c r="T13" s="20"/>
      <c r="U13" s="4"/>
      <c r="V13" s="4"/>
      <c r="W13" s="4"/>
      <c r="X13" s="4"/>
      <c r="Y13" s="4"/>
      <c r="Z13" s="4"/>
      <c r="AA13" s="4"/>
      <c r="AB13" s="4"/>
      <c r="AC13" s="737">
        <f t="shared" si="4"/>
        <v>0</v>
      </c>
      <c r="AD13" s="720"/>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20">
        <f>SUM(H13:I13,K13:N13,P13:R13,U13:AB13,AE13:BG13)</f>
        <v>0</v>
      </c>
      <c r="BI13" s="23">
        <f>J64</f>
        <v>0</v>
      </c>
      <c r="BJ13" s="14"/>
    </row>
    <row r="14" spans="1:67" s="26" customFormat="1" ht="13.8" x14ac:dyDescent="0.25">
      <c r="A14" s="15" t="s">
        <v>3</v>
      </c>
      <c r="B14" s="16" t="s">
        <v>34</v>
      </c>
      <c r="C14" s="23" t="s">
        <v>39</v>
      </c>
      <c r="D14" s="762">
        <v>18.92624</v>
      </c>
      <c r="E14" s="20">
        <f>SUM(H14:J14,L14:N14,P14:R14)</f>
        <v>0</v>
      </c>
      <c r="F14" s="20"/>
      <c r="G14" s="20">
        <f t="shared" ref="G14:G62" si="5">SUM(H14:I14)</f>
        <v>0</v>
      </c>
      <c r="H14" s="4"/>
      <c r="I14" s="4"/>
      <c r="J14" s="4"/>
      <c r="K14" s="25">
        <f>D14-BH14</f>
        <v>17.226240000000001</v>
      </c>
      <c r="L14" s="4"/>
      <c r="M14" s="4"/>
      <c r="N14" s="4"/>
      <c r="O14" s="4"/>
      <c r="P14" s="4"/>
      <c r="Q14" s="4"/>
      <c r="R14" s="4"/>
      <c r="S14" s="720">
        <f t="shared" si="3"/>
        <v>1.7000000000000002</v>
      </c>
      <c r="T14" s="20"/>
      <c r="U14" s="4"/>
      <c r="V14" s="4"/>
      <c r="W14" s="4"/>
      <c r="X14" s="4">
        <v>0.01</v>
      </c>
      <c r="Y14" s="4">
        <v>0.66</v>
      </c>
      <c r="Z14" s="4">
        <v>0.03</v>
      </c>
      <c r="AA14" s="4"/>
      <c r="AB14" s="4"/>
      <c r="AC14" s="737">
        <f t="shared" si="4"/>
        <v>0</v>
      </c>
      <c r="AD14" s="720"/>
      <c r="AE14" s="4"/>
      <c r="AF14" s="4"/>
      <c r="AG14" s="4"/>
      <c r="AH14" s="4"/>
      <c r="AI14" s="4"/>
      <c r="AJ14" s="4"/>
      <c r="AK14" s="4"/>
      <c r="AL14" s="4"/>
      <c r="AM14" s="4"/>
      <c r="AN14" s="4"/>
      <c r="AO14" s="4"/>
      <c r="AP14" s="4"/>
      <c r="AQ14" s="4"/>
      <c r="AR14" s="4"/>
      <c r="AS14" s="4"/>
      <c r="AT14" s="4"/>
      <c r="AU14" s="4"/>
      <c r="AV14" s="4"/>
      <c r="AW14" s="4"/>
      <c r="AX14" s="4">
        <v>1</v>
      </c>
      <c r="AY14" s="4"/>
      <c r="AZ14" s="4"/>
      <c r="BA14" s="4"/>
      <c r="BB14" s="4"/>
      <c r="BC14" s="4"/>
      <c r="BD14" s="4"/>
      <c r="BE14" s="4"/>
      <c r="BF14" s="4"/>
      <c r="BG14" s="4"/>
      <c r="BH14" s="20">
        <f>SUM(H14:J14,L14:N14,P14:R14,U14:AB14,AE14:BG14)</f>
        <v>1.7000000000000002</v>
      </c>
      <c r="BI14" s="23">
        <f>K64</f>
        <v>17.226240000000001</v>
      </c>
      <c r="BJ14" s="14"/>
    </row>
    <row r="15" spans="1:67" s="26" customFormat="1" ht="13.8" x14ac:dyDescent="0.25">
      <c r="A15" s="15" t="s">
        <v>4</v>
      </c>
      <c r="B15" s="16" t="s">
        <v>11</v>
      </c>
      <c r="C15" s="23" t="s">
        <v>22</v>
      </c>
      <c r="D15" s="4"/>
      <c r="E15" s="20">
        <f>SUM(H15:K15,M15:N15,P15:R15)</f>
        <v>0</v>
      </c>
      <c r="F15" s="20"/>
      <c r="G15" s="20">
        <f t="shared" si="5"/>
        <v>0</v>
      </c>
      <c r="H15" s="4"/>
      <c r="I15" s="4"/>
      <c r="J15" s="4"/>
      <c r="K15" s="4"/>
      <c r="L15" s="25">
        <f>D15-BH15</f>
        <v>0</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0</v>
      </c>
      <c r="BJ15" s="14"/>
    </row>
    <row r="16" spans="1:67" s="26" customFormat="1" ht="13.8" x14ac:dyDescent="0.25">
      <c r="A16" s="15" t="s">
        <v>5</v>
      </c>
      <c r="B16" s="16" t="s">
        <v>12</v>
      </c>
      <c r="C16" s="23" t="s">
        <v>23</v>
      </c>
      <c r="D16" s="4"/>
      <c r="E16" s="20">
        <f>SUM(H16:L16,N16,P16:R16)</f>
        <v>0</v>
      </c>
      <c r="F16" s="20"/>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4"/>
      <c r="E17" s="20">
        <f>SUM(H17:M17,P17:R17)</f>
        <v>0</v>
      </c>
      <c r="F17" s="20"/>
      <c r="G17" s="720">
        <f t="shared" si="5"/>
        <v>0</v>
      </c>
      <c r="H17" s="4"/>
      <c r="I17" s="4"/>
      <c r="J17" s="4"/>
      <c r="K17" s="4"/>
      <c r="L17" s="4"/>
      <c r="M17" s="4"/>
      <c r="N17" s="25">
        <f>D17-BH17</f>
        <v>0</v>
      </c>
      <c r="O17" s="4"/>
      <c r="P17" s="4"/>
      <c r="Q17" s="4"/>
      <c r="R17" s="4"/>
      <c r="S17" s="720">
        <f t="shared" si="3"/>
        <v>0</v>
      </c>
      <c r="T17" s="20"/>
      <c r="U17" s="4"/>
      <c r="V17" s="4"/>
      <c r="W17" s="4"/>
      <c r="X17" s="4"/>
      <c r="Y17" s="4"/>
      <c r="Z17" s="4"/>
      <c r="AA17" s="4"/>
      <c r="AB17" s="4"/>
      <c r="AC17" s="737">
        <f t="shared" si="4"/>
        <v>0</v>
      </c>
      <c r="AD17" s="720"/>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20">
        <f>SUM(H17:M17,P17:R17,U17:AB17,AE17:BG17)</f>
        <v>0</v>
      </c>
      <c r="BI17" s="23">
        <f>N64</f>
        <v>0</v>
      </c>
      <c r="BJ17" s="14"/>
    </row>
    <row r="18" spans="1:64" s="26" customFormat="1" ht="19.2" x14ac:dyDescent="0.25">
      <c r="A18" s="15"/>
      <c r="B18" s="92" t="s">
        <v>231</v>
      </c>
      <c r="C18" s="23" t="s">
        <v>232</v>
      </c>
      <c r="D18" s="4"/>
      <c r="E18" s="20">
        <f>SUM(H18:M18,P18:R18)</f>
        <v>0</v>
      </c>
      <c r="F18" s="4"/>
      <c r="G18" s="720">
        <f t="shared" si="5"/>
        <v>0</v>
      </c>
      <c r="H18" s="4"/>
      <c r="I18" s="4"/>
      <c r="J18" s="4"/>
      <c r="K18" s="4"/>
      <c r="L18" s="4"/>
      <c r="M18" s="4"/>
      <c r="N18" s="4"/>
      <c r="O18" s="93">
        <f>D18-BH18</f>
        <v>0</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762">
        <v>0.17355000000000001</v>
      </c>
      <c r="E19" s="20">
        <f>SUM(H19:N19,Q19:R19)</f>
        <v>0</v>
      </c>
      <c r="F19" s="20"/>
      <c r="G19" s="20">
        <f t="shared" si="5"/>
        <v>0</v>
      </c>
      <c r="H19" s="4"/>
      <c r="I19" s="4"/>
      <c r="J19" s="4"/>
      <c r="K19" s="4"/>
      <c r="L19" s="4"/>
      <c r="M19" s="4"/>
      <c r="N19" s="4"/>
      <c r="O19" s="4"/>
      <c r="P19" s="25">
        <f>D19-BH19</f>
        <v>0.17355000000000001</v>
      </c>
      <c r="Q19" s="4"/>
      <c r="R19" s="4"/>
      <c r="S19" s="720">
        <f>SUM(U19:BF19)</f>
        <v>0</v>
      </c>
      <c r="T19" s="20"/>
      <c r="U19" s="4"/>
      <c r="V19" s="4"/>
      <c r="W19" s="4"/>
      <c r="X19" s="4"/>
      <c r="Y19" s="4"/>
      <c r="Z19" s="4"/>
      <c r="AA19" s="4"/>
      <c r="AB19" s="4"/>
      <c r="AC19" s="737">
        <f t="shared" si="4"/>
        <v>0</v>
      </c>
      <c r="AD19" s="720"/>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20">
        <f>SUM(H19:N19,Q19:R19,U19:AB19,AE19:BG19)</f>
        <v>0</v>
      </c>
      <c r="BI19" s="23">
        <f>P64</f>
        <v>0.17355000000000001</v>
      </c>
      <c r="BJ19" s="14"/>
    </row>
    <row r="20" spans="1:64" s="26" customFormat="1" ht="13.8" x14ac:dyDescent="0.25">
      <c r="A20" s="15" t="s">
        <v>47</v>
      </c>
      <c r="B20" s="16" t="s">
        <v>45</v>
      </c>
      <c r="C20" s="23" t="s">
        <v>46</v>
      </c>
      <c r="D20" s="762">
        <v>7.4593100000000003</v>
      </c>
      <c r="E20" s="20">
        <f>SUM(H20:N20,P20,R20)</f>
        <v>0</v>
      </c>
      <c r="F20" s="20"/>
      <c r="G20" s="20">
        <f t="shared" si="5"/>
        <v>0</v>
      </c>
      <c r="H20" s="4"/>
      <c r="I20" s="4"/>
      <c r="J20" s="4"/>
      <c r="K20" s="4"/>
      <c r="L20" s="4"/>
      <c r="M20" s="4"/>
      <c r="N20" s="4"/>
      <c r="O20" s="4"/>
      <c r="P20" s="4"/>
      <c r="Q20" s="25">
        <f>D20-BH20</f>
        <v>0.45931000000000033</v>
      </c>
      <c r="R20" s="4"/>
      <c r="S20" s="720">
        <f>SUM(U20:BF20)</f>
        <v>7</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v>7</v>
      </c>
      <c r="AY20" s="4"/>
      <c r="AZ20" s="4"/>
      <c r="BA20" s="4"/>
      <c r="BB20" s="4"/>
      <c r="BC20" s="4"/>
      <c r="BD20" s="4"/>
      <c r="BE20" s="4"/>
      <c r="BF20" s="4"/>
      <c r="BG20" s="4"/>
      <c r="BH20" s="20">
        <f>SUM(H20:N20,P20,R20,U20:AB20,AE20:BG20)</f>
        <v>7</v>
      </c>
      <c r="BI20" s="23">
        <f>Q64</f>
        <v>0.45931000000000033</v>
      </c>
      <c r="BJ20" s="14"/>
    </row>
    <row r="21" spans="1:64" s="26" customFormat="1" ht="13.8" x14ac:dyDescent="0.25">
      <c r="A21" s="15" t="s">
        <v>175</v>
      </c>
      <c r="B21" s="16" t="s">
        <v>52</v>
      </c>
      <c r="C21" s="23" t="s">
        <v>53</v>
      </c>
      <c r="D21" s="4"/>
      <c r="E21" s="20">
        <f>SUM(H21:N21,P21:Q21)</f>
        <v>0</v>
      </c>
      <c r="F21" s="20"/>
      <c r="G21" s="20">
        <f t="shared" si="5"/>
        <v>0</v>
      </c>
      <c r="H21" s="4"/>
      <c r="I21" s="4"/>
      <c r="J21" s="4"/>
      <c r="K21" s="4"/>
      <c r="L21" s="4"/>
      <c r="M21" s="4"/>
      <c r="N21" s="4"/>
      <c r="O21" s="4"/>
      <c r="P21" s="4"/>
      <c r="Q21" s="4"/>
      <c r="R21" s="25">
        <f>D21-BH21</f>
        <v>0</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0</v>
      </c>
      <c r="BJ21" s="14"/>
    </row>
    <row r="22" spans="1:64" s="752" customFormat="1" ht="13.8" x14ac:dyDescent="0.25">
      <c r="A22" s="742">
        <v>2</v>
      </c>
      <c r="B22" s="742" t="s">
        <v>32</v>
      </c>
      <c r="C22" s="29" t="s">
        <v>24</v>
      </c>
      <c r="D22" s="753">
        <v>229.28941</v>
      </c>
      <c r="E22" s="24">
        <f>SUM(H22:N22,P22:R22)</f>
        <v>0</v>
      </c>
      <c r="F22" s="24"/>
      <c r="G22" s="24">
        <f t="shared" si="5"/>
        <v>0</v>
      </c>
      <c r="H22" s="24">
        <f>SUM(H24:H31,H34:H61)</f>
        <v>0</v>
      </c>
      <c r="I22" s="24">
        <f>SUM(I24:I31,I34:I61)</f>
        <v>0</v>
      </c>
      <c r="J22" s="24">
        <f t="shared" ref="J22:R22" si="6">SUM(J24:J31,J34:J61)</f>
        <v>0</v>
      </c>
      <c r="K22" s="24">
        <f t="shared" si="6"/>
        <v>0</v>
      </c>
      <c r="L22" s="24">
        <f>SUM(L24:L31,L34:L61)</f>
        <v>0</v>
      </c>
      <c r="M22" s="24">
        <f t="shared" si="6"/>
        <v>0</v>
      </c>
      <c r="N22" s="24">
        <f t="shared" si="6"/>
        <v>0</v>
      </c>
      <c r="O22" s="24">
        <f t="shared" si="6"/>
        <v>0</v>
      </c>
      <c r="P22" s="24">
        <f t="shared" si="6"/>
        <v>0</v>
      </c>
      <c r="Q22" s="24">
        <f t="shared" si="6"/>
        <v>0</v>
      </c>
      <c r="R22" s="24">
        <f t="shared" si="6"/>
        <v>0</v>
      </c>
      <c r="S22" s="750">
        <f>D22-BH22</f>
        <v>148.54940999999999</v>
      </c>
      <c r="T22" s="750"/>
      <c r="U22" s="24">
        <f>SUM(U25:U31,U34:U49,U50:U61)</f>
        <v>0</v>
      </c>
      <c r="V22" s="24">
        <f>SUM(V24,V26:V31,V34:V49,V50:V61)</f>
        <v>0.19</v>
      </c>
      <c r="W22" s="24">
        <f>SUM(W24:W25,W27:W31,W34:W49,W50:W61)</f>
        <v>0</v>
      </c>
      <c r="X22" s="24">
        <f>SUM(X24:X26,X28:X31,X34:X49,X50:X61)</f>
        <v>2.67</v>
      </c>
      <c r="Y22" s="24">
        <f>SUM(Y24:Y27,Y29:Y31,Y34:Y49,Y50:Y61)</f>
        <v>5.8100000000000005</v>
      </c>
      <c r="Z22" s="24">
        <f>SUM(Z24:Z28,Z30:Z31,Z34:Z49,Z50:Z61)</f>
        <v>0</v>
      </c>
      <c r="AA22" s="24">
        <f>SUM(AA24:AA29,AA31,AA34:AA49,AA50:AA61)</f>
        <v>0</v>
      </c>
      <c r="AB22" s="24">
        <f>SUM(AB24:AB30,AB34:AB49,,AB50:AB61)</f>
        <v>0</v>
      </c>
      <c r="AC22" s="751">
        <f>SUM(AC24:AC31,AC50:AC61)</f>
        <v>71.3</v>
      </c>
      <c r="AD22" s="727"/>
      <c r="AE22" s="24">
        <f>SUM(AE24:AE31,AE35:AE49,AE50:AE61)</f>
        <v>71.3</v>
      </c>
      <c r="AF22" s="24">
        <f>SUM(AF24:AF31,AF34,AF36:AF49,AF50:AF61)</f>
        <v>0</v>
      </c>
      <c r="AG22" s="24">
        <f>SUM(AG24:AG31,AG34:AG35,AG37:AG49,AG50:AG61)</f>
        <v>0</v>
      </c>
      <c r="AH22" s="24">
        <f>SUM(AH24:AH31,AH34:AH36,AH38:AH49,AH50:AH61)</f>
        <v>0</v>
      </c>
      <c r="AI22" s="24">
        <f>SUM(AI24:AI31,AI34:AI37,AI39:AI49,AI50:AI61)</f>
        <v>0</v>
      </c>
      <c r="AJ22" s="24">
        <f>SUM(AJ24:AJ31,AJ34:AJ38,AJ40:AJ49,AJ50:AJ61)</f>
        <v>0</v>
      </c>
      <c r="AK22" s="24">
        <f>SUM(AK24:AK31,AK34:AK39,AK41:AK49,AK50:AK61)</f>
        <v>0</v>
      </c>
      <c r="AL22" s="24">
        <f>SUM(AL24:AL31,AL34:AL40,AL42:AL49,AL50:AL61)</f>
        <v>0.04</v>
      </c>
      <c r="AM22" s="24">
        <f>SUM(AM24:AM31,AM34:AM41,AM43:AM49,AM50:AM61)</f>
        <v>0</v>
      </c>
      <c r="AN22" s="24">
        <f>SUM(AN24:AN31,AN34:AN42,AN44:AN49,AN50:AN61)</f>
        <v>0</v>
      </c>
      <c r="AO22" s="24">
        <f>SUM(AO24:AO31,AO34:AO43,AO45:AO49,AO50:AO61)</f>
        <v>0</v>
      </c>
      <c r="AP22" s="24">
        <f>SUM(AP24:AP31,AP34:AP44,AP46:AP49,AP50:AP61)</f>
        <v>0</v>
      </c>
      <c r="AQ22" s="24">
        <f>SUM(AQ24:AQ31,AQ34:AQ45,AQ47:AQ49,AQ50:AQ61)</f>
        <v>0</v>
      </c>
      <c r="AR22" s="24">
        <f>SUM(AR24:AR31,AR34:AR46,AR48:AR49,AR50:AR61)</f>
        <v>0</v>
      </c>
      <c r="AS22" s="24">
        <f>SUM(AS24:AS31,AS34:AS47,AS49,AS50:AS61)</f>
        <v>0</v>
      </c>
      <c r="AT22" s="24">
        <f>SUM(AT24:AT31,AT34:AT48,AT50:AT61)</f>
        <v>0</v>
      </c>
      <c r="AU22" s="24">
        <f>SUM(AU24:AU31,AU34:AU49,AU51:AU61)</f>
        <v>0</v>
      </c>
      <c r="AV22" s="24">
        <f>SUM(AV24:AV31,AV34:AV49,AV50,AV52:AV61)</f>
        <v>0.12</v>
      </c>
      <c r="AW22" s="24">
        <f>SUM(AW24:AW31,AW34:AW49,AW50,AW51,AW53:AW61)</f>
        <v>0</v>
      </c>
      <c r="AX22" s="24">
        <f>SUM(AX24:AX31,AX34:AX49,AX50,AX51,AX52,AX54:AX61)</f>
        <v>0.11</v>
      </c>
      <c r="AY22" s="24">
        <f>SUM(AY24:AY31,AY34:AY49,AY50,AY51,AY52,AY55:AY61)</f>
        <v>0</v>
      </c>
      <c r="AZ22" s="24">
        <f>SUM(AZ24:AZ31,AZ34:AZ49,AZ50:AZ54,AZ56:AZ61)</f>
        <v>0.5</v>
      </c>
      <c r="BA22" s="24">
        <f>SUM(BA24:BA31,BA34:BA49,BA50:BA55,BA57:BA61)</f>
        <v>0</v>
      </c>
      <c r="BB22" s="24">
        <f>SUM(BB24:BB31,BB34:BB49,BB50:BB56,BB58:BB61)</f>
        <v>0</v>
      </c>
      <c r="BC22" s="24">
        <f>SUM(BC24:BC31,BC34:BC49,BC50:BC57,BC59:BC61)</f>
        <v>0</v>
      </c>
      <c r="BD22" s="24">
        <f>SUM(BD24:BD31,BD34:BD49,BD50:BD58,BD60:BD61)</f>
        <v>0</v>
      </c>
      <c r="BE22" s="24">
        <f>SUM(BE24:BE31,BE34:BE49,BE50:BE59,BE61)</f>
        <v>0</v>
      </c>
      <c r="BF22" s="24">
        <f>SUM(BF24:BF31,BF34:BF49,BF50:BF60)</f>
        <v>0</v>
      </c>
      <c r="BG22" s="24">
        <f>SUM(BG24:BG31,BG34:BG49,BG50:BG61)</f>
        <v>0</v>
      </c>
      <c r="BH22" s="24">
        <f>SUM(H22:N22,P22:R22,U22:AB22,AE22:BG22)</f>
        <v>80.740000000000009</v>
      </c>
      <c r="BI22" s="29">
        <f>S64</f>
        <v>249.74941000000001</v>
      </c>
      <c r="BJ22" s="100"/>
      <c r="BK22" s="752">
        <f>BI24+BI25+BI26+BI27+BI28+BI29+BI30+BI31+BI34+BI35+BI36+BI37+BI38+BI39+BI40+BI41+BI42+BI43+BI44+BI45+BI46+BI47+BI48+BI49+BI50+BI51+BI52+BI53+BI54+BI55+BI56+BI57+BI58+BI59+BI60+BI61</f>
        <v>249.74941000000001</v>
      </c>
      <c r="BL22" s="752">
        <f>BK22-BI22</f>
        <v>0</v>
      </c>
    </row>
    <row r="23" spans="1:64" s="26" customFormat="1" ht="13.8" x14ac:dyDescent="0.25">
      <c r="A23" s="15"/>
      <c r="B23" s="15" t="s">
        <v>38</v>
      </c>
      <c r="C23" s="23"/>
      <c r="D23" s="4"/>
      <c r="E23" s="720"/>
      <c r="F23" s="720"/>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4"/>
      <c r="E24" s="20">
        <f>SUM(H24:N24,P24:R24)</f>
        <v>0</v>
      </c>
      <c r="F24" s="20"/>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v>
      </c>
      <c r="BJ24" s="14"/>
    </row>
    <row r="25" spans="1:64" s="26" customFormat="1" ht="13.8" x14ac:dyDescent="0.25">
      <c r="A25" s="15" t="s">
        <v>6</v>
      </c>
      <c r="B25" s="16" t="s">
        <v>14</v>
      </c>
      <c r="C25" s="23" t="s">
        <v>26</v>
      </c>
      <c r="D25" s="4"/>
      <c r="E25" s="20">
        <f t="shared" ref="E25:E30" si="8">SUM(H25:N25,P25:R25)</f>
        <v>0</v>
      </c>
      <c r="F25" s="20"/>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0.19</v>
      </c>
      <c r="BJ25" s="14"/>
    </row>
    <row r="26" spans="1:64" s="26" customFormat="1" ht="13.8" x14ac:dyDescent="0.25">
      <c r="A26" s="15" t="s">
        <v>7</v>
      </c>
      <c r="B26" s="16" t="s">
        <v>15</v>
      </c>
      <c r="C26" s="23" t="s">
        <v>122</v>
      </c>
      <c r="D26" s="4"/>
      <c r="E26" s="20">
        <f t="shared" si="8"/>
        <v>0</v>
      </c>
      <c r="F26" s="20"/>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4"/>
      <c r="E27" s="20">
        <f t="shared" si="8"/>
        <v>0</v>
      </c>
      <c r="F27" s="20"/>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10</v>
      </c>
      <c r="BJ27" s="14"/>
    </row>
    <row r="28" spans="1:64" s="26" customFormat="1" ht="13.8" x14ac:dyDescent="0.25">
      <c r="A28" s="15">
        <v>2.5</v>
      </c>
      <c r="B28" s="16" t="s">
        <v>87</v>
      </c>
      <c r="C28" s="23" t="s">
        <v>124</v>
      </c>
      <c r="D28" s="762">
        <v>1.53674</v>
      </c>
      <c r="E28" s="20">
        <f t="shared" si="8"/>
        <v>0</v>
      </c>
      <c r="F28" s="20"/>
      <c r="G28" s="20">
        <f t="shared" si="5"/>
        <v>0</v>
      </c>
      <c r="H28" s="4"/>
      <c r="I28" s="4"/>
      <c r="J28" s="4"/>
      <c r="K28" s="4"/>
      <c r="L28" s="4"/>
      <c r="M28" s="4"/>
      <c r="N28" s="4"/>
      <c r="O28" s="4"/>
      <c r="P28" s="4"/>
      <c r="Q28" s="4"/>
      <c r="R28" s="4"/>
      <c r="S28" s="20">
        <f>SUM(U28:X28,Z28:BF28)</f>
        <v>0</v>
      </c>
      <c r="T28" s="20"/>
      <c r="U28" s="4"/>
      <c r="V28" s="4"/>
      <c r="W28" s="4"/>
      <c r="X28" s="4"/>
      <c r="Y28" s="25">
        <f>D28-BH28</f>
        <v>1.53674</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8.2567400000000006</v>
      </c>
      <c r="BJ28" s="14"/>
    </row>
    <row r="29" spans="1:64" s="26" customFormat="1" ht="13.8" x14ac:dyDescent="0.25">
      <c r="A29" s="15">
        <v>2.6</v>
      </c>
      <c r="B29" s="16" t="s">
        <v>88</v>
      </c>
      <c r="C29" s="23" t="s">
        <v>48</v>
      </c>
      <c r="D29" s="762">
        <v>7.9623400000000002</v>
      </c>
      <c r="E29" s="20">
        <f t="shared" si="8"/>
        <v>0</v>
      </c>
      <c r="F29" s="20"/>
      <c r="G29" s="20">
        <f t="shared" si="5"/>
        <v>0</v>
      </c>
      <c r="H29" s="4"/>
      <c r="I29" s="4"/>
      <c r="J29" s="4"/>
      <c r="K29" s="4"/>
      <c r="L29" s="4"/>
      <c r="M29" s="4"/>
      <c r="N29" s="4"/>
      <c r="O29" s="4"/>
      <c r="P29" s="4"/>
      <c r="Q29" s="4"/>
      <c r="R29" s="4"/>
      <c r="S29" s="20">
        <f>SUM(U29:Y29,AA29:BF29)</f>
        <v>0.59</v>
      </c>
      <c r="T29" s="20"/>
      <c r="U29" s="4"/>
      <c r="V29" s="4"/>
      <c r="W29" s="4"/>
      <c r="X29" s="4"/>
      <c r="Y29" s="4">
        <v>0.5</v>
      </c>
      <c r="Z29" s="25">
        <f>D29-BH29</f>
        <v>7.3723400000000003</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v>0.09</v>
      </c>
      <c r="AY29" s="4"/>
      <c r="AZ29" s="4"/>
      <c r="BA29" s="4"/>
      <c r="BB29" s="4"/>
      <c r="BC29" s="4"/>
      <c r="BD29" s="4"/>
      <c r="BE29" s="4"/>
      <c r="BF29" s="4"/>
      <c r="BG29" s="4"/>
      <c r="BH29" s="20">
        <f>SUM(H29:N29,P29:R29,U29:Y29,AA29:AB29,AE29:BG29)</f>
        <v>0.59</v>
      </c>
      <c r="BI29" s="23">
        <f>Z64</f>
        <v>7.4023400000000006</v>
      </c>
      <c r="BJ29" s="14"/>
    </row>
    <row r="30" spans="1:64" s="26" customFormat="1" ht="20.25" customHeight="1" x14ac:dyDescent="0.25">
      <c r="A30" s="15">
        <v>2.7</v>
      </c>
      <c r="B30" s="16" t="s">
        <v>89</v>
      </c>
      <c r="C30" s="23" t="s">
        <v>41</v>
      </c>
      <c r="D30" s="4"/>
      <c r="E30" s="20">
        <f t="shared" si="8"/>
        <v>0</v>
      </c>
      <c r="F30" s="20"/>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4"/>
      <c r="E31" s="20">
        <f>SUM(H31:N31,P31:R31)</f>
        <v>0</v>
      </c>
      <c r="F31" s="20"/>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0</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0</v>
      </c>
      <c r="BJ31" s="14"/>
    </row>
    <row r="32" spans="1:64" s="26" customFormat="1" ht="20.25" customHeight="1" x14ac:dyDescent="0.25">
      <c r="A32" s="15" t="s">
        <v>42</v>
      </c>
      <c r="B32" s="16" t="s">
        <v>129</v>
      </c>
      <c r="C32" s="23" t="s">
        <v>27</v>
      </c>
      <c r="D32" s="813">
        <f>SUM(D34:D49)</f>
        <v>62.39143</v>
      </c>
      <c r="E32" s="20">
        <f t="shared" ref="E32:E61" si="9">SUM(H32:N32,P32:R32)</f>
        <v>0</v>
      </c>
      <c r="F32" s="20"/>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0.85</v>
      </c>
      <c r="T32" s="719"/>
      <c r="U32" s="719">
        <f>SUM(U34:U49)</f>
        <v>0</v>
      </c>
      <c r="V32" s="719">
        <f>SUM(V34:V49)</f>
        <v>0.19</v>
      </c>
      <c r="W32" s="719">
        <f t="shared" ref="W32:AB32" si="11">SUM(W34:W49)</f>
        <v>0</v>
      </c>
      <c r="X32" s="719">
        <f t="shared" si="11"/>
        <v>0</v>
      </c>
      <c r="Y32" s="719">
        <f>SUM(Y34:Y49)</f>
        <v>0</v>
      </c>
      <c r="Z32" s="719">
        <f t="shared" si="11"/>
        <v>0</v>
      </c>
      <c r="AA32" s="719">
        <f t="shared" si="11"/>
        <v>0</v>
      </c>
      <c r="AB32" s="719">
        <f t="shared" si="11"/>
        <v>0</v>
      </c>
      <c r="AC32" s="739">
        <f>D32-BH32</f>
        <v>61.541429999999998</v>
      </c>
      <c r="AD32" s="720"/>
      <c r="AE32" s="719">
        <f>SUM(AE35:AE49)</f>
        <v>0</v>
      </c>
      <c r="AF32" s="719">
        <f>SUM(AF34,AF36:AF49)</f>
        <v>0</v>
      </c>
      <c r="AG32" s="719">
        <f>SUM(AG34:AG35,AG37:AG49)</f>
        <v>0</v>
      </c>
      <c r="AH32" s="719">
        <f>SUM(AH34:AH36,AH38:AH49)</f>
        <v>0</v>
      </c>
      <c r="AI32" s="719">
        <f>SUM(AI34:AI37,AI39:AI49)</f>
        <v>0</v>
      </c>
      <c r="AJ32" s="719">
        <f>SUM(AJ34:AJ38,AJ40:AJ49)</f>
        <v>0</v>
      </c>
      <c r="AK32" s="719">
        <f>SUM(AK34:AK39,AK41:AK49)</f>
        <v>0</v>
      </c>
      <c r="AL32" s="719">
        <f>SUM(AL34:AL40,AL42:AL49)</f>
        <v>0.04</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0.12</v>
      </c>
      <c r="AW32" s="719">
        <f>SUM(AW34:AW49,)</f>
        <v>0</v>
      </c>
      <c r="AX32" s="719">
        <f>SUM(AX34:AX49,)</f>
        <v>0</v>
      </c>
      <c r="AY32" s="719">
        <f t="shared" ref="AY32:BG32" si="12">SUM(AY34:AY49,)</f>
        <v>0</v>
      </c>
      <c r="AZ32" s="719">
        <f t="shared" si="12"/>
        <v>0.5</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0.85</v>
      </c>
      <c r="BI32" s="23">
        <f>BI34+BI35+BI36+BI37+BI38+BI39+BI40+BI41+BI42+BI43+BI44+BI45+BI46+BI47+BI48+BI49</f>
        <v>134.62143000000003</v>
      </c>
      <c r="BJ32" s="14"/>
    </row>
    <row r="33" spans="1:62" s="26" customFormat="1" ht="10.5" customHeight="1" x14ac:dyDescent="0.25">
      <c r="A33" s="94"/>
      <c r="B33" s="92" t="s">
        <v>38</v>
      </c>
      <c r="C33" s="23"/>
      <c r="D33" s="4"/>
      <c r="E33" s="20">
        <f t="shared" si="9"/>
        <v>0</v>
      </c>
      <c r="F33" s="20"/>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790">
        <v>33.929870000000001</v>
      </c>
      <c r="E34" s="20">
        <f t="shared" si="9"/>
        <v>0</v>
      </c>
      <c r="F34" s="20"/>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33.929870000000001</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105.22987000000001</v>
      </c>
      <c r="BJ34" s="14"/>
    </row>
    <row r="35" spans="1:62" s="26" customFormat="1" ht="20.25" customHeight="1" x14ac:dyDescent="0.25">
      <c r="A35" s="721" t="s">
        <v>260</v>
      </c>
      <c r="B35" s="16" t="s">
        <v>235</v>
      </c>
      <c r="C35" s="23" t="s">
        <v>236</v>
      </c>
      <c r="D35" s="790">
        <v>6.5062800000000003</v>
      </c>
      <c r="E35" s="20">
        <f t="shared" si="9"/>
        <v>0</v>
      </c>
      <c r="F35" s="20"/>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6.5062800000000003</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7.5062800000000003</v>
      </c>
      <c r="BJ35" s="14"/>
    </row>
    <row r="36" spans="1:62" s="26" customFormat="1" ht="20.25" customHeight="1" x14ac:dyDescent="0.25">
      <c r="A36" s="721" t="s">
        <v>260</v>
      </c>
      <c r="B36" s="16" t="s">
        <v>237</v>
      </c>
      <c r="C36" s="23" t="s">
        <v>238</v>
      </c>
      <c r="D36" s="790">
        <v>7.2690000000000005E-2</v>
      </c>
      <c r="E36" s="20">
        <f t="shared" si="9"/>
        <v>0</v>
      </c>
      <c r="F36" s="20"/>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7.2690000000000005E-2</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7.2690000000000005E-2</v>
      </c>
      <c r="BJ36" s="14"/>
    </row>
    <row r="37" spans="1:62" s="26" customFormat="1" ht="20.25" customHeight="1" x14ac:dyDescent="0.25">
      <c r="A37" s="721" t="s">
        <v>260</v>
      </c>
      <c r="B37" s="16" t="s">
        <v>239</v>
      </c>
      <c r="C37" s="23" t="s">
        <v>240</v>
      </c>
      <c r="D37" s="790">
        <v>0.69008000000000003</v>
      </c>
      <c r="E37" s="20">
        <f t="shared" si="9"/>
        <v>0</v>
      </c>
      <c r="F37" s="20"/>
      <c r="G37" s="20">
        <f t="shared" si="5"/>
        <v>0</v>
      </c>
      <c r="H37" s="4"/>
      <c r="I37" s="4"/>
      <c r="J37" s="4"/>
      <c r="K37" s="4"/>
      <c r="L37" s="4"/>
      <c r="M37" s="4"/>
      <c r="N37" s="4"/>
      <c r="O37" s="4"/>
      <c r="P37" s="4"/>
      <c r="Q37" s="4"/>
      <c r="R37" s="4"/>
      <c r="S37" s="20">
        <f>SUM(U37:AB37,AE37:AG37,AI37:BF37)</f>
        <v>0.12</v>
      </c>
      <c r="T37" s="20"/>
      <c r="U37" s="4"/>
      <c r="V37" s="4"/>
      <c r="W37" s="4"/>
      <c r="X37" s="4"/>
      <c r="Y37" s="4"/>
      <c r="Z37" s="4"/>
      <c r="AA37" s="4"/>
      <c r="AB37" s="4"/>
      <c r="AC37" s="737">
        <f>SUM(AE37:AG37,AI37:AT37)</f>
        <v>0</v>
      </c>
      <c r="AD37" s="720"/>
      <c r="AE37" s="4"/>
      <c r="AF37" s="4"/>
      <c r="AG37" s="4"/>
      <c r="AH37" s="25">
        <f>D37-BH37</f>
        <v>0.57008000000000003</v>
      </c>
      <c r="AI37" s="4"/>
      <c r="AJ37" s="4"/>
      <c r="AK37" s="4"/>
      <c r="AL37" s="4"/>
      <c r="AM37" s="4"/>
      <c r="AN37" s="4"/>
      <c r="AO37" s="4"/>
      <c r="AP37" s="4"/>
      <c r="AQ37" s="4"/>
      <c r="AR37" s="4"/>
      <c r="AS37" s="4"/>
      <c r="AT37" s="4"/>
      <c r="AU37" s="4"/>
      <c r="AV37" s="4">
        <v>0.12</v>
      </c>
      <c r="AW37" s="4"/>
      <c r="AX37" s="4"/>
      <c r="AY37" s="4"/>
      <c r="AZ37" s="4"/>
      <c r="BA37" s="4"/>
      <c r="BB37" s="4"/>
      <c r="BC37" s="4"/>
      <c r="BD37" s="4"/>
      <c r="BE37" s="4"/>
      <c r="BF37" s="4"/>
      <c r="BG37" s="4"/>
      <c r="BH37" s="20">
        <f>SUM(H37:N37,P37:R37,U37:AB37,AE37:AG37,AI37:BG37)</f>
        <v>0.12</v>
      </c>
      <c r="BI37" s="23">
        <f>AH64</f>
        <v>0.57008000000000003</v>
      </c>
      <c r="BJ37" s="14"/>
    </row>
    <row r="38" spans="1:62" s="26" customFormat="1" ht="20.25" customHeight="1" x14ac:dyDescent="0.25">
      <c r="A38" s="721" t="s">
        <v>260</v>
      </c>
      <c r="B38" s="16" t="s">
        <v>241</v>
      </c>
      <c r="C38" s="23" t="s">
        <v>242</v>
      </c>
      <c r="D38" s="790">
        <v>4.0696399999999997</v>
      </c>
      <c r="E38" s="20">
        <f t="shared" si="9"/>
        <v>0</v>
      </c>
      <c r="F38" s="20"/>
      <c r="G38" s="20">
        <f t="shared" si="5"/>
        <v>0</v>
      </c>
      <c r="H38" s="4"/>
      <c r="I38" s="4"/>
      <c r="J38" s="4"/>
      <c r="K38" s="4"/>
      <c r="L38" s="4"/>
      <c r="M38" s="4"/>
      <c r="N38" s="4"/>
      <c r="O38" s="4"/>
      <c r="P38" s="4"/>
      <c r="Q38" s="4"/>
      <c r="R38" s="4"/>
      <c r="S38" s="20">
        <f>SUM(U38:AB38,AE38:AH38,AJ38:BF38)</f>
        <v>0.69</v>
      </c>
      <c r="T38" s="20"/>
      <c r="U38" s="4"/>
      <c r="V38" s="4">
        <v>0.19</v>
      </c>
      <c r="W38" s="4"/>
      <c r="X38" s="4"/>
      <c r="Y38" s="4"/>
      <c r="Z38" s="4"/>
      <c r="AA38" s="4"/>
      <c r="AB38" s="4"/>
      <c r="AC38" s="737">
        <f>SUM(AE38:AH38,AJ38:AT38)</f>
        <v>0</v>
      </c>
      <c r="AD38" s="720"/>
      <c r="AE38" s="4"/>
      <c r="AF38" s="4"/>
      <c r="AG38" s="4"/>
      <c r="AH38" s="4"/>
      <c r="AI38" s="25">
        <f>D38-BH38</f>
        <v>3.3796399999999998</v>
      </c>
      <c r="AJ38" s="4"/>
      <c r="AK38" s="4"/>
      <c r="AL38" s="4"/>
      <c r="AM38" s="4"/>
      <c r="AN38" s="4"/>
      <c r="AO38" s="4"/>
      <c r="AP38" s="4"/>
      <c r="AQ38" s="4"/>
      <c r="AR38" s="4"/>
      <c r="AS38" s="4"/>
      <c r="AT38" s="4"/>
      <c r="AU38" s="4"/>
      <c r="AV38" s="4"/>
      <c r="AW38" s="4"/>
      <c r="AX38" s="4"/>
      <c r="AY38" s="4"/>
      <c r="AZ38" s="4">
        <v>0.5</v>
      </c>
      <c r="BA38" s="4"/>
      <c r="BB38" s="4"/>
      <c r="BC38" s="4"/>
      <c r="BD38" s="4"/>
      <c r="BE38" s="4"/>
      <c r="BF38" s="4"/>
      <c r="BG38" s="4"/>
      <c r="BH38" s="20">
        <f>SUM(H38:N38,P38:R38,U38:AB38,AE38:AH38,AJ38:BG38)</f>
        <v>0.69</v>
      </c>
      <c r="BI38" s="23">
        <f>AI64</f>
        <v>4.0796399999999995</v>
      </c>
      <c r="BJ38" s="14"/>
    </row>
    <row r="39" spans="1:62" s="26" customFormat="1" ht="20.25" customHeight="1" x14ac:dyDescent="0.25">
      <c r="A39" s="721" t="s">
        <v>260</v>
      </c>
      <c r="B39" s="16" t="s">
        <v>243</v>
      </c>
      <c r="C39" s="23" t="s">
        <v>244</v>
      </c>
      <c r="D39" s="790">
        <v>0.71533000000000002</v>
      </c>
      <c r="E39" s="20">
        <f t="shared" si="9"/>
        <v>0</v>
      </c>
      <c r="F39" s="20"/>
      <c r="G39" s="20">
        <f t="shared" si="5"/>
        <v>0</v>
      </c>
      <c r="H39" s="4"/>
      <c r="I39" s="4"/>
      <c r="J39" s="4"/>
      <c r="K39" s="4"/>
      <c r="L39" s="4"/>
      <c r="M39" s="4"/>
      <c r="N39" s="4"/>
      <c r="O39" s="4"/>
      <c r="P39" s="4"/>
      <c r="Q39" s="4"/>
      <c r="R39" s="4"/>
      <c r="S39" s="20">
        <f>SUM(U39:AB39,AE39:AI39,AK39:BF39)</f>
        <v>0</v>
      </c>
      <c r="T39" s="20"/>
      <c r="U39" s="4"/>
      <c r="V39" s="4"/>
      <c r="W39" s="4"/>
      <c r="X39" s="4"/>
      <c r="Y39" s="4"/>
      <c r="Z39" s="4"/>
      <c r="AA39" s="4"/>
      <c r="AB39" s="4"/>
      <c r="AC39" s="737">
        <f>SUM(AE39:AI39,AK39:AT39)</f>
        <v>0</v>
      </c>
      <c r="AD39" s="720"/>
      <c r="AE39" s="4"/>
      <c r="AF39" s="4"/>
      <c r="AG39" s="4"/>
      <c r="AH39" s="4"/>
      <c r="AI39" s="4"/>
      <c r="AJ39" s="25">
        <f>D39-BH39</f>
        <v>0.71533000000000002</v>
      </c>
      <c r="AK39" s="4"/>
      <c r="AL39" s="4"/>
      <c r="AM39" s="4"/>
      <c r="AN39" s="4"/>
      <c r="AO39" s="4"/>
      <c r="AP39" s="4"/>
      <c r="AQ39" s="4"/>
      <c r="AR39" s="4"/>
      <c r="AS39" s="4"/>
      <c r="AT39" s="4"/>
      <c r="AU39" s="4"/>
      <c r="AV39" s="4"/>
      <c r="AW39" s="4"/>
      <c r="AX39" s="4"/>
      <c r="AY39" s="4"/>
      <c r="AZ39" s="4"/>
      <c r="BA39" s="4"/>
      <c r="BB39" s="4"/>
      <c r="BC39" s="4"/>
      <c r="BD39" s="4"/>
      <c r="BE39" s="4"/>
      <c r="BF39" s="4"/>
      <c r="BG39" s="4"/>
      <c r="BH39" s="20">
        <f>SUM(H39:N39,P39:R39,U39:AB39,AE39:AI39,AK39:BG39)</f>
        <v>0</v>
      </c>
      <c r="BI39" s="23">
        <f>AJ64</f>
        <v>0.71533000000000002</v>
      </c>
      <c r="BJ39" s="14"/>
    </row>
    <row r="40" spans="1:62" s="26" customFormat="1" ht="20.25" customHeight="1" x14ac:dyDescent="0.25">
      <c r="A40" s="721" t="s">
        <v>260</v>
      </c>
      <c r="B40" s="16" t="s">
        <v>245</v>
      </c>
      <c r="C40" s="23" t="s">
        <v>246</v>
      </c>
      <c r="D40" s="790">
        <v>3.7560000000000003E-2</v>
      </c>
      <c r="E40" s="20">
        <f t="shared" si="9"/>
        <v>0</v>
      </c>
      <c r="F40" s="20"/>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3.7560000000000003E-2</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3.7560000000000003E-2</v>
      </c>
      <c r="BJ40" s="14"/>
    </row>
    <row r="41" spans="1:62" s="26" customFormat="1" ht="20.25" customHeight="1" x14ac:dyDescent="0.25">
      <c r="A41" s="721" t="s">
        <v>260</v>
      </c>
      <c r="B41" s="16" t="s">
        <v>247</v>
      </c>
      <c r="C41" s="23" t="s">
        <v>248</v>
      </c>
      <c r="D41" s="790">
        <v>5.3769999999999998E-2</v>
      </c>
      <c r="E41" s="20">
        <f t="shared" si="9"/>
        <v>0</v>
      </c>
      <c r="F41" s="20"/>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5.3769999999999998E-2</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9.3769999999999992E-2</v>
      </c>
      <c r="BJ41" s="14"/>
    </row>
    <row r="42" spans="1:62" s="26" customFormat="1" ht="20.25" customHeight="1" x14ac:dyDescent="0.25">
      <c r="A42" s="721" t="s">
        <v>260</v>
      </c>
      <c r="B42" s="16" t="s">
        <v>249</v>
      </c>
      <c r="C42" s="23" t="s">
        <v>250</v>
      </c>
      <c r="D42" s="4"/>
      <c r="E42" s="20">
        <f t="shared" si="9"/>
        <v>0</v>
      </c>
      <c r="F42" s="20"/>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4"/>
      <c r="E43" s="20">
        <f t="shared" si="9"/>
        <v>0</v>
      </c>
      <c r="F43" s="20"/>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0.04</v>
      </c>
      <c r="BJ43" s="14"/>
    </row>
    <row r="44" spans="1:62" s="26" customFormat="1" ht="20.25" customHeight="1" x14ac:dyDescent="0.25">
      <c r="A44" s="721" t="s">
        <v>260</v>
      </c>
      <c r="B44" s="16" t="s">
        <v>83</v>
      </c>
      <c r="C44" s="23" t="s">
        <v>73</v>
      </c>
      <c r="D44" s="4"/>
      <c r="E44" s="20">
        <f t="shared" si="9"/>
        <v>0</v>
      </c>
      <c r="F44" s="20"/>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762">
        <v>0.44109999999999999</v>
      </c>
      <c r="E45" s="20">
        <f t="shared" si="9"/>
        <v>0</v>
      </c>
      <c r="F45" s="20"/>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0.44109999999999999</v>
      </c>
      <c r="AQ45" s="4"/>
      <c r="AR45" s="4"/>
      <c r="AS45" s="4"/>
      <c r="AT45" s="4"/>
      <c r="AU45" s="4"/>
      <c r="AV45" s="4"/>
      <c r="AW45" s="4"/>
      <c r="AX45" s="4"/>
      <c r="AY45" s="4"/>
      <c r="AZ45" s="4"/>
      <c r="BA45" s="4"/>
      <c r="BB45" s="4"/>
      <c r="BC45" s="4"/>
      <c r="BD45" s="4"/>
      <c r="BE45" s="4"/>
      <c r="BF45" s="4"/>
      <c r="BG45" s="4"/>
      <c r="BH45" s="20">
        <f>SUM(H45:N45,P45:R45,U45:AB45,AE45:AO45,AQ45:BG45)</f>
        <v>0</v>
      </c>
      <c r="BI45" s="23">
        <f>AP64</f>
        <v>0.44109999999999999</v>
      </c>
      <c r="BJ45" s="14"/>
    </row>
    <row r="46" spans="1:62" s="26" customFormat="1" ht="20.25" customHeight="1" x14ac:dyDescent="0.25">
      <c r="A46" s="721" t="s">
        <v>260</v>
      </c>
      <c r="B46" s="16" t="s">
        <v>251</v>
      </c>
      <c r="C46" s="23" t="s">
        <v>43</v>
      </c>
      <c r="D46" s="762">
        <v>15.38058</v>
      </c>
      <c r="E46" s="20">
        <f t="shared" si="9"/>
        <v>0</v>
      </c>
      <c r="F46" s="20"/>
      <c r="G46" s="20">
        <f t="shared" si="5"/>
        <v>0</v>
      </c>
      <c r="H46" s="4"/>
      <c r="I46" s="4"/>
      <c r="J46" s="4"/>
      <c r="K46" s="4"/>
      <c r="L46" s="4"/>
      <c r="M46" s="4"/>
      <c r="N46" s="4"/>
      <c r="O46" s="4"/>
      <c r="P46" s="4"/>
      <c r="Q46" s="4"/>
      <c r="R46" s="4"/>
      <c r="S46" s="20">
        <f>SUM(U46:AB46,AE46:AP46,AR46:BF46)</f>
        <v>0</v>
      </c>
      <c r="T46" s="20"/>
      <c r="U46" s="4"/>
      <c r="V46" s="4"/>
      <c r="W46" s="4"/>
      <c r="X46" s="4"/>
      <c r="Y46" s="4"/>
      <c r="Z46" s="4"/>
      <c r="AA46" s="4"/>
      <c r="AB46" s="4"/>
      <c r="AC46" s="737">
        <f>SUM(AE46:AP46,AR46:AT46)</f>
        <v>0</v>
      </c>
      <c r="AD46" s="720"/>
      <c r="AE46" s="4"/>
      <c r="AF46" s="4"/>
      <c r="AG46" s="4"/>
      <c r="AH46" s="4"/>
      <c r="AI46" s="4"/>
      <c r="AJ46" s="4"/>
      <c r="AK46" s="4"/>
      <c r="AL46" s="4"/>
      <c r="AM46" s="4"/>
      <c r="AN46" s="4"/>
      <c r="AO46" s="4"/>
      <c r="AP46" s="4"/>
      <c r="AQ46" s="25">
        <f>D46-BH46</f>
        <v>15.38058</v>
      </c>
      <c r="AR46" s="4"/>
      <c r="AS46" s="4"/>
      <c r="AT46" s="4"/>
      <c r="AU46" s="4"/>
      <c r="AV46" s="4"/>
      <c r="AW46" s="4"/>
      <c r="AX46" s="4"/>
      <c r="AY46" s="4"/>
      <c r="AZ46" s="4"/>
      <c r="BA46" s="4"/>
      <c r="BB46" s="4"/>
      <c r="BC46" s="4"/>
      <c r="BD46" s="4"/>
      <c r="BE46" s="4"/>
      <c r="BF46" s="4"/>
      <c r="BG46" s="4"/>
      <c r="BH46" s="20">
        <f>SUM(H46:N46,P46:R46,U46:AB46,AE46:AP46,AR46:BG46)</f>
        <v>0</v>
      </c>
      <c r="BI46" s="23">
        <f>AQ64</f>
        <v>15.38058</v>
      </c>
      <c r="BJ46" s="14"/>
    </row>
    <row r="47" spans="1:62" s="26" customFormat="1" ht="20.25" customHeight="1" x14ac:dyDescent="0.25">
      <c r="A47" s="721" t="s">
        <v>260</v>
      </c>
      <c r="B47" s="16" t="s">
        <v>252</v>
      </c>
      <c r="C47" s="23" t="s">
        <v>253</v>
      </c>
      <c r="D47" s="4"/>
      <c r="E47" s="20">
        <f t="shared" si="9"/>
        <v>0</v>
      </c>
      <c r="F47" s="20"/>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4"/>
      <c r="E48" s="20">
        <f t="shared" si="9"/>
        <v>0</v>
      </c>
      <c r="F48" s="20"/>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790">
        <v>0.49453000000000003</v>
      </c>
      <c r="E49" s="20">
        <f t="shared" si="9"/>
        <v>0</v>
      </c>
      <c r="F49" s="20"/>
      <c r="G49" s="20">
        <f t="shared" si="5"/>
        <v>0</v>
      </c>
      <c r="H49" s="4"/>
      <c r="I49" s="4"/>
      <c r="J49" s="4"/>
      <c r="K49" s="4"/>
      <c r="L49" s="4"/>
      <c r="M49" s="4"/>
      <c r="N49" s="4"/>
      <c r="O49" s="4"/>
      <c r="P49" s="4"/>
      <c r="Q49" s="4"/>
      <c r="R49" s="4"/>
      <c r="S49" s="20">
        <f>SUM(U49:AB49,AE49:AS49,AU49:BF49)</f>
        <v>0.04</v>
      </c>
      <c r="T49" s="20"/>
      <c r="U49" s="4"/>
      <c r="V49" s="4"/>
      <c r="W49" s="4"/>
      <c r="X49" s="4"/>
      <c r="Y49" s="4"/>
      <c r="Z49" s="4"/>
      <c r="AA49" s="4"/>
      <c r="AB49" s="4"/>
      <c r="AC49" s="737">
        <f>SUM(AE49:AS49,)</f>
        <v>0.04</v>
      </c>
      <c r="AD49" s="720"/>
      <c r="AE49" s="4"/>
      <c r="AF49" s="4"/>
      <c r="AG49" s="4"/>
      <c r="AH49" s="4"/>
      <c r="AI49" s="4"/>
      <c r="AJ49" s="4"/>
      <c r="AK49" s="4"/>
      <c r="AL49" s="4">
        <v>0.04</v>
      </c>
      <c r="AM49" s="4"/>
      <c r="AN49" s="4"/>
      <c r="AO49" s="4"/>
      <c r="AP49" s="4"/>
      <c r="AQ49" s="4"/>
      <c r="AR49" s="4"/>
      <c r="AS49" s="4"/>
      <c r="AT49" s="25">
        <f>D49-BH49</f>
        <v>0.45453000000000005</v>
      </c>
      <c r="AU49" s="4"/>
      <c r="AV49" s="4"/>
      <c r="AW49" s="4"/>
      <c r="AX49" s="4"/>
      <c r="AY49" s="4"/>
      <c r="AZ49" s="4"/>
      <c r="BA49" s="4"/>
      <c r="BB49" s="4"/>
      <c r="BC49" s="4"/>
      <c r="BD49" s="4"/>
      <c r="BE49" s="4"/>
      <c r="BF49" s="4"/>
      <c r="BG49" s="4"/>
      <c r="BH49" s="20">
        <f>SUM(H49:N49,P49:R49,U49:AB49,AE49:AS49,AU49:BG49)</f>
        <v>0.04</v>
      </c>
      <c r="BI49" s="23">
        <f>AT64</f>
        <v>0.45453000000000005</v>
      </c>
      <c r="BJ49" s="14"/>
    </row>
    <row r="50" spans="1:62" s="26" customFormat="1" ht="13.8" x14ac:dyDescent="0.25">
      <c r="A50" s="889">
        <v>2.1</v>
      </c>
      <c r="B50" s="16" t="s">
        <v>119</v>
      </c>
      <c r="C50" s="23" t="s">
        <v>123</v>
      </c>
      <c r="D50" s="4"/>
      <c r="E50" s="20">
        <f t="shared" si="9"/>
        <v>0</v>
      </c>
      <c r="F50" s="20"/>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762">
        <v>0.64412000000000003</v>
      </c>
      <c r="E51" s="20">
        <f t="shared" si="9"/>
        <v>0</v>
      </c>
      <c r="F51" s="20"/>
      <c r="G51" s="20">
        <f t="shared" si="5"/>
        <v>0</v>
      </c>
      <c r="H51" s="4"/>
      <c r="I51" s="4"/>
      <c r="J51" s="4"/>
      <c r="K51" s="4"/>
      <c r="L51" s="4"/>
      <c r="M51" s="4"/>
      <c r="N51" s="4"/>
      <c r="O51" s="4"/>
      <c r="P51" s="4"/>
      <c r="Q51" s="4"/>
      <c r="R51" s="4"/>
      <c r="S51" s="20">
        <f>SUM(U51:AB51,AE51:AU51,AW51:BF51)</f>
        <v>0.02</v>
      </c>
      <c r="T51" s="20"/>
      <c r="U51" s="4"/>
      <c r="V51" s="4"/>
      <c r="W51" s="4"/>
      <c r="X51" s="4"/>
      <c r="Y51" s="4"/>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0.62412000000000001</v>
      </c>
      <c r="AW51" s="4"/>
      <c r="AX51" s="4">
        <v>0.02</v>
      </c>
      <c r="AY51" s="4"/>
      <c r="AZ51" s="4"/>
      <c r="BA51" s="4"/>
      <c r="BB51" s="4"/>
      <c r="BC51" s="4"/>
      <c r="BD51" s="4"/>
      <c r="BE51" s="4"/>
      <c r="BF51" s="4"/>
      <c r="BG51" s="4"/>
      <c r="BH51" s="20">
        <f>SUM(H51:N51,P51:R51,U51:AB51,AE51:AU51,AW51:BG51)</f>
        <v>0.02</v>
      </c>
      <c r="BI51" s="23">
        <f>AV64</f>
        <v>1.2541199999999999</v>
      </c>
      <c r="BJ51" s="14"/>
    </row>
    <row r="52" spans="1:62" s="26" customFormat="1" ht="13.8" x14ac:dyDescent="0.25">
      <c r="A52" s="15">
        <v>2.12</v>
      </c>
      <c r="B52" s="16" t="s">
        <v>149</v>
      </c>
      <c r="C52" s="23" t="s">
        <v>147</v>
      </c>
      <c r="D52" s="4"/>
      <c r="E52" s="20">
        <f t="shared" si="9"/>
        <v>0</v>
      </c>
      <c r="F52" s="20"/>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0.18</v>
      </c>
      <c r="BJ52" s="14"/>
    </row>
    <row r="53" spans="1:62" s="26" customFormat="1" ht="13.8" x14ac:dyDescent="0.25">
      <c r="A53" s="15" t="s">
        <v>168</v>
      </c>
      <c r="B53" s="16" t="s">
        <v>90</v>
      </c>
      <c r="C53" s="23" t="s">
        <v>94</v>
      </c>
      <c r="D53" s="762">
        <v>71.302269999999993</v>
      </c>
      <c r="E53" s="20">
        <f t="shared" si="9"/>
        <v>0</v>
      </c>
      <c r="F53" s="20"/>
      <c r="G53" s="20">
        <f t="shared" si="5"/>
        <v>0</v>
      </c>
      <c r="H53" s="4"/>
      <c r="I53" s="4"/>
      <c r="J53" s="4"/>
      <c r="K53" s="4"/>
      <c r="L53" s="4"/>
      <c r="M53" s="4"/>
      <c r="N53" s="4"/>
      <c r="O53" s="4"/>
      <c r="P53" s="4"/>
      <c r="Q53" s="4"/>
      <c r="R53" s="4"/>
      <c r="S53" s="20">
        <f>SUM(U53:AB53,AE53:AW53,AY53:BF53)</f>
        <v>0.14000000000000001</v>
      </c>
      <c r="T53" s="20"/>
      <c r="U53" s="4"/>
      <c r="V53" s="4"/>
      <c r="W53" s="4"/>
      <c r="X53" s="4">
        <v>0.14000000000000001</v>
      </c>
      <c r="Y53" s="4"/>
      <c r="Z53" s="4"/>
      <c r="AA53" s="4"/>
      <c r="AB53" s="4"/>
      <c r="AC53" s="737">
        <f t="shared" ref="AC53:AC60" si="13">SUM(AE53:AT53,)</f>
        <v>0</v>
      </c>
      <c r="AD53" s="720"/>
      <c r="AE53" s="4"/>
      <c r="AF53" s="4"/>
      <c r="AG53" s="4"/>
      <c r="AH53" s="4"/>
      <c r="AI53" s="4"/>
      <c r="AJ53" s="4"/>
      <c r="AK53" s="4"/>
      <c r="AL53" s="4"/>
      <c r="AM53" s="4"/>
      <c r="AN53" s="4"/>
      <c r="AO53" s="4"/>
      <c r="AP53" s="4"/>
      <c r="AQ53" s="4"/>
      <c r="AR53" s="4"/>
      <c r="AS53" s="4"/>
      <c r="AT53" s="4"/>
      <c r="AU53" s="4"/>
      <c r="AV53" s="4"/>
      <c r="AW53" s="4"/>
      <c r="AX53" s="25">
        <f>D53-BH53</f>
        <v>71.162269999999992</v>
      </c>
      <c r="AY53" s="4"/>
      <c r="AZ53" s="4"/>
      <c r="BA53" s="4"/>
      <c r="BB53" s="4"/>
      <c r="BC53" s="4"/>
      <c r="BD53" s="4"/>
      <c r="BE53" s="4"/>
      <c r="BF53" s="4"/>
      <c r="BG53" s="4"/>
      <c r="BH53" s="20">
        <f>SUM(H53:N53,P53:R53,U53:AB53,AE53:AW53,AY53:BG53)</f>
        <v>0.14000000000000001</v>
      </c>
      <c r="BI53" s="23">
        <f>AX64</f>
        <v>81.022269999999992</v>
      </c>
      <c r="BJ53" s="14"/>
    </row>
    <row r="54" spans="1:62" s="26" customFormat="1" ht="13.8" x14ac:dyDescent="0.25">
      <c r="A54" s="15" t="s">
        <v>169</v>
      </c>
      <c r="B54" s="16" t="s">
        <v>91</v>
      </c>
      <c r="C54" s="23" t="s">
        <v>95</v>
      </c>
      <c r="D54" s="4"/>
      <c r="E54" s="20">
        <f t="shared" si="9"/>
        <v>0</v>
      </c>
      <c r="F54" s="20"/>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762">
        <v>0.81735999999999998</v>
      </c>
      <c r="E55" s="20">
        <f t="shared" si="9"/>
        <v>0</v>
      </c>
      <c r="F55" s="20"/>
      <c r="G55" s="20">
        <f t="shared" si="5"/>
        <v>0</v>
      </c>
      <c r="H55" s="4"/>
      <c r="I55" s="4"/>
      <c r="J55" s="4"/>
      <c r="K55" s="4"/>
      <c r="L55" s="4"/>
      <c r="M55" s="4"/>
      <c r="N55" s="4"/>
      <c r="O55" s="4"/>
      <c r="P55" s="4"/>
      <c r="Q55" s="4"/>
      <c r="R55" s="4"/>
      <c r="S55" s="20">
        <f>SUM(U55:AB55,AE55:AY55,BA55:BF55)</f>
        <v>0.31</v>
      </c>
      <c r="T55" s="20"/>
      <c r="U55" s="4"/>
      <c r="V55" s="4"/>
      <c r="W55" s="4"/>
      <c r="X55" s="4"/>
      <c r="Y55" s="4">
        <v>0.31</v>
      </c>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0.50736000000000003</v>
      </c>
      <c r="BA55" s="4"/>
      <c r="BB55" s="4"/>
      <c r="BC55" s="4"/>
      <c r="BD55" s="4"/>
      <c r="BE55" s="4"/>
      <c r="BF55" s="4"/>
      <c r="BG55" s="4"/>
      <c r="BH55" s="20">
        <f>SUM(H55:N55,P55:R55,U55:AB55,AE55:AY55,BA55:BG55)</f>
        <v>0.31</v>
      </c>
      <c r="BI55" s="23">
        <f>AZ64</f>
        <v>1.00736</v>
      </c>
      <c r="BJ55" s="14"/>
    </row>
    <row r="56" spans="1:62" s="26" customFormat="1" ht="13.8" x14ac:dyDescent="0.25">
      <c r="A56" s="15" t="s">
        <v>171</v>
      </c>
      <c r="B56" s="16" t="s">
        <v>116</v>
      </c>
      <c r="C56" s="23" t="s">
        <v>96</v>
      </c>
      <c r="D56" s="4"/>
      <c r="E56" s="20">
        <f t="shared" si="9"/>
        <v>0</v>
      </c>
      <c r="F56" s="20"/>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0.01</v>
      </c>
      <c r="BJ56" s="14"/>
    </row>
    <row r="57" spans="1:62" s="26" customFormat="1" ht="13.8" x14ac:dyDescent="0.25">
      <c r="A57" s="15" t="s">
        <v>172</v>
      </c>
      <c r="B57" s="16" t="s">
        <v>120</v>
      </c>
      <c r="C57" s="23" t="s">
        <v>117</v>
      </c>
      <c r="D57" s="4"/>
      <c r="E57" s="20">
        <f t="shared" si="9"/>
        <v>0</v>
      </c>
      <c r="F57" s="20"/>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762">
        <v>1.30897</v>
      </c>
      <c r="E58" s="20">
        <f t="shared" si="9"/>
        <v>0</v>
      </c>
      <c r="F58" s="20"/>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1.30897</v>
      </c>
      <c r="BD58" s="4"/>
      <c r="BE58" s="4"/>
      <c r="BF58" s="4"/>
      <c r="BG58" s="4"/>
      <c r="BH58" s="20">
        <f>SUM(H58:N58,P58:R58,U58:AB58,AE58:BB58,BD58:BG58)</f>
        <v>0</v>
      </c>
      <c r="BI58" s="23">
        <f>BC64</f>
        <v>1.30897</v>
      </c>
      <c r="BJ58" s="14"/>
    </row>
    <row r="59" spans="1:62" s="26" customFormat="1" ht="13.8" x14ac:dyDescent="0.25">
      <c r="A59" s="15">
        <v>2.19</v>
      </c>
      <c r="B59" s="16" t="s">
        <v>151</v>
      </c>
      <c r="C59" s="23" t="s">
        <v>152</v>
      </c>
      <c r="D59" s="762">
        <v>83.266499999999994</v>
      </c>
      <c r="E59" s="20">
        <f t="shared" si="9"/>
        <v>0</v>
      </c>
      <c r="F59" s="20"/>
      <c r="G59" s="20">
        <f t="shared" si="5"/>
        <v>0</v>
      </c>
      <c r="H59" s="4"/>
      <c r="I59" s="4"/>
      <c r="J59" s="4"/>
      <c r="K59" s="4"/>
      <c r="L59" s="4"/>
      <c r="M59" s="4"/>
      <c r="N59" s="4"/>
      <c r="O59" s="4"/>
      <c r="P59" s="4"/>
      <c r="Q59" s="4"/>
      <c r="R59" s="4"/>
      <c r="S59" s="20">
        <f>SUM(U59:AB59,AE59:BC59,BE59:BF59)</f>
        <v>78.83</v>
      </c>
      <c r="T59" s="20"/>
      <c r="U59" s="4"/>
      <c r="V59" s="4"/>
      <c r="W59" s="4"/>
      <c r="X59" s="4">
        <v>2.5299999999999998</v>
      </c>
      <c r="Y59" s="4">
        <v>5</v>
      </c>
      <c r="Z59" s="4"/>
      <c r="AA59" s="4"/>
      <c r="AB59" s="4"/>
      <c r="AC59" s="737">
        <f t="shared" si="13"/>
        <v>71.3</v>
      </c>
      <c r="AD59" s="720"/>
      <c r="AE59" s="4">
        <v>71.3</v>
      </c>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4.4364999999999952</v>
      </c>
      <c r="BE59" s="4"/>
      <c r="BF59" s="4"/>
      <c r="BG59" s="4"/>
      <c r="BH59" s="20">
        <f>SUM(H59:N59,P59:R59,U59:AB59,AE59:BC59,BE59:BG59)</f>
        <v>78.83</v>
      </c>
      <c r="BI59" s="23">
        <f>BD64</f>
        <v>4.4364999999999952</v>
      </c>
      <c r="BJ59" s="14"/>
    </row>
    <row r="60" spans="1:62" s="26" customFormat="1" ht="13.8" x14ac:dyDescent="0.25">
      <c r="A60" s="889">
        <v>2.2000000000000002</v>
      </c>
      <c r="B60" s="16" t="s">
        <v>150</v>
      </c>
      <c r="C60" s="23" t="s">
        <v>153</v>
      </c>
      <c r="D60" s="764"/>
      <c r="E60" s="20">
        <f t="shared" si="9"/>
        <v>0</v>
      </c>
      <c r="F60" s="20"/>
      <c r="G60" s="20">
        <f t="shared" si="5"/>
        <v>0</v>
      </c>
      <c r="H60" s="4"/>
      <c r="I60" s="4"/>
      <c r="J60" s="4"/>
      <c r="K60" s="4"/>
      <c r="L60" s="4"/>
      <c r="M60" s="4"/>
      <c r="N60" s="4"/>
      <c r="O60" s="4"/>
      <c r="P60" s="4"/>
      <c r="Q60" s="4"/>
      <c r="R60" s="4"/>
      <c r="S60" s="20">
        <f>SUM(U60:AB60,AE60:BD60,BF60)</f>
        <v>0</v>
      </c>
      <c r="T60" s="20"/>
      <c r="U60" s="4"/>
      <c r="V60" s="4"/>
      <c r="W60" s="4"/>
      <c r="X60" s="4"/>
      <c r="Y60" s="4"/>
      <c r="Z60" s="4"/>
      <c r="AA60" s="4"/>
      <c r="AB60" s="4"/>
      <c r="AC60" s="737">
        <f t="shared" si="13"/>
        <v>0</v>
      </c>
      <c r="AD60" s="720"/>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25">
        <f>D60-BH60</f>
        <v>0</v>
      </c>
      <c r="BF60" s="4"/>
      <c r="BG60" s="4"/>
      <c r="BH60" s="20">
        <f>SUM(H60:N60,P60:R60,U60:AB60,AE60:BD60,BF60:BG60)</f>
        <v>0</v>
      </c>
      <c r="BI60" s="23">
        <f>BE64</f>
        <v>0</v>
      </c>
      <c r="BJ60" s="14"/>
    </row>
    <row r="61" spans="1:62" s="26" customFormat="1" ht="13.8" x14ac:dyDescent="0.25">
      <c r="A61" s="15">
        <v>2.21</v>
      </c>
      <c r="B61" s="16" t="s">
        <v>77</v>
      </c>
      <c r="C61" s="23" t="s">
        <v>78</v>
      </c>
      <c r="D61" s="4">
        <v>5.9679999999999997E-2</v>
      </c>
      <c r="E61" s="20">
        <f t="shared" si="9"/>
        <v>0</v>
      </c>
      <c r="F61" s="20"/>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5.9679999999999997E-2</v>
      </c>
      <c r="BG61" s="4"/>
      <c r="BH61" s="20">
        <f>SUM(H61:N61,P61:R61,U61:AB61,AE61:BE61,BG61)</f>
        <v>0</v>
      </c>
      <c r="BI61" s="23">
        <f>BF64</f>
        <v>5.9679999999999997E-2</v>
      </c>
      <c r="BJ61" s="14"/>
    </row>
    <row r="62" spans="1:62" s="26" customFormat="1" ht="13.8" x14ac:dyDescent="0.25">
      <c r="A62" s="27">
        <v>3</v>
      </c>
      <c r="B62" s="28" t="s">
        <v>72</v>
      </c>
      <c r="C62" s="29" t="s">
        <v>84</v>
      </c>
      <c r="D62" s="753">
        <v>45.372149999999998</v>
      </c>
      <c r="E62" s="24">
        <f>SUM(H62:N62,P62:R62)</f>
        <v>0</v>
      </c>
      <c r="F62" s="24"/>
      <c r="G62" s="20">
        <f t="shared" si="5"/>
        <v>0</v>
      </c>
      <c r="H62" s="4"/>
      <c r="I62" s="4"/>
      <c r="J62" s="4"/>
      <c r="K62" s="4"/>
      <c r="L62" s="4"/>
      <c r="M62" s="4"/>
      <c r="N62" s="4"/>
      <c r="O62" s="4"/>
      <c r="P62" s="4"/>
      <c r="Q62" s="4"/>
      <c r="R62" s="4"/>
      <c r="S62" s="20">
        <f>SUM(U62:AB62,AE62:BF62,)</f>
        <v>11.759999999999998</v>
      </c>
      <c r="T62" s="20"/>
      <c r="U62" s="4"/>
      <c r="V62" s="4"/>
      <c r="W62" s="4"/>
      <c r="X62" s="4">
        <v>7.32</v>
      </c>
      <c r="Y62" s="4">
        <v>0.25</v>
      </c>
      <c r="Z62" s="4"/>
      <c r="AA62" s="4"/>
      <c r="AB62" s="4"/>
      <c r="AC62" s="737">
        <f>SUM(AE62:AT62,)</f>
        <v>1.74</v>
      </c>
      <c r="AD62" s="720"/>
      <c r="AE62" s="4"/>
      <c r="AF62" s="4">
        <v>1</v>
      </c>
      <c r="AG62" s="4"/>
      <c r="AH62" s="4"/>
      <c r="AI62" s="4">
        <v>0.7</v>
      </c>
      <c r="AJ62" s="4"/>
      <c r="AK62" s="4"/>
      <c r="AL62" s="4"/>
      <c r="AM62" s="4"/>
      <c r="AN62" s="4">
        <v>0.04</v>
      </c>
      <c r="AO62" s="4"/>
      <c r="AP62" s="4"/>
      <c r="AQ62" s="4"/>
      <c r="AR62" s="4"/>
      <c r="AS62" s="4"/>
      <c r="AT62" s="4"/>
      <c r="AU62" s="4"/>
      <c r="AV62" s="4">
        <v>0.51</v>
      </c>
      <c r="AW62" s="4">
        <v>0.18</v>
      </c>
      <c r="AX62" s="4">
        <v>1.75</v>
      </c>
      <c r="AY62" s="4"/>
      <c r="AZ62" s="4"/>
      <c r="BA62" s="4">
        <v>0.01</v>
      </c>
      <c r="BB62" s="4"/>
      <c r="BC62" s="4"/>
      <c r="BD62" s="4"/>
      <c r="BE62" s="4"/>
      <c r="BF62" s="4"/>
      <c r="BG62" s="25">
        <f>D62-BH62</f>
        <v>33.61215</v>
      </c>
      <c r="BH62" s="20">
        <f>SUM(H62:N62,P62:R62,U62:AB62,AE62:BF62,)</f>
        <v>11.759999999999998</v>
      </c>
      <c r="BI62" s="23">
        <f>BG64</f>
        <v>33.61215</v>
      </c>
      <c r="BJ62" s="14"/>
    </row>
    <row r="63" spans="1:62" x14ac:dyDescent="0.25">
      <c r="A63" s="723"/>
      <c r="B63" s="30" t="s">
        <v>113</v>
      </c>
      <c r="C63" s="724"/>
      <c r="E63" s="726">
        <f>SUM(H63:N63,P63:R63)</f>
        <v>0</v>
      </c>
      <c r="F63" s="726"/>
      <c r="G63" s="726">
        <f>SUM(H63+I63)</f>
        <v>0</v>
      </c>
      <c r="H63" s="726">
        <f>SUM(H12:H17,H19:H21,H24:H31,H34:H62)</f>
        <v>0</v>
      </c>
      <c r="I63" s="726">
        <f>SUM(I11,I13:I17,I19:I21,I24:I31,I34:I62)</f>
        <v>0</v>
      </c>
      <c r="J63" s="726">
        <f>SUM(J11:J12,J14:J17,J19:J21,J24:J31,J34:J62)</f>
        <v>0</v>
      </c>
      <c r="K63" s="726">
        <f>SUM(K11:K13,K15:K17,K19:K21,K24:K31,K34:K62)</f>
        <v>0</v>
      </c>
      <c r="L63" s="726">
        <f>SUM(L11:L14,L16:L17,L19:L21,L24:L31,L34:L62)</f>
        <v>0</v>
      </c>
      <c r="M63" s="726">
        <f>SUM(M11:M15,M17,M19:M21,M24:M31,M34:M62)</f>
        <v>0</v>
      </c>
      <c r="N63" s="726">
        <f>SUM(N11:N16,N19:N21,N24:N31,N34:N62)</f>
        <v>0</v>
      </c>
      <c r="O63" s="726">
        <f>SUM(O11:O16,O19:O21,O24:O31,O34:O62)</f>
        <v>0</v>
      </c>
      <c r="P63" s="726">
        <f>SUM(P11:P17,P20:P21,P24:P31,P34:P62)</f>
        <v>0</v>
      </c>
      <c r="Q63" s="726">
        <f>SUM(Q11:Q17,Q19,Q21,Q24:Q31,Q34:Q62)</f>
        <v>0</v>
      </c>
      <c r="R63" s="726">
        <f>SUM(R11:R17,R19:R20,R24:R31,R34:R62)</f>
        <v>0</v>
      </c>
      <c r="S63" s="726">
        <f>SUM(U63:AB63,AE63:BF63)</f>
        <v>101.20000000000002</v>
      </c>
      <c r="T63" s="726"/>
      <c r="U63" s="726">
        <f>SUM(U11:U17,U19:U21,U25:U31,U34:U62)</f>
        <v>0</v>
      </c>
      <c r="V63" s="726">
        <f>SUM(V11:V17,V19:V21,V24,V26:V31,V34:V62)</f>
        <v>0.19</v>
      </c>
      <c r="W63" s="726">
        <f>SUM(W11:W17,W19:W21,W24:W25,W27:W31,W34:W62)</f>
        <v>0</v>
      </c>
      <c r="X63" s="726">
        <f>SUM(X11:X17,X19:X21,X24:X26,X28:X31,X34:X62)</f>
        <v>10</v>
      </c>
      <c r="Y63" s="726">
        <f>SUM(Y11:Y17,Y19:Y21,Y24:Y27,Y29:Y31,Y34:Y62)</f>
        <v>6.7200000000000006</v>
      </c>
      <c r="Z63" s="726">
        <f>SUM(Z11:Z17,Z19:Z21,Z24:Z28,Z30:Z31,Z34:Z62)</f>
        <v>0.03</v>
      </c>
      <c r="AA63" s="726">
        <f>SUM(AA11:AA17,AA19:AA21,AA24:AA29,AA31,AA34:AA62)</f>
        <v>0</v>
      </c>
      <c r="AB63" s="726">
        <f>SUM(AB11:AB17,AB19:AB21,AB24:AB30,AB34:AB62)</f>
        <v>0</v>
      </c>
      <c r="AC63" s="738">
        <f>SUM(AC11:AC17,AC19:AC21,AC24:AC31,AC34:AC49,AC50:AC62)</f>
        <v>73.08</v>
      </c>
      <c r="AD63" s="726"/>
      <c r="AE63" s="726">
        <f>SUM(AE11:AE17,AE19:AE21,AE24:AE31,AE35:AE62)</f>
        <v>71.3</v>
      </c>
      <c r="AF63" s="726">
        <f>SUM(AF11:AF17,AF19:AF21,AF24:AF31,AF34,AF36:AF62)</f>
        <v>1</v>
      </c>
      <c r="AG63" s="726">
        <f>SUM(AG11:AG17,AG19:AG21,AG24:AG31,AG34:AG35,AG37:AG62)</f>
        <v>0</v>
      </c>
      <c r="AH63" s="726">
        <f>SUM(AH11:AH17,AH19:AH21,AH24:AH31,AH34:AH36,AH38:AH62)</f>
        <v>0</v>
      </c>
      <c r="AI63" s="726">
        <f>SUM(AI11:AI17,AI19:AI21,AI24:AI31,AI34:AI37,AI39:AI62)</f>
        <v>0.7</v>
      </c>
      <c r="AJ63" s="726">
        <f>SUM(AJ11:AJ17,AJ19:AJ21,AJ24:AJ31,AJ34:AJ38,AJ40:AJ62)</f>
        <v>0</v>
      </c>
      <c r="AK63" s="726">
        <f>SUM(AK11:AK17,AK19:AK21,AK24:AK31,AK34:AK39,AK41:AK62)</f>
        <v>0</v>
      </c>
      <c r="AL63" s="726">
        <f>SUM(AL11:AL17,AL19:AL21,AL24:AL31,AL34:AL40,AL42:AL62)</f>
        <v>0.04</v>
      </c>
      <c r="AM63" s="726">
        <f>SUM(AM11:AM17,AM19:AM21,AM24:AM31,AM34:AM41,AM43:AM62)</f>
        <v>0</v>
      </c>
      <c r="AN63" s="726">
        <f>SUM(AN11:AN17,AN19:AN21,AN24:AN31,AN34:AN42,AN44:AN62)</f>
        <v>0.04</v>
      </c>
      <c r="AO63" s="726">
        <f>SUM(AO11:AO17,AO19:AO21,AO24:AO31,AO34:AO43,AO45:AO62)</f>
        <v>0</v>
      </c>
      <c r="AP63" s="726">
        <f>SUM(AP11:AP17,AP19:AP21,AP24:AP31,AP34:AP44,AP46:AP62)</f>
        <v>0</v>
      </c>
      <c r="AQ63" s="726">
        <f>SUM(AQ11:AQ17,AQ19:AQ21,AQ24:AQ31,AQ34:AQ45,AQ47:AQ62)</f>
        <v>0</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0.63</v>
      </c>
      <c r="AW63" s="726">
        <f>SUM(AW11:AW17,AW19:AW21,AW24:AW31,AW34:AW51,AW53:AW62)</f>
        <v>0.18</v>
      </c>
      <c r="AX63" s="726">
        <f>SUM(AX11:AX17,AX19:AX21,AX24:AX31,AX34:AX52,AX54:AX62)</f>
        <v>9.86</v>
      </c>
      <c r="AY63" s="726">
        <f>SUM(AY11:AY17,AY19:AY21,AY24:AY31,AY34:AY53,AY55:AY62)</f>
        <v>0</v>
      </c>
      <c r="AZ63" s="726">
        <f>SUM(AZ11:AZ17,AZ19:AZ21,AZ24:AZ31,AZ34:AZ54,AZ56:AZ62)</f>
        <v>0.5</v>
      </c>
      <c r="BA63" s="726">
        <f>SUM(BA11:BA17,BA19:BA21,BA24:BA31,BA34:BA55,BA57:BA62)</f>
        <v>0.01</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17.859100000000002</v>
      </c>
      <c r="F64" s="34"/>
      <c r="G64" s="34">
        <f>G10+G63</f>
        <v>0</v>
      </c>
      <c r="H64" s="34">
        <f>H63+H11</f>
        <v>0</v>
      </c>
      <c r="I64" s="34">
        <f>I12+I63</f>
        <v>0</v>
      </c>
      <c r="J64" s="34">
        <f>J13+J63</f>
        <v>0</v>
      </c>
      <c r="K64" s="34">
        <f>K14+K63</f>
        <v>17.226240000000001</v>
      </c>
      <c r="L64" s="34">
        <f>L15+L63</f>
        <v>0</v>
      </c>
      <c r="M64" s="34">
        <f>M16+M63</f>
        <v>0</v>
      </c>
      <c r="N64" s="34">
        <f>N17+N63</f>
        <v>0</v>
      </c>
      <c r="O64" s="34">
        <f>O18+O63</f>
        <v>0</v>
      </c>
      <c r="P64" s="34">
        <f>P63+P19</f>
        <v>0.17355000000000001</v>
      </c>
      <c r="Q64" s="34">
        <f>Q63+Q20</f>
        <v>0.45931000000000033</v>
      </c>
      <c r="R64" s="34">
        <f>R63+R21</f>
        <v>0</v>
      </c>
      <c r="S64" s="34">
        <f>SUM(S63,S22)</f>
        <v>249.74941000000001</v>
      </c>
      <c r="T64" s="34"/>
      <c r="U64" s="34">
        <f>U63+U24</f>
        <v>0</v>
      </c>
      <c r="V64" s="34">
        <f>V63+V25</f>
        <v>0.19</v>
      </c>
      <c r="W64" s="34">
        <f>W63+W26</f>
        <v>0</v>
      </c>
      <c r="X64" s="34">
        <f>+X63+X27</f>
        <v>10</v>
      </c>
      <c r="Y64" s="34">
        <f>+Y63+Y28</f>
        <v>8.2567400000000006</v>
      </c>
      <c r="Z64" s="34">
        <f>Z63+Z29</f>
        <v>7.4023400000000006</v>
      </c>
      <c r="AA64" s="34">
        <f>AA63+AA30</f>
        <v>0</v>
      </c>
      <c r="AB64" s="34">
        <f>AB63+AB31</f>
        <v>0</v>
      </c>
      <c r="AC64" s="734">
        <f>AC63+AC32</f>
        <v>134.62143</v>
      </c>
      <c r="AD64" s="34"/>
      <c r="AE64" s="34">
        <f>AE63+AE34</f>
        <v>105.22987000000001</v>
      </c>
      <c r="AF64" s="34">
        <f>AF63+AF35</f>
        <v>7.5062800000000003</v>
      </c>
      <c r="AG64" s="34">
        <f>AG63+AG36</f>
        <v>7.2690000000000005E-2</v>
      </c>
      <c r="AH64" s="34">
        <f>AH63+AH37</f>
        <v>0.57008000000000003</v>
      </c>
      <c r="AI64" s="34">
        <f>AI63+AI38</f>
        <v>4.0796399999999995</v>
      </c>
      <c r="AJ64" s="34">
        <f>AJ63+AJ39</f>
        <v>0.71533000000000002</v>
      </c>
      <c r="AK64" s="34">
        <f>AK63+AK40</f>
        <v>3.7560000000000003E-2</v>
      </c>
      <c r="AL64" s="34">
        <f>AL63+AL41</f>
        <v>9.3769999999999992E-2</v>
      </c>
      <c r="AM64" s="34">
        <f>AM63+AM42</f>
        <v>0</v>
      </c>
      <c r="AN64" s="34">
        <f>AN63+AN43</f>
        <v>0.04</v>
      </c>
      <c r="AO64" s="34">
        <f>AO63+AO44</f>
        <v>0</v>
      </c>
      <c r="AP64" s="34">
        <f>AP63+AP45</f>
        <v>0.44109999999999999</v>
      </c>
      <c r="AQ64" s="34">
        <f>AQ63+AQ46</f>
        <v>15.38058</v>
      </c>
      <c r="AR64" s="34">
        <f>AR63+AR47</f>
        <v>0</v>
      </c>
      <c r="AS64" s="34">
        <f>AS63+AS48</f>
        <v>0</v>
      </c>
      <c r="AT64" s="34">
        <f>AT63+AT49</f>
        <v>0.45453000000000005</v>
      </c>
      <c r="AU64" s="34">
        <f>AU63+AU50</f>
        <v>0</v>
      </c>
      <c r="AV64" s="34">
        <f>AV63+AV51</f>
        <v>1.2541199999999999</v>
      </c>
      <c r="AW64" s="34">
        <f>AW63+AW52</f>
        <v>0.18</v>
      </c>
      <c r="AX64" s="34">
        <f>AX63+AX53</f>
        <v>81.022269999999992</v>
      </c>
      <c r="AY64" s="34">
        <f>AY63+AY54</f>
        <v>0</v>
      </c>
      <c r="AZ64" s="34">
        <f>AZ63+AZ55</f>
        <v>1.00736</v>
      </c>
      <c r="BA64" s="34">
        <f>BA63+BA56</f>
        <v>0.01</v>
      </c>
      <c r="BB64" s="34">
        <f>BB63+BB57</f>
        <v>0</v>
      </c>
      <c r="BC64" s="34">
        <f>BC63+BC58</f>
        <v>1.30897</v>
      </c>
      <c r="BD64" s="34">
        <f>BD63+BD59</f>
        <v>4.4364999999999952</v>
      </c>
      <c r="BE64" s="34">
        <f>BE63+BE60</f>
        <v>0</v>
      </c>
      <c r="BF64" s="34">
        <f>BF63+BF61</f>
        <v>5.9679999999999997E-2</v>
      </c>
      <c r="BG64" s="34">
        <f>BG63+BG62</f>
        <v>33.61215</v>
      </c>
      <c r="BH64" s="34"/>
      <c r="BI64" s="34"/>
      <c r="BJ64" s="9">
        <f>BI62</f>
        <v>33.61215</v>
      </c>
    </row>
    <row r="66" spans="2:54" x14ac:dyDescent="0.25">
      <c r="S66" s="9">
        <f>S63+P63</f>
        <v>101.20000000000002</v>
      </c>
      <c r="AI66" s="9">
        <v>0.48</v>
      </c>
    </row>
    <row r="67" spans="2:54" ht="15.6" x14ac:dyDescent="0.3">
      <c r="B67" s="36" t="s">
        <v>158</v>
      </c>
      <c r="C67" s="37" t="s">
        <v>155</v>
      </c>
      <c r="D67" s="678"/>
      <c r="S67" s="9">
        <f>S66+AX65+AI66</f>
        <v>101.68000000000002</v>
      </c>
      <c r="AZ67" s="8"/>
      <c r="BA67" s="8"/>
      <c r="BB67" s="8"/>
    </row>
    <row r="68" spans="2:54" ht="15.6" x14ac:dyDescent="0.3">
      <c r="B68" s="36" t="s">
        <v>159</v>
      </c>
      <c r="C68" s="37" t="s">
        <v>118</v>
      </c>
      <c r="D68" s="67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8" workbookViewId="0">
      <selection activeCell="E28" sqref="A3:E28"/>
    </sheetView>
  </sheetViews>
  <sheetFormatPr defaultColWidth="9.109375" defaultRowHeight="13.2" x14ac:dyDescent="0.25"/>
  <cols>
    <col min="1" max="1" width="7" style="2" customWidth="1"/>
    <col min="2" max="2" width="21.88671875" style="2" customWidth="1"/>
    <col min="3" max="3" width="13.33203125" style="2" customWidth="1"/>
    <col min="4" max="5" width="12.33203125" style="2" customWidth="1"/>
    <col min="6" max="16384" width="9.109375" style="2"/>
  </cols>
  <sheetData>
    <row r="1" spans="1:5" s="848" customFormat="1" ht="27" customHeight="1" x14ac:dyDescent="0.3">
      <c r="A1" s="944" t="s">
        <v>1079</v>
      </c>
      <c r="B1" s="944"/>
      <c r="C1" s="944"/>
      <c r="D1" s="944"/>
      <c r="E1" s="944"/>
    </row>
    <row r="3" spans="1:5" customFormat="1" ht="33" customHeight="1" x14ac:dyDescent="0.25">
      <c r="A3" s="945" t="s">
        <v>16</v>
      </c>
      <c r="B3" s="945" t="s">
        <v>1024</v>
      </c>
      <c r="C3" s="945" t="s">
        <v>295</v>
      </c>
      <c r="D3" s="945" t="s">
        <v>1025</v>
      </c>
      <c r="E3" s="945"/>
    </row>
    <row r="4" spans="1:5" customFormat="1" ht="33.6" x14ac:dyDescent="0.25">
      <c r="A4" s="945"/>
      <c r="B4" s="945"/>
      <c r="C4" s="945"/>
      <c r="D4" s="849" t="s">
        <v>121</v>
      </c>
      <c r="E4" s="849" t="s">
        <v>1026</v>
      </c>
    </row>
    <row r="5" spans="1:5" customFormat="1" ht="18" customHeight="1" x14ac:dyDescent="0.25">
      <c r="A5" s="842">
        <v>1</v>
      </c>
      <c r="B5" s="843" t="s">
        <v>1027</v>
      </c>
      <c r="C5" s="851"/>
      <c r="D5" s="852"/>
      <c r="E5" s="845"/>
    </row>
    <row r="6" spans="1:5" customFormat="1" ht="18" customHeight="1" x14ac:dyDescent="0.25">
      <c r="A6" s="842">
        <v>2</v>
      </c>
      <c r="B6" s="843" t="s">
        <v>1028</v>
      </c>
      <c r="C6" s="851">
        <f>'Bieu 01'!G17</f>
        <v>46.930280000000003</v>
      </c>
      <c r="D6" s="852">
        <f>'Bieu 03'!I17</f>
        <v>18.040280000000003</v>
      </c>
      <c r="E6" s="845">
        <f t="shared" ref="E6:E28" si="0">D6-C6</f>
        <v>-28.89</v>
      </c>
    </row>
    <row r="7" spans="1:5" customFormat="1" ht="18" customHeight="1" x14ac:dyDescent="0.25">
      <c r="A7" s="842">
        <v>3</v>
      </c>
      <c r="B7" s="843" t="s">
        <v>994</v>
      </c>
      <c r="C7" s="851"/>
      <c r="D7" s="852"/>
      <c r="E7" s="845">
        <f t="shared" si="0"/>
        <v>0</v>
      </c>
    </row>
    <row r="8" spans="1:5" customFormat="1" ht="18" customHeight="1" x14ac:dyDescent="0.25">
      <c r="A8" s="842">
        <v>4</v>
      </c>
      <c r="B8" s="843" t="s">
        <v>995</v>
      </c>
      <c r="C8" s="851">
        <f>'Bieu 01'!I17</f>
        <v>79.561418000000003</v>
      </c>
      <c r="D8" s="852">
        <f>'Bieu 03'!K17</f>
        <v>35.091417999999997</v>
      </c>
      <c r="E8" s="845">
        <f t="shared" si="0"/>
        <v>-44.470000000000006</v>
      </c>
    </row>
    <row r="9" spans="1:5" customFormat="1" ht="18" customHeight="1" x14ac:dyDescent="0.25">
      <c r="A9" s="842">
        <v>5</v>
      </c>
      <c r="B9" s="843" t="s">
        <v>996</v>
      </c>
      <c r="C9" s="851">
        <f>'Bieu 01'!K17</f>
        <v>156.20862500000001</v>
      </c>
      <c r="D9" s="852">
        <f>'Bieu 03'!M17</f>
        <v>148.598625</v>
      </c>
      <c r="E9" s="845">
        <f t="shared" si="0"/>
        <v>-7.6100000000000136</v>
      </c>
    </row>
    <row r="10" spans="1:5" customFormat="1" ht="18" customHeight="1" x14ac:dyDescent="0.25">
      <c r="A10" s="842">
        <v>6</v>
      </c>
      <c r="B10" s="843" t="s">
        <v>997</v>
      </c>
      <c r="C10" s="851">
        <f>'Bieu 01'!L17</f>
        <v>0.2671</v>
      </c>
      <c r="D10" s="852">
        <f>'Bieu 03'!N17</f>
        <v>-4.2900000000000049E-2</v>
      </c>
      <c r="E10" s="845">
        <f t="shared" si="0"/>
        <v>-0.31000000000000005</v>
      </c>
    </row>
    <row r="11" spans="1:5" customFormat="1" ht="18" customHeight="1" x14ac:dyDescent="0.25">
      <c r="A11" s="842">
        <v>7</v>
      </c>
      <c r="B11" s="843" t="s">
        <v>998</v>
      </c>
      <c r="C11" s="851">
        <f>'Bieu 01'!M17</f>
        <v>432.39387499999998</v>
      </c>
      <c r="D11" s="852">
        <f>'Bieu 03'!O17</f>
        <v>420.813875</v>
      </c>
      <c r="E11" s="845">
        <f t="shared" si="0"/>
        <v>-11.579999999999984</v>
      </c>
    </row>
    <row r="12" spans="1:5" customFormat="1" ht="18" customHeight="1" x14ac:dyDescent="0.25">
      <c r="A12" s="842">
        <v>8</v>
      </c>
      <c r="B12" s="843" t="s">
        <v>999</v>
      </c>
      <c r="C12" s="851">
        <f>'Bieu 01'!O17</f>
        <v>445.28204899999997</v>
      </c>
      <c r="D12" s="852">
        <f>'Bieu 03'!Q17</f>
        <v>363.82204899999999</v>
      </c>
      <c r="E12" s="845">
        <f t="shared" si="0"/>
        <v>-81.45999999999998</v>
      </c>
    </row>
    <row r="13" spans="1:5" customFormat="1" ht="18" customHeight="1" x14ac:dyDescent="0.25">
      <c r="A13" s="842">
        <v>9</v>
      </c>
      <c r="B13" s="843" t="s">
        <v>1000</v>
      </c>
      <c r="C13" s="851">
        <f>'Bieu 01'!P17</f>
        <v>96.983279999999993</v>
      </c>
      <c r="D13" s="852">
        <f>'Bieu 03'!R17</f>
        <v>91.763279999999995</v>
      </c>
      <c r="E13" s="845">
        <f t="shared" si="0"/>
        <v>-5.2199999999999989</v>
      </c>
    </row>
    <row r="14" spans="1:5" customFormat="1" ht="18" customHeight="1" x14ac:dyDescent="0.25">
      <c r="A14" s="842">
        <v>10</v>
      </c>
      <c r="B14" s="843" t="s">
        <v>1001</v>
      </c>
      <c r="C14" s="851">
        <f>'Bieu 01'!Q17</f>
        <v>2.4314300000000002</v>
      </c>
      <c r="D14" s="852">
        <f>'Bieu 03'!S17</f>
        <v>2.1514300000000004</v>
      </c>
      <c r="E14" s="845">
        <f t="shared" si="0"/>
        <v>-0.2799999999999998</v>
      </c>
    </row>
    <row r="15" spans="1:5" customFormat="1" ht="18" customHeight="1" x14ac:dyDescent="0.25">
      <c r="A15" s="842">
        <v>11</v>
      </c>
      <c r="B15" s="843" t="s">
        <v>1002</v>
      </c>
      <c r="C15" s="851">
        <f>'Bieu 01'!R17</f>
        <v>135.26339999999999</v>
      </c>
      <c r="D15" s="852">
        <f>'Bieu 03'!T17</f>
        <v>85.983399999999989</v>
      </c>
      <c r="E15" s="845">
        <f t="shared" si="0"/>
        <v>-49.28</v>
      </c>
    </row>
    <row r="16" spans="1:5" customFormat="1" ht="18" customHeight="1" x14ac:dyDescent="0.25">
      <c r="A16" s="842">
        <v>12</v>
      </c>
      <c r="B16" s="843" t="s">
        <v>1003</v>
      </c>
      <c r="C16" s="851">
        <f>'Bieu 01'!S17</f>
        <v>1201.5776900000001</v>
      </c>
      <c r="D16" s="852">
        <f>'Bieu 03'!U17</f>
        <v>771.09769000000006</v>
      </c>
      <c r="E16" s="845">
        <f t="shared" si="0"/>
        <v>-430.48</v>
      </c>
    </row>
    <row r="17" spans="1:5" customFormat="1" ht="18" customHeight="1" x14ac:dyDescent="0.25">
      <c r="A17" s="842">
        <v>13</v>
      </c>
      <c r="B17" s="843" t="s">
        <v>1004</v>
      </c>
      <c r="C17" s="852"/>
      <c r="D17" s="852"/>
      <c r="E17" s="845">
        <f t="shared" si="0"/>
        <v>0</v>
      </c>
    </row>
    <row r="18" spans="1:5" customFormat="1" ht="18" customHeight="1" x14ac:dyDescent="0.25">
      <c r="A18" s="842">
        <v>14</v>
      </c>
      <c r="B18" s="843" t="s">
        <v>1005</v>
      </c>
      <c r="C18" s="851">
        <f>'Bieu 01'!U17</f>
        <v>1807.81376</v>
      </c>
      <c r="D18" s="852">
        <f>'Bieu 03'!W17</f>
        <v>1198.29376</v>
      </c>
      <c r="E18" s="845">
        <f t="shared" si="0"/>
        <v>-609.52</v>
      </c>
    </row>
    <row r="19" spans="1:5" customFormat="1" ht="18" customHeight="1" x14ac:dyDescent="0.25">
      <c r="A19" s="842">
        <v>15</v>
      </c>
      <c r="B19" s="843" t="s">
        <v>1006</v>
      </c>
      <c r="C19" s="851"/>
      <c r="D19" s="852"/>
      <c r="E19" s="845"/>
    </row>
    <row r="20" spans="1:5" customFormat="1" ht="18" customHeight="1" x14ac:dyDescent="0.25">
      <c r="A20" s="842">
        <v>16</v>
      </c>
      <c r="B20" s="843" t="s">
        <v>1007</v>
      </c>
      <c r="C20" s="851">
        <f>'Bieu 01'!W17</f>
        <v>479.49892</v>
      </c>
      <c r="D20" s="852">
        <f>'Bieu 03'!Y17</f>
        <v>417.97892000000002</v>
      </c>
      <c r="E20" s="845">
        <f t="shared" si="0"/>
        <v>-61.519999999999982</v>
      </c>
    </row>
    <row r="21" spans="1:5" customFormat="1" ht="18" customHeight="1" x14ac:dyDescent="0.25">
      <c r="A21" s="842">
        <v>17</v>
      </c>
      <c r="B21" s="843" t="s">
        <v>1008</v>
      </c>
      <c r="C21" s="851"/>
      <c r="D21" s="852"/>
      <c r="E21" s="845"/>
    </row>
    <row r="22" spans="1:5" customFormat="1" ht="18" customHeight="1" x14ac:dyDescent="0.25">
      <c r="A22" s="842">
        <v>18</v>
      </c>
      <c r="B22" s="843" t="s">
        <v>1009</v>
      </c>
      <c r="C22" s="851"/>
      <c r="D22" s="852"/>
      <c r="E22" s="845"/>
    </row>
    <row r="23" spans="1:5" customFormat="1" ht="18" customHeight="1" x14ac:dyDescent="0.25">
      <c r="A23" s="842">
        <v>19</v>
      </c>
      <c r="B23" s="843" t="s">
        <v>1010</v>
      </c>
      <c r="C23" s="851"/>
      <c r="D23" s="852"/>
      <c r="E23" s="845"/>
    </row>
    <row r="24" spans="1:5" customFormat="1" ht="18" customHeight="1" x14ac:dyDescent="0.25">
      <c r="A24" s="842">
        <v>20</v>
      </c>
      <c r="B24" s="843" t="s">
        <v>1011</v>
      </c>
      <c r="C24" s="851">
        <f>'Bieu 01'!AA17</f>
        <v>1552.9990700000001</v>
      </c>
      <c r="D24" s="852">
        <f>'Bieu 03'!AC17</f>
        <v>1533.81907</v>
      </c>
      <c r="E24" s="845">
        <f>D24-C24</f>
        <v>-19.180000000000064</v>
      </c>
    </row>
    <row r="25" spans="1:5" customFormat="1" ht="18" customHeight="1" x14ac:dyDescent="0.25">
      <c r="A25" s="842">
        <v>21</v>
      </c>
      <c r="B25" s="843" t="s">
        <v>1012</v>
      </c>
      <c r="C25" s="851">
        <f>'Bieu 01'!AB17</f>
        <v>107.87485</v>
      </c>
      <c r="D25" s="852">
        <f>'Bieu 03'!AD17</f>
        <v>71.914850000000001</v>
      </c>
      <c r="E25" s="845">
        <f t="shared" si="0"/>
        <v>-35.959999999999994</v>
      </c>
    </row>
    <row r="26" spans="1:5" customFormat="1" ht="18" customHeight="1" x14ac:dyDescent="0.25">
      <c r="A26" s="842">
        <v>22</v>
      </c>
      <c r="B26" s="843" t="s">
        <v>1013</v>
      </c>
      <c r="C26" s="851"/>
      <c r="D26" s="852"/>
      <c r="E26" s="845">
        <f t="shared" si="0"/>
        <v>0</v>
      </c>
    </row>
    <row r="27" spans="1:5" customFormat="1" ht="18" customHeight="1" x14ac:dyDescent="0.25">
      <c r="A27" s="842">
        <v>23</v>
      </c>
      <c r="B27" s="843" t="s">
        <v>1014</v>
      </c>
      <c r="C27" s="851">
        <f>'Bieu 01'!AD17</f>
        <v>208.22398999999999</v>
      </c>
      <c r="D27" s="852">
        <f>'Bieu 03'!AF17</f>
        <v>184.62398999999999</v>
      </c>
      <c r="E27" s="845">
        <f t="shared" si="0"/>
        <v>-23.599999999999994</v>
      </c>
    </row>
    <row r="28" spans="1:5" s="844" customFormat="1" ht="18" customHeight="1" x14ac:dyDescent="0.3">
      <c r="A28" s="945" t="s">
        <v>1029</v>
      </c>
      <c r="B28" s="945"/>
      <c r="C28" s="847">
        <f>SUM(C5:C27)</f>
        <v>6753.3097370000005</v>
      </c>
      <c r="D28" s="847">
        <f>SUM(D5:D27)</f>
        <v>5343.9497369999999</v>
      </c>
      <c r="E28" s="847">
        <f t="shared" si="0"/>
        <v>-1409.3600000000006</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115" zoomScaleNormal="115" workbookViewId="0">
      <pane xSplit="4" ySplit="6" topLeftCell="AP55" activePane="bottomRight" state="frozen"/>
      <selection activeCell="A2" sqref="A2:BH2"/>
      <selection pane="topRight" activeCell="A2" sqref="A2:BH2"/>
      <selection pane="bottomLeft" activeCell="A2" sqref="A2:BH2"/>
      <selection pane="bottomRight" activeCell="A2" sqref="A2:BH2"/>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725"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E1" s="6"/>
      <c r="F1" s="6"/>
      <c r="G1" s="6"/>
      <c r="H1" s="6"/>
      <c r="I1" s="6"/>
      <c r="J1" s="6"/>
      <c r="K1" s="6"/>
      <c r="L1" s="6"/>
      <c r="M1" s="90"/>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967</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761"/>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942</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98">
        <f>SUM(D8,D22,D62)</f>
        <v>5784.9621500000003</v>
      </c>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5784.9621499999985</v>
      </c>
      <c r="BK7" s="100">
        <f>D7-BJ7</f>
        <v>0</v>
      </c>
    </row>
    <row r="8" spans="1:67" s="100" customFormat="1" ht="17.25" customHeight="1" x14ac:dyDescent="0.3">
      <c r="A8" s="742">
        <v>1</v>
      </c>
      <c r="B8" s="28" t="s">
        <v>31</v>
      </c>
      <c r="C8" s="97" t="s">
        <v>21</v>
      </c>
      <c r="D8" s="753">
        <v>5151.5881499999996</v>
      </c>
      <c r="E8" s="743">
        <f>D8-BH8</f>
        <v>4419.3881499999998</v>
      </c>
      <c r="F8" s="743"/>
      <c r="G8" s="744">
        <f>SUM(G13:G17,G19:G21)</f>
        <v>0</v>
      </c>
      <c r="H8" s="744">
        <f>SUM(H12:H17,H19:H21)</f>
        <v>0</v>
      </c>
      <c r="I8" s="745">
        <f>SUM(I11,I13:I17,I19:I21)</f>
        <v>0</v>
      </c>
      <c r="J8" s="744">
        <f>SUM(J11:J12,J14:J17,J19:J21)</f>
        <v>0</v>
      </c>
      <c r="K8" s="744">
        <f>SUM(K11:K13,K15:K17,K19:K21)</f>
        <v>0</v>
      </c>
      <c r="L8" s="744">
        <f>SUM(L11:L14,L16:L17,L19:L21)</f>
        <v>0</v>
      </c>
      <c r="M8" s="744">
        <f>SUM(M11:M15,M17,M19:M21)</f>
        <v>0</v>
      </c>
      <c r="N8" s="744">
        <f>SUM(N11:N16,N19:N21)</f>
        <v>0</v>
      </c>
      <c r="O8" s="744">
        <f>SUM(O11:O16,O19:O21)</f>
        <v>0</v>
      </c>
      <c r="P8" s="744">
        <f>SUM(P11:P18,P20:P21)</f>
        <v>0</v>
      </c>
      <c r="Q8" s="744">
        <f>SUM(Q11:Q17,Q19,Q21)</f>
        <v>0</v>
      </c>
      <c r="R8" s="744">
        <f>SUM(R11:R17,R19:R20)</f>
        <v>546.47</v>
      </c>
      <c r="S8" s="24">
        <f>SUM(S11:S17,S19:S21)</f>
        <v>251.32999999999998</v>
      </c>
      <c r="T8" s="746"/>
      <c r="U8" s="744">
        <f>SUM(U11:U17,U19:U21)</f>
        <v>50</v>
      </c>
      <c r="V8" s="744">
        <f t="shared" ref="V8:BG8" si="0">SUM(V11:V17,V19:V21)</f>
        <v>0</v>
      </c>
      <c r="W8" s="744">
        <f t="shared" si="0"/>
        <v>0</v>
      </c>
      <c r="X8" s="744">
        <f t="shared" si="0"/>
        <v>0</v>
      </c>
      <c r="Y8" s="744">
        <f t="shared" si="0"/>
        <v>23.47</v>
      </c>
      <c r="Z8" s="744">
        <f t="shared" si="0"/>
        <v>20.170000000000002</v>
      </c>
      <c r="AA8" s="744">
        <f t="shared" si="0"/>
        <v>0</v>
      </c>
      <c r="AB8" s="744">
        <f t="shared" si="0"/>
        <v>0</v>
      </c>
      <c r="AC8" s="747">
        <f t="shared" si="0"/>
        <v>65.599999999999994</v>
      </c>
      <c r="AD8" s="748">
        <f t="shared" si="0"/>
        <v>0</v>
      </c>
      <c r="AE8" s="744">
        <f t="shared" si="0"/>
        <v>41.73</v>
      </c>
      <c r="AF8" s="744">
        <f t="shared" si="0"/>
        <v>0</v>
      </c>
      <c r="AG8" s="744">
        <f t="shared" si="0"/>
        <v>0.2</v>
      </c>
      <c r="AH8" s="744">
        <f t="shared" si="0"/>
        <v>0</v>
      </c>
      <c r="AI8" s="744">
        <f t="shared" si="0"/>
        <v>1.6</v>
      </c>
      <c r="AJ8" s="744">
        <f t="shared" si="0"/>
        <v>2.5</v>
      </c>
      <c r="AK8" s="744">
        <f t="shared" si="0"/>
        <v>6.9999999999999993E-2</v>
      </c>
      <c r="AL8" s="744">
        <f t="shared" si="0"/>
        <v>0.2</v>
      </c>
      <c r="AM8" s="744">
        <f t="shared" si="0"/>
        <v>0</v>
      </c>
      <c r="AN8" s="744">
        <f t="shared" si="0"/>
        <v>0</v>
      </c>
      <c r="AO8" s="744">
        <f t="shared" si="0"/>
        <v>17</v>
      </c>
      <c r="AP8" s="744">
        <f t="shared" si="0"/>
        <v>0</v>
      </c>
      <c r="AQ8" s="744">
        <f t="shared" si="0"/>
        <v>2</v>
      </c>
      <c r="AR8" s="744">
        <f t="shared" si="0"/>
        <v>0</v>
      </c>
      <c r="AS8" s="744">
        <f t="shared" si="0"/>
        <v>0</v>
      </c>
      <c r="AT8" s="744">
        <f t="shared" si="0"/>
        <v>0.3</v>
      </c>
      <c r="AU8" s="744">
        <f t="shared" si="0"/>
        <v>0</v>
      </c>
      <c r="AV8" s="744">
        <f t="shared" si="0"/>
        <v>0.4</v>
      </c>
      <c r="AW8" s="744">
        <f t="shared" si="0"/>
        <v>0</v>
      </c>
      <c r="AX8" s="744">
        <f t="shared" si="0"/>
        <v>25.82</v>
      </c>
      <c r="AY8" s="744">
        <f t="shared" si="0"/>
        <v>0</v>
      </c>
      <c r="AZ8" s="744">
        <f t="shared" si="0"/>
        <v>0.21</v>
      </c>
      <c r="BA8" s="744">
        <f t="shared" si="0"/>
        <v>0</v>
      </c>
      <c r="BB8" s="744">
        <f t="shared" si="0"/>
        <v>0</v>
      </c>
      <c r="BC8" s="744">
        <f t="shared" si="0"/>
        <v>0.06</v>
      </c>
      <c r="BD8" s="744">
        <f t="shared" si="0"/>
        <v>0</v>
      </c>
      <c r="BE8" s="744">
        <f t="shared" si="0"/>
        <v>0</v>
      </c>
      <c r="BF8" s="744">
        <f t="shared" si="0"/>
        <v>0</v>
      </c>
      <c r="BG8" s="744">
        <f t="shared" si="0"/>
        <v>0</v>
      </c>
      <c r="BH8" s="749">
        <f>SUM(BH11:BH17,BH19:BH21)</f>
        <v>732.2</v>
      </c>
      <c r="BI8" s="98">
        <f>E64</f>
        <v>4966.85815</v>
      </c>
      <c r="BJ8" s="100">
        <f>BI10+BI13+BI14+BI15+BI16+BI17+BI19+BI20+BI21</f>
        <v>4966.8581499999982</v>
      </c>
      <c r="BK8" s="42"/>
      <c r="BL8" s="8"/>
      <c r="BM8" s="8"/>
      <c r="BN8" s="8"/>
      <c r="BO8" s="8"/>
    </row>
    <row r="9" spans="1:67" s="14" customFormat="1" ht="12" customHeight="1" x14ac:dyDescent="0.3">
      <c r="A9" s="15"/>
      <c r="B9" s="16" t="s">
        <v>38</v>
      </c>
      <c r="C9" s="91"/>
      <c r="D9" s="4"/>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763"/>
      <c r="BL9" s="6"/>
      <c r="BM9" s="6"/>
      <c r="BN9" s="6"/>
      <c r="BO9" s="6"/>
    </row>
    <row r="10" spans="1:67" s="26" customFormat="1" ht="15.6" x14ac:dyDescent="0.3">
      <c r="A10" s="15">
        <v>1.1000000000000001</v>
      </c>
      <c r="B10" s="16" t="s">
        <v>81</v>
      </c>
      <c r="C10" s="23" t="s">
        <v>82</v>
      </c>
      <c r="D10" s="762">
        <v>683.660429999999</v>
      </c>
      <c r="E10" s="20">
        <f>SUM(J10:N10,P10:R10)</f>
        <v>8.1999999999999993</v>
      </c>
      <c r="F10" s="20"/>
      <c r="G10" s="25">
        <f>D10-BH10</f>
        <v>610.18042999999898</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0</v>
      </c>
      <c r="Q10" s="20">
        <f t="shared" si="1"/>
        <v>0</v>
      </c>
      <c r="R10" s="20">
        <f t="shared" si="1"/>
        <v>8.1999999999999993</v>
      </c>
      <c r="S10" s="720">
        <f t="shared" si="1"/>
        <v>93.429999999999993</v>
      </c>
      <c r="T10" s="20"/>
      <c r="U10" s="20">
        <f>SUM(U11:U12)</f>
        <v>0</v>
      </c>
      <c r="V10" s="20">
        <f t="shared" ref="V10:BF10" si="2">SUM(V11:V12)</f>
        <v>0</v>
      </c>
      <c r="W10" s="20">
        <f t="shared" si="2"/>
        <v>0</v>
      </c>
      <c r="X10" s="20">
        <f t="shared" si="2"/>
        <v>0</v>
      </c>
      <c r="Y10" s="20">
        <f t="shared" si="2"/>
        <v>13.7</v>
      </c>
      <c r="Z10" s="20">
        <f t="shared" si="2"/>
        <v>0.09</v>
      </c>
      <c r="AA10" s="20">
        <f t="shared" si="2"/>
        <v>0</v>
      </c>
      <c r="AB10" s="20">
        <f t="shared" si="2"/>
        <v>0</v>
      </c>
      <c r="AC10" s="737">
        <f t="shared" si="2"/>
        <v>28.15</v>
      </c>
      <c r="AD10" s="720"/>
      <c r="AE10" s="20">
        <f t="shared" si="2"/>
        <v>23.33</v>
      </c>
      <c r="AF10" s="20">
        <f t="shared" si="2"/>
        <v>0</v>
      </c>
      <c r="AG10" s="20">
        <f t="shared" si="2"/>
        <v>0.2</v>
      </c>
      <c r="AH10" s="20">
        <f t="shared" si="2"/>
        <v>0</v>
      </c>
      <c r="AI10" s="20">
        <f t="shared" si="2"/>
        <v>1.6</v>
      </c>
      <c r="AJ10" s="20">
        <f t="shared" si="2"/>
        <v>2.5</v>
      </c>
      <c r="AK10" s="20">
        <f t="shared" si="2"/>
        <v>0.06</v>
      </c>
      <c r="AL10" s="20">
        <f t="shared" si="2"/>
        <v>0.16</v>
      </c>
      <c r="AM10" s="20">
        <f t="shared" si="2"/>
        <v>0</v>
      </c>
      <c r="AN10" s="20">
        <f t="shared" si="2"/>
        <v>0</v>
      </c>
      <c r="AO10" s="20">
        <f t="shared" si="2"/>
        <v>0</v>
      </c>
      <c r="AP10" s="20">
        <f t="shared" si="2"/>
        <v>0</v>
      </c>
      <c r="AQ10" s="20">
        <f t="shared" si="2"/>
        <v>0</v>
      </c>
      <c r="AR10" s="20">
        <f t="shared" si="2"/>
        <v>0</v>
      </c>
      <c r="AS10" s="20">
        <f t="shared" si="2"/>
        <v>0</v>
      </c>
      <c r="AT10" s="20">
        <f t="shared" si="2"/>
        <v>0.3</v>
      </c>
      <c r="AU10" s="20">
        <f t="shared" si="2"/>
        <v>0</v>
      </c>
      <c r="AV10" s="20">
        <f t="shared" si="2"/>
        <v>0.4</v>
      </c>
      <c r="AW10" s="20">
        <f t="shared" si="2"/>
        <v>0</v>
      </c>
      <c r="AX10" s="20">
        <f t="shared" si="2"/>
        <v>22.67</v>
      </c>
      <c r="AY10" s="20">
        <f t="shared" si="2"/>
        <v>0</v>
      </c>
      <c r="AZ10" s="20">
        <f t="shared" si="2"/>
        <v>0.21</v>
      </c>
      <c r="BA10" s="20">
        <f t="shared" si="2"/>
        <v>0</v>
      </c>
      <c r="BB10" s="20">
        <f t="shared" si="2"/>
        <v>0</v>
      </c>
      <c r="BC10" s="20">
        <f t="shared" si="2"/>
        <v>0.06</v>
      </c>
      <c r="BD10" s="20">
        <f t="shared" si="2"/>
        <v>0</v>
      </c>
      <c r="BE10" s="20">
        <f t="shared" si="2"/>
        <v>0</v>
      </c>
      <c r="BF10" s="20">
        <f t="shared" si="2"/>
        <v>0</v>
      </c>
      <c r="BG10" s="20">
        <f>SUM(BG11:BG12)</f>
        <v>0</v>
      </c>
      <c r="BH10" s="20">
        <f>SUM(BH11:BH12)</f>
        <v>73.47999999999999</v>
      </c>
      <c r="BI10" s="23">
        <f>G64</f>
        <v>610.18042999999898</v>
      </c>
      <c r="BJ10" s="14"/>
      <c r="BK10" s="763"/>
      <c r="BL10" s="6"/>
      <c r="BM10" s="6"/>
      <c r="BN10" s="6"/>
      <c r="BO10" s="6"/>
    </row>
    <row r="11" spans="1:67" s="26" customFormat="1" ht="15.6" x14ac:dyDescent="0.3">
      <c r="A11" s="15"/>
      <c r="B11" s="16" t="s">
        <v>79</v>
      </c>
      <c r="C11" s="23" t="s">
        <v>80</v>
      </c>
      <c r="D11" s="762">
        <v>683.65061999999898</v>
      </c>
      <c r="E11" s="720">
        <f>SUM(I11:N11,P11:R11)</f>
        <v>8.1999999999999993</v>
      </c>
      <c r="F11" s="720"/>
      <c r="G11" s="720">
        <f>SUM(I11)</f>
        <v>0</v>
      </c>
      <c r="H11" s="93">
        <f>D11-BH11</f>
        <v>610.17061999999896</v>
      </c>
      <c r="I11" s="4"/>
      <c r="J11" s="4"/>
      <c r="K11" s="4"/>
      <c r="L11" s="4"/>
      <c r="M11" s="103"/>
      <c r="N11" s="4"/>
      <c r="O11" s="4"/>
      <c r="P11" s="4"/>
      <c r="Q11" s="4"/>
      <c r="R11" s="4">
        <v>8.1999999999999993</v>
      </c>
      <c r="S11" s="720">
        <f t="shared" ref="S11:S18" si="3">SUM(U11:BF11)</f>
        <v>93.429999999999993</v>
      </c>
      <c r="T11" s="4"/>
      <c r="U11" s="4"/>
      <c r="V11" s="4"/>
      <c r="W11" s="4"/>
      <c r="X11" s="4"/>
      <c r="Y11" s="4">
        <v>13.7</v>
      </c>
      <c r="Z11" s="4">
        <v>0.09</v>
      </c>
      <c r="AA11" s="4"/>
      <c r="AB11" s="4"/>
      <c r="AC11" s="737">
        <f>SUM(AE11:AT11)</f>
        <v>28.15</v>
      </c>
      <c r="AD11" s="720"/>
      <c r="AE11" s="4">
        <v>23.33</v>
      </c>
      <c r="AF11" s="4"/>
      <c r="AG11" s="4">
        <v>0.2</v>
      </c>
      <c r="AH11" s="4"/>
      <c r="AI11" s="4">
        <v>1.6</v>
      </c>
      <c r="AJ11" s="4">
        <v>2.5</v>
      </c>
      <c r="AK11" s="4">
        <v>0.06</v>
      </c>
      <c r="AL11" s="4">
        <v>0.16</v>
      </c>
      <c r="AM11" s="4"/>
      <c r="AN11" s="4"/>
      <c r="AO11" s="4"/>
      <c r="AP11" s="4"/>
      <c r="AQ11" s="4"/>
      <c r="AR11" s="4"/>
      <c r="AS11" s="4"/>
      <c r="AT11" s="4">
        <v>0.3</v>
      </c>
      <c r="AU11" s="4"/>
      <c r="AV11" s="4">
        <v>0.4</v>
      </c>
      <c r="AW11" s="4"/>
      <c r="AX11" s="4">
        <v>22.67</v>
      </c>
      <c r="AY11" s="4"/>
      <c r="AZ11" s="4">
        <v>0.21</v>
      </c>
      <c r="BA11" s="4"/>
      <c r="BB11" s="4"/>
      <c r="BC11" s="4">
        <v>0.06</v>
      </c>
      <c r="BD11" s="4"/>
      <c r="BE11" s="4"/>
      <c r="BF11" s="4"/>
      <c r="BG11" s="4"/>
      <c r="BH11" s="4">
        <f>SUM(I11:N11,P11:R11,U11:AB11,AE11:BG11)</f>
        <v>73.47999999999999</v>
      </c>
      <c r="BI11" s="23">
        <f>H64</f>
        <v>610.17061999999896</v>
      </c>
      <c r="BJ11" s="14"/>
      <c r="BK11" s="763"/>
      <c r="BL11" s="6"/>
      <c r="BM11" s="6"/>
      <c r="BN11" s="6"/>
      <c r="BO11" s="6"/>
    </row>
    <row r="12" spans="1:67" s="26" customFormat="1" ht="15.6" x14ac:dyDescent="0.3">
      <c r="A12" s="15"/>
      <c r="B12" s="16" t="s">
        <v>184</v>
      </c>
      <c r="C12" s="23" t="s">
        <v>183</v>
      </c>
      <c r="D12" s="762">
        <v>9.8099999999999993E-3</v>
      </c>
      <c r="E12" s="104">
        <f>SUM(H12,J12:N12,P12:R12)</f>
        <v>0</v>
      </c>
      <c r="F12" s="104"/>
      <c r="G12" s="104">
        <f>SUM(H12)</f>
        <v>0</v>
      </c>
      <c r="H12" s="4"/>
      <c r="I12" s="93">
        <f>D12-BH12</f>
        <v>9.8099999999999993E-3</v>
      </c>
      <c r="J12" s="4"/>
      <c r="K12" s="4"/>
      <c r="L12" s="4"/>
      <c r="M12" s="103"/>
      <c r="N12" s="4"/>
      <c r="O12" s="4"/>
      <c r="P12" s="4"/>
      <c r="Q12" s="4"/>
      <c r="R12" s="4"/>
      <c r="S12" s="720">
        <f t="shared" si="3"/>
        <v>0</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v>
      </c>
      <c r="BI12" s="23">
        <f>I64</f>
        <v>9.8099999999999993E-3</v>
      </c>
      <c r="BJ12" s="14"/>
      <c r="BK12" s="763"/>
      <c r="BL12" s="6"/>
      <c r="BM12" s="6"/>
      <c r="BN12" s="6"/>
      <c r="BO12" s="6"/>
    </row>
    <row r="13" spans="1:67" s="26" customFormat="1" ht="13.8" x14ac:dyDescent="0.25">
      <c r="A13" s="15">
        <v>1.2</v>
      </c>
      <c r="B13" s="16" t="s">
        <v>105</v>
      </c>
      <c r="C13" s="23" t="s">
        <v>51</v>
      </c>
      <c r="D13" s="762">
        <v>16.250769999999999</v>
      </c>
      <c r="E13" s="20">
        <f>SUM(H13:I13,K13:N13,P13:R13)</f>
        <v>0.2</v>
      </c>
      <c r="F13" s="20"/>
      <c r="G13" s="20">
        <f>SUM(H13:I13)</f>
        <v>0</v>
      </c>
      <c r="H13" s="4"/>
      <c r="I13" s="4"/>
      <c r="J13" s="25">
        <f>D13-BH13</f>
        <v>4.7807699999999986</v>
      </c>
      <c r="K13" s="4"/>
      <c r="L13" s="4"/>
      <c r="M13" s="4"/>
      <c r="N13" s="4"/>
      <c r="O13" s="4"/>
      <c r="P13" s="4"/>
      <c r="Q13" s="4"/>
      <c r="R13" s="4">
        <v>0.2</v>
      </c>
      <c r="S13" s="720">
        <f t="shared" si="3"/>
        <v>16.260000000000002</v>
      </c>
      <c r="T13" s="20"/>
      <c r="U13" s="4"/>
      <c r="V13" s="4"/>
      <c r="W13" s="4"/>
      <c r="X13" s="4"/>
      <c r="Y13" s="4">
        <v>5</v>
      </c>
      <c r="Z13" s="4">
        <v>0.08</v>
      </c>
      <c r="AA13" s="4"/>
      <c r="AB13" s="4"/>
      <c r="AC13" s="737">
        <f t="shared" si="4"/>
        <v>4.99</v>
      </c>
      <c r="AD13" s="720"/>
      <c r="AE13" s="4">
        <v>4.9800000000000004</v>
      </c>
      <c r="AF13" s="4"/>
      <c r="AG13" s="4"/>
      <c r="AH13" s="4"/>
      <c r="AI13" s="4"/>
      <c r="AJ13" s="4"/>
      <c r="AK13" s="4">
        <v>0.01</v>
      </c>
      <c r="AL13" s="4"/>
      <c r="AM13" s="4"/>
      <c r="AN13" s="4"/>
      <c r="AO13" s="4"/>
      <c r="AP13" s="4"/>
      <c r="AQ13" s="4"/>
      <c r="AR13" s="4"/>
      <c r="AS13" s="4"/>
      <c r="AT13" s="4"/>
      <c r="AU13" s="4"/>
      <c r="AV13" s="4"/>
      <c r="AW13" s="4"/>
      <c r="AX13" s="4">
        <v>1.2</v>
      </c>
      <c r="AY13" s="4"/>
      <c r="AZ13" s="4"/>
      <c r="BA13" s="4"/>
      <c r="BB13" s="4"/>
      <c r="BC13" s="4"/>
      <c r="BD13" s="4"/>
      <c r="BE13" s="4"/>
      <c r="BF13" s="4"/>
      <c r="BG13" s="4"/>
      <c r="BH13" s="20">
        <f>SUM(H13:I13,K13:N13,P13:R13,U13:AB13,AE13:BG13)</f>
        <v>11.47</v>
      </c>
      <c r="BI13" s="23">
        <f>J64</f>
        <v>4.7807699999999986</v>
      </c>
      <c r="BJ13" s="14"/>
    </row>
    <row r="14" spans="1:67" s="26" customFormat="1" ht="13.8" x14ac:dyDescent="0.25">
      <c r="A14" s="15" t="s">
        <v>3</v>
      </c>
      <c r="B14" s="16" t="s">
        <v>34</v>
      </c>
      <c r="C14" s="23" t="s">
        <v>39</v>
      </c>
      <c r="D14" s="762">
        <v>346.59616</v>
      </c>
      <c r="E14" s="20">
        <f>SUM(H14:J14,L14:N14,P14:R14)</f>
        <v>14</v>
      </c>
      <c r="F14" s="20"/>
      <c r="G14" s="20">
        <f t="shared" ref="G14:G62" si="5">SUM(H14:I14)</f>
        <v>0</v>
      </c>
      <c r="H14" s="4"/>
      <c r="I14" s="4"/>
      <c r="J14" s="4"/>
      <c r="K14" s="25">
        <f>D14-BH14</f>
        <v>310.86615999999998</v>
      </c>
      <c r="L14" s="4"/>
      <c r="M14" s="4"/>
      <c r="N14" s="4"/>
      <c r="O14" s="4"/>
      <c r="P14" s="4"/>
      <c r="Q14" s="4"/>
      <c r="R14" s="4">
        <v>14</v>
      </c>
      <c r="S14" s="720">
        <f t="shared" si="3"/>
        <v>29.19</v>
      </c>
      <c r="T14" s="20"/>
      <c r="U14" s="4"/>
      <c r="V14" s="4"/>
      <c r="W14" s="4"/>
      <c r="X14" s="4"/>
      <c r="Y14" s="4">
        <v>2.3199999999999998</v>
      </c>
      <c r="Z14" s="4">
        <v>10</v>
      </c>
      <c r="AA14" s="4"/>
      <c r="AB14" s="4"/>
      <c r="AC14" s="737">
        <f t="shared" si="4"/>
        <v>7.46</v>
      </c>
      <c r="AD14" s="720"/>
      <c r="AE14" s="4">
        <v>5.42</v>
      </c>
      <c r="AF14" s="4"/>
      <c r="AG14" s="4"/>
      <c r="AH14" s="4"/>
      <c r="AI14" s="4"/>
      <c r="AJ14" s="4"/>
      <c r="AK14" s="4"/>
      <c r="AL14" s="4">
        <v>0.04</v>
      </c>
      <c r="AM14" s="4"/>
      <c r="AN14" s="4"/>
      <c r="AO14" s="4"/>
      <c r="AP14" s="4"/>
      <c r="AQ14" s="4">
        <v>2</v>
      </c>
      <c r="AR14" s="4"/>
      <c r="AS14" s="4"/>
      <c r="AT14" s="4"/>
      <c r="AU14" s="4"/>
      <c r="AV14" s="4"/>
      <c r="AW14" s="4"/>
      <c r="AX14" s="4">
        <v>1.95</v>
      </c>
      <c r="AY14" s="4"/>
      <c r="AZ14" s="4"/>
      <c r="BA14" s="4"/>
      <c r="BB14" s="4"/>
      <c r="BC14" s="4"/>
      <c r="BD14" s="4"/>
      <c r="BE14" s="4"/>
      <c r="BF14" s="4"/>
      <c r="BG14" s="4"/>
      <c r="BH14" s="20">
        <f>SUM(H14:J14,L14:N14,P14:R14,U14:AB14,AE14:BG14)</f>
        <v>35.730000000000004</v>
      </c>
      <c r="BI14" s="23">
        <f>K64</f>
        <v>310.86615999999998</v>
      </c>
      <c r="BJ14" s="14"/>
    </row>
    <row r="15" spans="1:67" s="26" customFormat="1" ht="13.8" x14ac:dyDescent="0.25">
      <c r="A15" s="15" t="s">
        <v>4</v>
      </c>
      <c r="B15" s="16" t="s">
        <v>11</v>
      </c>
      <c r="C15" s="23" t="s">
        <v>22</v>
      </c>
      <c r="D15" s="762">
        <v>2174.9928799999998</v>
      </c>
      <c r="E15" s="20">
        <f>SUM(H15:K15,M15:N15,P15:R15)</f>
        <v>0</v>
      </c>
      <c r="F15" s="20"/>
      <c r="G15" s="20">
        <f t="shared" si="5"/>
        <v>0</v>
      </c>
      <c r="H15" s="4"/>
      <c r="I15" s="4"/>
      <c r="J15" s="4"/>
      <c r="K15" s="4"/>
      <c r="L15" s="25">
        <f>D15-BH15</f>
        <v>2174.9928799999998</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2174.9928799999998</v>
      </c>
      <c r="BJ15" s="14"/>
    </row>
    <row r="16" spans="1:67" s="26" customFormat="1" ht="13.8" x14ac:dyDescent="0.25">
      <c r="A16" s="15" t="s">
        <v>5</v>
      </c>
      <c r="B16" s="16" t="s">
        <v>12</v>
      </c>
      <c r="C16" s="23" t="s">
        <v>23</v>
      </c>
      <c r="D16" s="4"/>
      <c r="E16" s="20">
        <f>SUM(H16:L16,N16,P16:R16)</f>
        <v>0</v>
      </c>
      <c r="F16" s="20"/>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762">
        <v>1807.81376</v>
      </c>
      <c r="E17" s="20">
        <f>SUM(H17:M17,P17:R17)</f>
        <v>524.07000000000005</v>
      </c>
      <c r="F17" s="20"/>
      <c r="G17" s="720">
        <f t="shared" si="5"/>
        <v>0</v>
      </c>
      <c r="H17" s="4"/>
      <c r="I17" s="4"/>
      <c r="J17" s="4"/>
      <c r="K17" s="4"/>
      <c r="L17" s="4"/>
      <c r="M17" s="4"/>
      <c r="N17" s="25">
        <f>D17-BH17</f>
        <v>1198.29376</v>
      </c>
      <c r="O17" s="4"/>
      <c r="P17" s="4"/>
      <c r="Q17" s="4"/>
      <c r="R17" s="4">
        <v>524.07000000000005</v>
      </c>
      <c r="S17" s="720">
        <f t="shared" si="3"/>
        <v>108.45</v>
      </c>
      <c r="T17" s="20"/>
      <c r="U17" s="4">
        <v>50</v>
      </c>
      <c r="V17" s="4"/>
      <c r="W17" s="4"/>
      <c r="X17" s="4"/>
      <c r="Y17" s="4">
        <v>2.4500000000000002</v>
      </c>
      <c r="Z17" s="4">
        <v>10</v>
      </c>
      <c r="AA17" s="4"/>
      <c r="AB17" s="4"/>
      <c r="AC17" s="737">
        <f t="shared" si="4"/>
        <v>23</v>
      </c>
      <c r="AD17" s="720"/>
      <c r="AE17" s="4">
        <v>6</v>
      </c>
      <c r="AF17" s="4"/>
      <c r="AG17" s="4"/>
      <c r="AH17" s="4"/>
      <c r="AI17" s="4"/>
      <c r="AJ17" s="4"/>
      <c r="AK17" s="4"/>
      <c r="AL17" s="4"/>
      <c r="AM17" s="4"/>
      <c r="AN17" s="4"/>
      <c r="AO17" s="4">
        <v>17</v>
      </c>
      <c r="AP17" s="4"/>
      <c r="AQ17" s="4"/>
      <c r="AR17" s="4"/>
      <c r="AS17" s="4"/>
      <c r="AT17" s="4"/>
      <c r="AU17" s="4"/>
      <c r="AV17" s="4"/>
      <c r="AW17" s="4"/>
      <c r="AX17" s="4"/>
      <c r="AY17" s="4"/>
      <c r="AZ17" s="4"/>
      <c r="BA17" s="4"/>
      <c r="BB17" s="4"/>
      <c r="BC17" s="4"/>
      <c r="BD17" s="4"/>
      <c r="BE17" s="4"/>
      <c r="BF17" s="4"/>
      <c r="BG17" s="4"/>
      <c r="BH17" s="20">
        <f>SUM(H17:M17,P17:R17,U17:AB17,AE17:BG17)</f>
        <v>609.5200000000001</v>
      </c>
      <c r="BI17" s="23">
        <f>N64</f>
        <v>1198.29376</v>
      </c>
      <c r="BJ17" s="14"/>
    </row>
    <row r="18" spans="1:64" s="26" customFormat="1" ht="19.2" x14ac:dyDescent="0.25">
      <c r="A18" s="15"/>
      <c r="B18" s="92" t="s">
        <v>231</v>
      </c>
      <c r="C18" s="23" t="s">
        <v>232</v>
      </c>
      <c r="D18" s="790">
        <v>329.71141999999998</v>
      </c>
      <c r="E18" s="20">
        <f>SUM(H18:M18,P18:R18)</f>
        <v>0</v>
      </c>
      <c r="F18" s="4"/>
      <c r="G18" s="720">
        <f t="shared" si="5"/>
        <v>0</v>
      </c>
      <c r="H18" s="4"/>
      <c r="I18" s="4"/>
      <c r="J18" s="4"/>
      <c r="K18" s="4"/>
      <c r="L18" s="4"/>
      <c r="M18" s="4"/>
      <c r="N18" s="4"/>
      <c r="O18" s="93">
        <f>D18-BH18</f>
        <v>329.71141999999998</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329.71141999999998</v>
      </c>
      <c r="BJ18" s="14"/>
    </row>
    <row r="19" spans="1:64" s="26" customFormat="1" ht="13.8" x14ac:dyDescent="0.25">
      <c r="A19" s="15" t="s">
        <v>37</v>
      </c>
      <c r="B19" s="16" t="s">
        <v>85</v>
      </c>
      <c r="C19" s="23" t="s">
        <v>74</v>
      </c>
      <c r="D19" s="762">
        <v>11.42909</v>
      </c>
      <c r="E19" s="20">
        <f>SUM(H19:N19,Q19:R19)</f>
        <v>0</v>
      </c>
      <c r="F19" s="20"/>
      <c r="G19" s="20">
        <f t="shared" si="5"/>
        <v>0</v>
      </c>
      <c r="H19" s="4"/>
      <c r="I19" s="4"/>
      <c r="J19" s="4"/>
      <c r="K19" s="4"/>
      <c r="L19" s="4"/>
      <c r="M19" s="4"/>
      <c r="N19" s="4"/>
      <c r="O19" s="4"/>
      <c r="P19" s="25">
        <f>D19-BH19</f>
        <v>9.4290900000000004</v>
      </c>
      <c r="Q19" s="4"/>
      <c r="R19" s="4"/>
      <c r="S19" s="720">
        <f>SUM(U19:BF19)</f>
        <v>4</v>
      </c>
      <c r="T19" s="20"/>
      <c r="U19" s="4"/>
      <c r="V19" s="4"/>
      <c r="W19" s="4"/>
      <c r="X19" s="4"/>
      <c r="Y19" s="4"/>
      <c r="Z19" s="4"/>
      <c r="AA19" s="4"/>
      <c r="AB19" s="4"/>
      <c r="AC19" s="737">
        <f t="shared" si="4"/>
        <v>2</v>
      </c>
      <c r="AD19" s="720"/>
      <c r="AE19" s="4">
        <v>2</v>
      </c>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20">
        <f>SUM(H19:N19,Q19:R19,U19:AB19,AE19:BG19)</f>
        <v>2</v>
      </c>
      <c r="BI19" s="23">
        <f>P64</f>
        <v>9.4290900000000004</v>
      </c>
      <c r="BJ19" s="14"/>
    </row>
    <row r="20" spans="1:64" s="26" customFormat="1" ht="13.8" x14ac:dyDescent="0.25">
      <c r="A20" s="15" t="s">
        <v>47</v>
      </c>
      <c r="B20" s="16" t="s">
        <v>45</v>
      </c>
      <c r="C20" s="23" t="s">
        <v>46</v>
      </c>
      <c r="D20" s="4"/>
      <c r="E20" s="20">
        <f>SUM(H20:N20,P20,R20)</f>
        <v>0</v>
      </c>
      <c r="F20" s="20"/>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762">
        <v>110.84506</v>
      </c>
      <c r="E21" s="20">
        <f>SUM(H21:N21,P21:Q21)</f>
        <v>0</v>
      </c>
      <c r="F21" s="20"/>
      <c r="G21" s="20">
        <f t="shared" si="5"/>
        <v>0</v>
      </c>
      <c r="H21" s="4"/>
      <c r="I21" s="4"/>
      <c r="J21" s="4"/>
      <c r="K21" s="4"/>
      <c r="L21" s="4"/>
      <c r="M21" s="4"/>
      <c r="N21" s="4"/>
      <c r="O21" s="4"/>
      <c r="P21" s="4"/>
      <c r="Q21" s="4"/>
      <c r="R21" s="25">
        <f>D21-BH21</f>
        <v>110.84506</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658.31506000000002</v>
      </c>
      <c r="BJ21" s="14"/>
    </row>
    <row r="22" spans="1:64" s="752" customFormat="1" ht="13.8" x14ac:dyDescent="0.25">
      <c r="A22" s="742">
        <v>2</v>
      </c>
      <c r="B22" s="742" t="s">
        <v>32</v>
      </c>
      <c r="C22" s="29" t="s">
        <v>24</v>
      </c>
      <c r="D22" s="753">
        <v>594.18236999999999</v>
      </c>
      <c r="E22" s="24">
        <f>SUM(H22:N22,P22:R22)</f>
        <v>0</v>
      </c>
      <c r="F22" s="24"/>
      <c r="G22" s="24">
        <f t="shared" si="5"/>
        <v>0</v>
      </c>
      <c r="H22" s="24">
        <f>SUM(H24:H31,H34:H61)</f>
        <v>0</v>
      </c>
      <c r="I22" s="24">
        <f>SUM(I24:I31,I34:I61)</f>
        <v>0</v>
      </c>
      <c r="J22" s="24">
        <f t="shared" ref="J22:R22" si="6">SUM(J24:J31,J34:J61)</f>
        <v>0</v>
      </c>
      <c r="K22" s="24">
        <f t="shared" si="6"/>
        <v>0</v>
      </c>
      <c r="L22" s="24">
        <f>SUM(L24:L31,L34:L61)</f>
        <v>0</v>
      </c>
      <c r="M22" s="24">
        <f t="shared" si="6"/>
        <v>0</v>
      </c>
      <c r="N22" s="24">
        <f t="shared" si="6"/>
        <v>0</v>
      </c>
      <c r="O22" s="24">
        <f t="shared" si="6"/>
        <v>0</v>
      </c>
      <c r="P22" s="24">
        <f t="shared" si="6"/>
        <v>0</v>
      </c>
      <c r="Q22" s="24">
        <f t="shared" si="6"/>
        <v>0</v>
      </c>
      <c r="R22" s="24">
        <f t="shared" si="6"/>
        <v>0</v>
      </c>
      <c r="S22" s="750">
        <f>D22-BH22</f>
        <v>582.23236999999995</v>
      </c>
      <c r="T22" s="750"/>
      <c r="U22" s="24">
        <f>SUM(U25:U31,U34:U49,U50:U61)</f>
        <v>0</v>
      </c>
      <c r="V22" s="24">
        <f>SUM(V24,V26:V31,V34:V49,V50:V61)</f>
        <v>0.26</v>
      </c>
      <c r="W22" s="24">
        <f>SUM(W24:W25,W27:W31,W34:W49,W50:W61)</f>
        <v>0</v>
      </c>
      <c r="X22" s="24">
        <f>SUM(X24:X26,X28:X31,X34:X49,X50:X61)</f>
        <v>0</v>
      </c>
      <c r="Y22" s="24">
        <f>SUM(Y24:Y27,Y29:Y31,Y34:Y49,Y50:Y61)</f>
        <v>5.25</v>
      </c>
      <c r="Z22" s="24">
        <f>SUM(Z24:Z28,Z30:Z31,Z34:Z49,Z50:Z61)</f>
        <v>0</v>
      </c>
      <c r="AA22" s="24">
        <f>SUM(AA24:AA29,AA31,AA34:AA49,AA50:AA61)</f>
        <v>0</v>
      </c>
      <c r="AB22" s="24">
        <f>SUM(AB24:AB30,AB34:AB49,,AB50:AB61)</f>
        <v>0</v>
      </c>
      <c r="AC22" s="751">
        <f>SUM(AC24:AC31,AC50:AC61)</f>
        <v>3.8299999999999996</v>
      </c>
      <c r="AD22" s="727"/>
      <c r="AE22" s="24">
        <f>SUM(AE24:AE31,AE35:AE49,AE50:AE61)</f>
        <v>3.8299999999999996</v>
      </c>
      <c r="AF22" s="24">
        <f>SUM(AF24:AF31,AF34,AF36:AF49,AF50:AF61)</f>
        <v>0</v>
      </c>
      <c r="AG22" s="24">
        <f>SUM(AG24:AG31,AG34:AG35,AG37:AG49,AG50:AG61)</f>
        <v>0</v>
      </c>
      <c r="AH22" s="24">
        <f>SUM(AH24:AH31,AH34:AH36,AH38:AH49,AH50:AH61)</f>
        <v>0</v>
      </c>
      <c r="AI22" s="24">
        <f>SUM(AI24:AI31,AI34:AI37,AI39:AI49,AI50:AI61)</f>
        <v>0</v>
      </c>
      <c r="AJ22" s="24">
        <f>SUM(AJ24:AJ31,AJ34:AJ38,AJ40:AJ49,AJ50:AJ61)</f>
        <v>0</v>
      </c>
      <c r="AK22" s="24">
        <f>SUM(AK24:AK31,AK34:AK39,AK41:AK49,AK50:AK61)</f>
        <v>0</v>
      </c>
      <c r="AL22" s="24">
        <f>SUM(AL24:AL31,AL34:AL40,AL42:AL49,AL50:AL61)</f>
        <v>0</v>
      </c>
      <c r="AM22" s="24">
        <f>SUM(AM24:AM31,AM34:AM41,AM43:AM49,AM50:AM61)</f>
        <v>0</v>
      </c>
      <c r="AN22" s="24">
        <f>SUM(AN24:AN31,AN34:AN42,AN44:AN49,AN50:AN61)</f>
        <v>0</v>
      </c>
      <c r="AO22" s="24">
        <f>SUM(AO24:AO31,AO34:AO43,AO45:AO49,AO50:AO61)</f>
        <v>0</v>
      </c>
      <c r="AP22" s="24">
        <f>SUM(AP24:AP31,AP34:AP44,AP46:AP49,AP50:AP61)</f>
        <v>0</v>
      </c>
      <c r="AQ22" s="24">
        <f>SUM(AQ24:AQ31,AQ34:AQ45,AQ47:AQ49,AQ50:AQ61)</f>
        <v>0</v>
      </c>
      <c r="AR22" s="24">
        <f>SUM(AR24:AR31,AR34:AR46,AR48:AR49,AR50:AR61)</f>
        <v>0</v>
      </c>
      <c r="AS22" s="24">
        <f>SUM(AS24:AS31,AS34:AS47,AS49,AS50:AS61)</f>
        <v>0</v>
      </c>
      <c r="AT22" s="24">
        <f>SUM(AT24:AT31,AT34:AT48,AT50:AT61)</f>
        <v>0</v>
      </c>
      <c r="AU22" s="24">
        <f>SUM(AU24:AU31,AU34:AU49,AU51:AU61)</f>
        <v>0</v>
      </c>
      <c r="AV22" s="24">
        <f>SUM(AV24:AV31,AV34:AV49,AV50,AV52:AV61)</f>
        <v>0.08</v>
      </c>
      <c r="AW22" s="24">
        <f>SUM(AW24:AW31,AW34:AW49,AW50,AW51,AW53:AW61)</f>
        <v>0</v>
      </c>
      <c r="AX22" s="24">
        <f>SUM(AX24:AX31,AX34:AX49,AX50,AX51,AX52,AX54:AX61)</f>
        <v>2.5299999999999998</v>
      </c>
      <c r="AY22" s="24">
        <f>SUM(AY24:AY31,AY34:AY49,AY50,AY51,AY52,AY55:AY61)</f>
        <v>0</v>
      </c>
      <c r="AZ22" s="24">
        <f>SUM(AZ24:AZ31,AZ34:AZ49,AZ50:AZ54,AZ56:AZ61)</f>
        <v>0</v>
      </c>
      <c r="BA22" s="24">
        <f>SUM(BA24:BA31,BA34:BA49,BA50:BA55,BA57:BA61)</f>
        <v>0</v>
      </c>
      <c r="BB22" s="24">
        <f>SUM(BB24:BB31,BB34:BB49,BB50:BB56,BB58:BB61)</f>
        <v>0</v>
      </c>
      <c r="BC22" s="24">
        <f>SUM(BC24:BC31,BC34:BC49,BC50:BC57,BC59:BC61)</f>
        <v>0</v>
      </c>
      <c r="BD22" s="24">
        <f>SUM(BD24:BD31,BD34:BD49,BD50:BD58,BD60:BD61)</f>
        <v>0</v>
      </c>
      <c r="BE22" s="24">
        <f>SUM(BE24:BE31,BE34:BE49,BE50:BE59,BE61)</f>
        <v>0</v>
      </c>
      <c r="BF22" s="24">
        <f>SUM(BF24:BF31,BF34:BF49,BF50:BF60)</f>
        <v>0</v>
      </c>
      <c r="BG22" s="24">
        <f>SUM(BG24:BG31,BG34:BG49,BG50:BG61)</f>
        <v>0</v>
      </c>
      <c r="BH22" s="24">
        <f>SUM(H22:N22,P22:R22,U22:AB22,AE22:BG22)</f>
        <v>11.95</v>
      </c>
      <c r="BI22" s="29">
        <f>S64</f>
        <v>788.72236999999996</v>
      </c>
      <c r="BJ22" s="100"/>
      <c r="BK22" s="752">
        <f>BI24+BI25+BI26+BI27+BI28+BI29+BI30+BI31+BI34+BI35+BI36+BI37+BI38+BI39+BI40+BI41+BI42+BI43+BI44+BI45+BI46+BI47+BI48+BI49+BI50+BI51+BI52+BI53+BI54+BI55+BI56+BI57+BI58+BI59+BI60+BI61</f>
        <v>788.72237000000007</v>
      </c>
      <c r="BL22" s="752">
        <f>BK22-BI22</f>
        <v>0</v>
      </c>
    </row>
    <row r="23" spans="1:64" s="26" customFormat="1" ht="13.8" x14ac:dyDescent="0.25">
      <c r="A23" s="15"/>
      <c r="B23" s="15" t="s">
        <v>38</v>
      </c>
      <c r="C23" s="23"/>
      <c r="D23" s="4"/>
      <c r="E23" s="720"/>
      <c r="F23" s="720"/>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762">
        <v>16.441369999999999</v>
      </c>
      <c r="E24" s="20">
        <f>SUM(H24:N24,P24:R24)</f>
        <v>0</v>
      </c>
      <c r="F24" s="20"/>
      <c r="G24" s="20">
        <f t="shared" si="5"/>
        <v>0</v>
      </c>
      <c r="H24" s="4"/>
      <c r="I24" s="4"/>
      <c r="J24" s="4"/>
      <c r="K24" s="4"/>
      <c r="L24" s="4"/>
      <c r="M24" s="4"/>
      <c r="N24" s="4"/>
      <c r="O24" s="4"/>
      <c r="P24" s="4"/>
      <c r="Q24" s="4"/>
      <c r="R24" s="4"/>
      <c r="S24" s="20">
        <f>SUM(V24:BF24)</f>
        <v>0</v>
      </c>
      <c r="T24" s="20"/>
      <c r="U24" s="25">
        <f>D24-BH24</f>
        <v>16.441369999999999</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66.441370000000006</v>
      </c>
      <c r="BJ24" s="14"/>
    </row>
    <row r="25" spans="1:64" s="26" customFormat="1" ht="13.8" x14ac:dyDescent="0.25">
      <c r="A25" s="15" t="s">
        <v>6</v>
      </c>
      <c r="B25" s="16" t="s">
        <v>14</v>
      </c>
      <c r="C25" s="23" t="s">
        <v>26</v>
      </c>
      <c r="D25" s="4"/>
      <c r="E25" s="20">
        <f t="shared" ref="E25:E30" si="8">SUM(H25:N25,P25:R25)</f>
        <v>0</v>
      </c>
      <c r="F25" s="20"/>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0.26</v>
      </c>
      <c r="BJ25" s="14"/>
    </row>
    <row r="26" spans="1:64" s="26" customFormat="1" ht="13.8" x14ac:dyDescent="0.25">
      <c r="A26" s="15" t="s">
        <v>7</v>
      </c>
      <c r="B26" s="16" t="s">
        <v>15</v>
      </c>
      <c r="C26" s="23" t="s">
        <v>122</v>
      </c>
      <c r="D26" s="4"/>
      <c r="E26" s="20">
        <f t="shared" si="8"/>
        <v>0</v>
      </c>
      <c r="F26" s="20"/>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4"/>
      <c r="E27" s="20">
        <f t="shared" si="8"/>
        <v>0</v>
      </c>
      <c r="F27" s="20"/>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4"/>
      <c r="E28" s="20">
        <f t="shared" si="8"/>
        <v>0</v>
      </c>
      <c r="F28" s="20"/>
      <c r="G28" s="20">
        <f t="shared" si="5"/>
        <v>0</v>
      </c>
      <c r="H28" s="4"/>
      <c r="I28" s="4"/>
      <c r="J28" s="4"/>
      <c r="K28" s="4"/>
      <c r="L28" s="4"/>
      <c r="M28" s="4"/>
      <c r="N28" s="4"/>
      <c r="O28" s="4"/>
      <c r="P28" s="4"/>
      <c r="Q28" s="4"/>
      <c r="R28" s="4"/>
      <c r="S28" s="20">
        <f>SUM(U28:X28,Z28:BF28)</f>
        <v>0</v>
      </c>
      <c r="T28" s="20"/>
      <c r="U28" s="4"/>
      <c r="V28" s="4"/>
      <c r="W28" s="4"/>
      <c r="X28" s="4"/>
      <c r="Y28" s="25">
        <f>D28-BH28</f>
        <v>0</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29.7</v>
      </c>
      <c r="BJ28" s="14"/>
    </row>
    <row r="29" spans="1:64" s="26" customFormat="1" ht="13.8" x14ac:dyDescent="0.25">
      <c r="A29" s="15">
        <v>2.6</v>
      </c>
      <c r="B29" s="16" t="s">
        <v>88</v>
      </c>
      <c r="C29" s="23" t="s">
        <v>48</v>
      </c>
      <c r="D29" s="762">
        <v>0.34014</v>
      </c>
      <c r="E29" s="20">
        <f t="shared" si="8"/>
        <v>0</v>
      </c>
      <c r="F29" s="20"/>
      <c r="G29" s="20">
        <f t="shared" si="5"/>
        <v>0</v>
      </c>
      <c r="H29" s="4"/>
      <c r="I29" s="4"/>
      <c r="J29" s="4"/>
      <c r="K29" s="4"/>
      <c r="L29" s="4"/>
      <c r="M29" s="4"/>
      <c r="N29" s="4"/>
      <c r="O29" s="4"/>
      <c r="P29" s="4"/>
      <c r="Q29" s="4"/>
      <c r="R29" s="4"/>
      <c r="S29" s="20">
        <f>SUM(U29:Y29,AA29:BF29)</f>
        <v>0</v>
      </c>
      <c r="T29" s="20"/>
      <c r="U29" s="4"/>
      <c r="V29" s="4"/>
      <c r="W29" s="4"/>
      <c r="X29" s="4"/>
      <c r="Y29" s="4"/>
      <c r="Z29" s="25">
        <f>D29-BH29</f>
        <v>0.34014</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20.510140000000003</v>
      </c>
      <c r="BJ29" s="14"/>
    </row>
    <row r="30" spans="1:64" s="26" customFormat="1" ht="20.25" customHeight="1" x14ac:dyDescent="0.25">
      <c r="A30" s="15">
        <v>2.7</v>
      </c>
      <c r="B30" s="16" t="s">
        <v>89</v>
      </c>
      <c r="C30" s="23" t="s">
        <v>41</v>
      </c>
      <c r="D30" s="4"/>
      <c r="E30" s="20">
        <f t="shared" si="8"/>
        <v>0</v>
      </c>
      <c r="F30" s="20"/>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4"/>
      <c r="E31" s="20">
        <f>SUM(H31:N31,P31:R31)</f>
        <v>0</v>
      </c>
      <c r="F31" s="20"/>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0</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0</v>
      </c>
      <c r="BJ31" s="14"/>
    </row>
    <row r="32" spans="1:64" s="26" customFormat="1" ht="20.25" customHeight="1" x14ac:dyDescent="0.25">
      <c r="A32" s="15" t="s">
        <v>42</v>
      </c>
      <c r="B32" s="16" t="s">
        <v>129</v>
      </c>
      <c r="C32" s="23" t="s">
        <v>27</v>
      </c>
      <c r="D32" s="813">
        <f>SUM(D34:D49)</f>
        <v>371.08112</v>
      </c>
      <c r="E32" s="20">
        <f t="shared" ref="E32:E61" si="9">SUM(H32:N32,P32:R32)</f>
        <v>0</v>
      </c>
      <c r="F32" s="20"/>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2.9699999999999998</v>
      </c>
      <c r="T32" s="719"/>
      <c r="U32" s="719">
        <f>SUM(U34:U49)</f>
        <v>0</v>
      </c>
      <c r="V32" s="719">
        <f t="shared" ref="V32:AB32" si="11">SUM(V34:V49)</f>
        <v>0.26</v>
      </c>
      <c r="W32" s="719">
        <f t="shared" si="11"/>
        <v>0</v>
      </c>
      <c r="X32" s="719">
        <f t="shared" si="11"/>
        <v>0</v>
      </c>
      <c r="Y32" s="719">
        <f>SUM(Y34:Y49)</f>
        <v>0.2</v>
      </c>
      <c r="Z32" s="719">
        <f t="shared" si="11"/>
        <v>0</v>
      </c>
      <c r="AA32" s="719">
        <f t="shared" si="11"/>
        <v>0</v>
      </c>
      <c r="AB32" s="719">
        <f t="shared" si="11"/>
        <v>0</v>
      </c>
      <c r="AC32" s="739">
        <f>D32-BH32</f>
        <v>368.11111999999997</v>
      </c>
      <c r="AD32" s="720"/>
      <c r="AE32" s="719">
        <f>SUM(AE35:AE49)</f>
        <v>0</v>
      </c>
      <c r="AF32" s="719">
        <f>SUM(AF34,AF36:AF49)</f>
        <v>0</v>
      </c>
      <c r="AG32" s="719">
        <f>SUM(AG34:AG35,AG37:AG49)</f>
        <v>0</v>
      </c>
      <c r="AH32" s="719">
        <f>SUM(AH34:AH36,AH38:AH49)</f>
        <v>0</v>
      </c>
      <c r="AI32" s="719">
        <f>SUM(AI34:AI37,AI39:AI49)</f>
        <v>0</v>
      </c>
      <c r="AJ32" s="719">
        <f>SUM(AJ34:AJ38,AJ40:AJ49)</f>
        <v>0</v>
      </c>
      <c r="AK32" s="719">
        <f>SUM(AK34:AK39,AK41:AK49)</f>
        <v>0</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0.08</v>
      </c>
      <c r="AW32" s="719">
        <f>SUM(AW34:AW49,)</f>
        <v>0</v>
      </c>
      <c r="AX32" s="719">
        <f>SUM(AX34:AX49,)</f>
        <v>2.4299999999999997</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2.9699999999999998</v>
      </c>
      <c r="BI32" s="23">
        <f>BI34+BI35+BI36+BI37+BI38+BI39+BI40+BI41+BI42+BI43+BI44+BI45+BI46+BI47+BI48+BI49</f>
        <v>443.08112000000006</v>
      </c>
      <c r="BJ32" s="14"/>
    </row>
    <row r="33" spans="1:62" s="26" customFormat="1" ht="10.5" customHeight="1" x14ac:dyDescent="0.25">
      <c r="A33" s="94"/>
      <c r="B33" s="92" t="s">
        <v>38</v>
      </c>
      <c r="C33" s="23"/>
      <c r="D33" s="4"/>
      <c r="E33" s="20">
        <f t="shared" si="9"/>
        <v>0</v>
      </c>
      <c r="F33" s="20"/>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788">
        <v>206.98482000000001</v>
      </c>
      <c r="E34" s="20">
        <f t="shared" si="9"/>
        <v>0</v>
      </c>
      <c r="F34" s="20"/>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206.98482000000001</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257.54482000000002</v>
      </c>
      <c r="BJ34" s="14"/>
    </row>
    <row r="35" spans="1:62" s="26" customFormat="1" ht="20.25" customHeight="1" x14ac:dyDescent="0.25">
      <c r="A35" s="721" t="s">
        <v>260</v>
      </c>
      <c r="B35" s="16" t="s">
        <v>235</v>
      </c>
      <c r="C35" s="23" t="s">
        <v>236</v>
      </c>
      <c r="D35" s="790">
        <v>63.638269999999999</v>
      </c>
      <c r="E35" s="20">
        <f t="shared" si="9"/>
        <v>0</v>
      </c>
      <c r="F35" s="20"/>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63.638269999999999</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63.638269999999999</v>
      </c>
      <c r="BJ35" s="14"/>
    </row>
    <row r="36" spans="1:62" s="26" customFormat="1" ht="20.25" customHeight="1" x14ac:dyDescent="0.25">
      <c r="A36" s="721" t="s">
        <v>260</v>
      </c>
      <c r="B36" s="16" t="s">
        <v>237</v>
      </c>
      <c r="C36" s="23" t="s">
        <v>238</v>
      </c>
      <c r="D36" s="790">
        <v>0.28071000000000002</v>
      </c>
      <c r="E36" s="20">
        <f t="shared" si="9"/>
        <v>0</v>
      </c>
      <c r="F36" s="20"/>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0.28071000000000002</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0.48071000000000003</v>
      </c>
      <c r="BJ36" s="14"/>
    </row>
    <row r="37" spans="1:62" s="26" customFormat="1" ht="20.25" customHeight="1" x14ac:dyDescent="0.25">
      <c r="A37" s="721" t="s">
        <v>260</v>
      </c>
      <c r="B37" s="16" t="s">
        <v>239</v>
      </c>
      <c r="C37" s="23" t="s">
        <v>240</v>
      </c>
      <c r="D37" s="790">
        <v>0.53761000000000003</v>
      </c>
      <c r="E37" s="20">
        <f t="shared" si="9"/>
        <v>0</v>
      </c>
      <c r="F37" s="20"/>
      <c r="G37" s="20">
        <f t="shared" si="5"/>
        <v>0</v>
      </c>
      <c r="H37" s="4"/>
      <c r="I37" s="4"/>
      <c r="J37" s="4"/>
      <c r="K37" s="4"/>
      <c r="L37" s="4"/>
      <c r="M37" s="4"/>
      <c r="N37" s="4"/>
      <c r="O37" s="4"/>
      <c r="P37" s="4"/>
      <c r="Q37" s="4"/>
      <c r="R37" s="4"/>
      <c r="S37" s="20">
        <f>SUM(U37:AB37,AE37:AG37,AI37:BF37)</f>
        <v>0.05</v>
      </c>
      <c r="T37" s="20"/>
      <c r="U37" s="4"/>
      <c r="V37" s="4"/>
      <c r="W37" s="4"/>
      <c r="X37" s="4"/>
      <c r="Y37" s="4"/>
      <c r="Z37" s="4"/>
      <c r="AA37" s="4"/>
      <c r="AB37" s="4"/>
      <c r="AC37" s="737">
        <f>SUM(AE37:AG37,AI37:AT37)</f>
        <v>0</v>
      </c>
      <c r="AD37" s="720"/>
      <c r="AE37" s="4"/>
      <c r="AF37" s="4"/>
      <c r="AG37" s="4"/>
      <c r="AH37" s="25">
        <f>D37-BH37</f>
        <v>0.48761000000000004</v>
      </c>
      <c r="AI37" s="4"/>
      <c r="AJ37" s="4"/>
      <c r="AK37" s="4"/>
      <c r="AL37" s="4"/>
      <c r="AM37" s="4"/>
      <c r="AN37" s="4"/>
      <c r="AO37" s="4"/>
      <c r="AP37" s="4"/>
      <c r="AQ37" s="4"/>
      <c r="AR37" s="4"/>
      <c r="AS37" s="4"/>
      <c r="AT37" s="4"/>
      <c r="AU37" s="4"/>
      <c r="AV37" s="4"/>
      <c r="AW37" s="4"/>
      <c r="AX37" s="4">
        <v>0.05</v>
      </c>
      <c r="AY37" s="4"/>
      <c r="AZ37" s="4"/>
      <c r="BA37" s="4"/>
      <c r="BB37" s="4"/>
      <c r="BC37" s="4"/>
      <c r="BD37" s="4"/>
      <c r="BE37" s="4"/>
      <c r="BF37" s="4"/>
      <c r="BG37" s="4"/>
      <c r="BH37" s="20">
        <f>SUM(H37:N37,P37:R37,U37:AB37,AE37:AG37,AI37:BG37)</f>
        <v>0.05</v>
      </c>
      <c r="BI37" s="23">
        <f>AH64</f>
        <v>0.48761000000000004</v>
      </c>
      <c r="BJ37" s="14"/>
    </row>
    <row r="38" spans="1:62" s="26" customFormat="1" ht="20.25" customHeight="1" x14ac:dyDescent="0.25">
      <c r="A38" s="721" t="s">
        <v>260</v>
      </c>
      <c r="B38" s="16" t="s">
        <v>241</v>
      </c>
      <c r="C38" s="23" t="s">
        <v>242</v>
      </c>
      <c r="D38" s="790">
        <v>6.3894500000000001</v>
      </c>
      <c r="E38" s="20">
        <f t="shared" si="9"/>
        <v>0</v>
      </c>
      <c r="F38" s="20"/>
      <c r="G38" s="20">
        <f t="shared" si="5"/>
        <v>0</v>
      </c>
      <c r="H38" s="4"/>
      <c r="I38" s="4"/>
      <c r="J38" s="4"/>
      <c r="K38" s="4"/>
      <c r="L38" s="4"/>
      <c r="M38" s="4"/>
      <c r="N38" s="4"/>
      <c r="O38" s="4"/>
      <c r="P38" s="4"/>
      <c r="Q38" s="4"/>
      <c r="R38" s="4"/>
      <c r="S38" s="20">
        <f>SUM(U38:AB38,AE38:AH38,AJ38:BF38)</f>
        <v>2.7199999999999998</v>
      </c>
      <c r="T38" s="20"/>
      <c r="U38" s="4"/>
      <c r="V38" s="4">
        <v>0.26</v>
      </c>
      <c r="W38" s="4"/>
      <c r="X38" s="4"/>
      <c r="Y38" s="4"/>
      <c r="Z38" s="4"/>
      <c r="AA38" s="4"/>
      <c r="AB38" s="4"/>
      <c r="AC38" s="737">
        <f>SUM(AE38:AH38,AJ38:AT38)</f>
        <v>0</v>
      </c>
      <c r="AD38" s="720"/>
      <c r="AE38" s="4"/>
      <c r="AF38" s="4"/>
      <c r="AG38" s="4"/>
      <c r="AH38" s="4"/>
      <c r="AI38" s="25">
        <f>D38-BH38</f>
        <v>3.6694500000000003</v>
      </c>
      <c r="AJ38" s="4"/>
      <c r="AK38" s="4"/>
      <c r="AL38" s="4"/>
      <c r="AM38" s="4"/>
      <c r="AN38" s="4"/>
      <c r="AO38" s="4"/>
      <c r="AP38" s="4"/>
      <c r="AQ38" s="4"/>
      <c r="AR38" s="4"/>
      <c r="AS38" s="4"/>
      <c r="AT38" s="4"/>
      <c r="AU38" s="4"/>
      <c r="AV38" s="4">
        <v>0.08</v>
      </c>
      <c r="AW38" s="4"/>
      <c r="AX38" s="4">
        <v>2.38</v>
      </c>
      <c r="AY38" s="4"/>
      <c r="AZ38" s="4"/>
      <c r="BA38" s="4"/>
      <c r="BB38" s="4"/>
      <c r="BC38" s="4"/>
      <c r="BD38" s="4"/>
      <c r="BE38" s="4"/>
      <c r="BF38" s="4"/>
      <c r="BG38" s="4"/>
      <c r="BH38" s="20">
        <f>SUM(H38:N38,P38:R38,U38:AB38,AE38:AH38,AJ38:BG38)</f>
        <v>2.7199999999999998</v>
      </c>
      <c r="BI38" s="23">
        <f>AI64</f>
        <v>5.7194500000000001</v>
      </c>
      <c r="BJ38" s="14"/>
    </row>
    <row r="39" spans="1:62" s="26" customFormat="1" ht="20.25" customHeight="1" x14ac:dyDescent="0.25">
      <c r="A39" s="721" t="s">
        <v>260</v>
      </c>
      <c r="B39" s="16" t="s">
        <v>243</v>
      </c>
      <c r="C39" s="23" t="s">
        <v>244</v>
      </c>
      <c r="D39" s="790">
        <v>4.3888400000000001</v>
      </c>
      <c r="E39" s="20">
        <f t="shared" si="9"/>
        <v>0</v>
      </c>
      <c r="F39" s="20"/>
      <c r="G39" s="20">
        <f t="shared" si="5"/>
        <v>0</v>
      </c>
      <c r="H39" s="4"/>
      <c r="I39" s="4"/>
      <c r="J39" s="4"/>
      <c r="K39" s="4"/>
      <c r="L39" s="4"/>
      <c r="M39" s="4"/>
      <c r="N39" s="4"/>
      <c r="O39" s="4"/>
      <c r="P39" s="4"/>
      <c r="Q39" s="4"/>
      <c r="R39" s="4"/>
      <c r="S39" s="20">
        <f>SUM(U39:AB39,AE39:AI39,AK39:BF39)</f>
        <v>0.2</v>
      </c>
      <c r="T39" s="20"/>
      <c r="U39" s="4"/>
      <c r="V39" s="4"/>
      <c r="W39" s="4"/>
      <c r="X39" s="4"/>
      <c r="Y39" s="4">
        <v>0.2</v>
      </c>
      <c r="Z39" s="4"/>
      <c r="AA39" s="4"/>
      <c r="AB39" s="4"/>
      <c r="AC39" s="737">
        <f>SUM(AE39:AI39,AK39:AT39)</f>
        <v>0</v>
      </c>
      <c r="AD39" s="720"/>
      <c r="AE39" s="4"/>
      <c r="AF39" s="4"/>
      <c r="AG39" s="4"/>
      <c r="AH39" s="4"/>
      <c r="AI39" s="4"/>
      <c r="AJ39" s="25">
        <f>D39-BH39</f>
        <v>4.1888399999999999</v>
      </c>
      <c r="AK39" s="4"/>
      <c r="AL39" s="4"/>
      <c r="AM39" s="4"/>
      <c r="AN39" s="4"/>
      <c r="AO39" s="4"/>
      <c r="AP39" s="4"/>
      <c r="AQ39" s="4"/>
      <c r="AR39" s="4"/>
      <c r="AS39" s="4"/>
      <c r="AT39" s="4"/>
      <c r="AU39" s="4"/>
      <c r="AV39" s="4"/>
      <c r="AW39" s="4"/>
      <c r="AX39" s="4"/>
      <c r="AY39" s="4"/>
      <c r="AZ39" s="4"/>
      <c r="BA39" s="4"/>
      <c r="BB39" s="4"/>
      <c r="BC39" s="4"/>
      <c r="BD39" s="4"/>
      <c r="BE39" s="4"/>
      <c r="BF39" s="4"/>
      <c r="BG39" s="4"/>
      <c r="BH39" s="20">
        <f>SUM(H39:N39,P39:R39,U39:AB39,AE39:AI39,AK39:BG39)</f>
        <v>0.2</v>
      </c>
      <c r="BI39" s="23">
        <f>AJ64</f>
        <v>6.6888399999999999</v>
      </c>
      <c r="BJ39" s="14"/>
    </row>
    <row r="40" spans="1:62" s="26" customFormat="1" ht="20.25" customHeight="1" x14ac:dyDescent="0.25">
      <c r="A40" s="721" t="s">
        <v>260</v>
      </c>
      <c r="B40" s="16" t="s">
        <v>245</v>
      </c>
      <c r="C40" s="23" t="s">
        <v>246</v>
      </c>
      <c r="D40" s="790">
        <v>0.53347999999999995</v>
      </c>
      <c r="E40" s="20">
        <f t="shared" si="9"/>
        <v>0</v>
      </c>
      <c r="F40" s="20"/>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0.53347999999999995</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0.65347999999999995</v>
      </c>
      <c r="BJ40" s="14"/>
    </row>
    <row r="41" spans="1:62" s="26" customFormat="1" ht="20.25" customHeight="1" x14ac:dyDescent="0.25">
      <c r="A41" s="721" t="s">
        <v>260</v>
      </c>
      <c r="B41" s="16" t="s">
        <v>247</v>
      </c>
      <c r="C41" s="23" t="s">
        <v>248</v>
      </c>
      <c r="D41" s="790"/>
      <c r="E41" s="20">
        <f t="shared" si="9"/>
        <v>0</v>
      </c>
      <c r="F41" s="20"/>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0</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0.24000000000000002</v>
      </c>
      <c r="BJ41" s="14"/>
    </row>
    <row r="42" spans="1:62" s="26" customFormat="1" ht="20.25" customHeight="1" x14ac:dyDescent="0.25">
      <c r="A42" s="721" t="s">
        <v>260</v>
      </c>
      <c r="B42" s="16" t="s">
        <v>249</v>
      </c>
      <c r="C42" s="23" t="s">
        <v>250</v>
      </c>
      <c r="D42" s="4"/>
      <c r="E42" s="20">
        <f t="shared" si="9"/>
        <v>0</v>
      </c>
      <c r="F42" s="20"/>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4"/>
      <c r="E43" s="20">
        <f t="shared" si="9"/>
        <v>0</v>
      </c>
      <c r="F43" s="20"/>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v>
      </c>
      <c r="BJ43" s="14"/>
    </row>
    <row r="44" spans="1:62" s="26" customFormat="1" ht="20.25" customHeight="1" x14ac:dyDescent="0.25">
      <c r="A44" s="721" t="s">
        <v>260</v>
      </c>
      <c r="B44" s="16" t="s">
        <v>83</v>
      </c>
      <c r="C44" s="23" t="s">
        <v>73</v>
      </c>
      <c r="D44" s="762">
        <v>12.85469</v>
      </c>
      <c r="E44" s="20">
        <f t="shared" si="9"/>
        <v>0</v>
      </c>
      <c r="F44" s="20"/>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12.85469</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29.854689999999998</v>
      </c>
      <c r="BJ44" s="14"/>
    </row>
    <row r="45" spans="1:62" s="26" customFormat="1" ht="20.25" customHeight="1" x14ac:dyDescent="0.25">
      <c r="A45" s="721" t="s">
        <v>260</v>
      </c>
      <c r="B45" s="16" t="s">
        <v>93</v>
      </c>
      <c r="C45" s="23" t="s">
        <v>97</v>
      </c>
      <c r="D45" s="762">
        <v>0.21299000000000001</v>
      </c>
      <c r="E45" s="20">
        <f t="shared" si="9"/>
        <v>0</v>
      </c>
      <c r="F45" s="20"/>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0.21299000000000001</v>
      </c>
      <c r="AQ45" s="4"/>
      <c r="AR45" s="4"/>
      <c r="AS45" s="4"/>
      <c r="AT45" s="4"/>
      <c r="AU45" s="4"/>
      <c r="AV45" s="4"/>
      <c r="AW45" s="4"/>
      <c r="AX45" s="4"/>
      <c r="AY45" s="4"/>
      <c r="AZ45" s="4"/>
      <c r="BA45" s="4"/>
      <c r="BB45" s="4"/>
      <c r="BC45" s="4"/>
      <c r="BD45" s="4"/>
      <c r="BE45" s="4"/>
      <c r="BF45" s="4"/>
      <c r="BG45" s="4"/>
      <c r="BH45" s="20">
        <f>SUM(H45:N45,P45:R45,U45:AB45,AE45:AO45,AQ45:BG45)</f>
        <v>0</v>
      </c>
      <c r="BI45" s="23">
        <f>AP64</f>
        <v>0.21299000000000001</v>
      </c>
      <c r="BJ45" s="14"/>
    </row>
    <row r="46" spans="1:62" s="26" customFormat="1" ht="20.25" customHeight="1" x14ac:dyDescent="0.25">
      <c r="A46" s="721" t="s">
        <v>260</v>
      </c>
      <c r="B46" s="16" t="s">
        <v>251</v>
      </c>
      <c r="C46" s="23" t="s">
        <v>43</v>
      </c>
      <c r="D46" s="762">
        <v>75.127269999999996</v>
      </c>
      <c r="E46" s="20">
        <f t="shared" si="9"/>
        <v>0</v>
      </c>
      <c r="F46" s="20"/>
      <c r="G46" s="20">
        <f t="shared" si="5"/>
        <v>0</v>
      </c>
      <c r="H46" s="4"/>
      <c r="I46" s="4"/>
      <c r="J46" s="4"/>
      <c r="K46" s="4"/>
      <c r="L46" s="4"/>
      <c r="M46" s="4"/>
      <c r="N46" s="4"/>
      <c r="O46" s="4"/>
      <c r="P46" s="4"/>
      <c r="Q46" s="4"/>
      <c r="R46" s="4"/>
      <c r="S46" s="20">
        <f>SUM(U46:AB46,AE46:AP46,AR46:BF46)</f>
        <v>0</v>
      </c>
      <c r="T46" s="20"/>
      <c r="U46" s="4"/>
      <c r="V46" s="4"/>
      <c r="W46" s="4"/>
      <c r="X46" s="4"/>
      <c r="Y46" s="4"/>
      <c r="Z46" s="4"/>
      <c r="AA46" s="4"/>
      <c r="AB46" s="4"/>
      <c r="AC46" s="737">
        <f>SUM(AE46:AP46,AR46:AT46)</f>
        <v>0</v>
      </c>
      <c r="AD46" s="720"/>
      <c r="AE46" s="4"/>
      <c r="AF46" s="4"/>
      <c r="AG46" s="4"/>
      <c r="AH46" s="4"/>
      <c r="AI46" s="4"/>
      <c r="AJ46" s="4"/>
      <c r="AK46" s="4"/>
      <c r="AL46" s="4"/>
      <c r="AM46" s="4"/>
      <c r="AN46" s="4"/>
      <c r="AO46" s="4"/>
      <c r="AP46" s="4"/>
      <c r="AQ46" s="25">
        <f>D46-BH46</f>
        <v>75.127269999999996</v>
      </c>
      <c r="AR46" s="4"/>
      <c r="AS46" s="4"/>
      <c r="AT46" s="4"/>
      <c r="AU46" s="4"/>
      <c r="AV46" s="4"/>
      <c r="AW46" s="4"/>
      <c r="AX46" s="4"/>
      <c r="AY46" s="4"/>
      <c r="AZ46" s="4"/>
      <c r="BA46" s="4"/>
      <c r="BB46" s="4"/>
      <c r="BC46" s="4"/>
      <c r="BD46" s="4"/>
      <c r="BE46" s="4"/>
      <c r="BF46" s="4"/>
      <c r="BG46" s="4"/>
      <c r="BH46" s="20">
        <f>SUM(H46:N46,P46:R46,U46:AB46,AE46:AP46,AR46:BG46)</f>
        <v>0</v>
      </c>
      <c r="BI46" s="23">
        <f>AQ64</f>
        <v>77.127269999999996</v>
      </c>
      <c r="BJ46" s="14"/>
    </row>
    <row r="47" spans="1:62" s="26" customFormat="1" ht="20.25" customHeight="1" x14ac:dyDescent="0.25">
      <c r="A47" s="721" t="s">
        <v>260</v>
      </c>
      <c r="B47" s="16" t="s">
        <v>252</v>
      </c>
      <c r="C47" s="23" t="s">
        <v>253</v>
      </c>
      <c r="D47" s="4"/>
      <c r="E47" s="20">
        <f t="shared" si="9"/>
        <v>0</v>
      </c>
      <c r="F47" s="20"/>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4"/>
      <c r="E48" s="20">
        <f t="shared" si="9"/>
        <v>0</v>
      </c>
      <c r="F48" s="20"/>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790">
        <v>0.13299</v>
      </c>
      <c r="E49" s="20">
        <f t="shared" si="9"/>
        <v>0</v>
      </c>
      <c r="F49" s="20"/>
      <c r="G49" s="20">
        <f t="shared" si="5"/>
        <v>0</v>
      </c>
      <c r="H49" s="4"/>
      <c r="I49" s="4"/>
      <c r="J49" s="4"/>
      <c r="K49" s="4"/>
      <c r="L49" s="4"/>
      <c r="M49" s="4"/>
      <c r="N49" s="4"/>
      <c r="O49" s="4"/>
      <c r="P49" s="4"/>
      <c r="Q49" s="4"/>
      <c r="R49" s="4"/>
      <c r="S49" s="20">
        <f>SUM(U49:AB49,AE49:AS49,AU49:BF49)</f>
        <v>0</v>
      </c>
      <c r="T49" s="20"/>
      <c r="U49" s="4"/>
      <c r="V49" s="4"/>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0.13299</v>
      </c>
      <c r="AU49" s="4"/>
      <c r="AV49" s="4"/>
      <c r="AW49" s="4"/>
      <c r="AX49" s="4"/>
      <c r="AY49" s="4"/>
      <c r="AZ49" s="4"/>
      <c r="BA49" s="4"/>
      <c r="BB49" s="4"/>
      <c r="BC49" s="4"/>
      <c r="BD49" s="4"/>
      <c r="BE49" s="4"/>
      <c r="BF49" s="4"/>
      <c r="BG49" s="4"/>
      <c r="BH49" s="20">
        <f>SUM(H49:N49,P49:R49,U49:AB49,AE49:AS49,AU49:BG49)</f>
        <v>0</v>
      </c>
      <c r="BI49" s="23">
        <f>AT64</f>
        <v>0.43298999999999999</v>
      </c>
      <c r="BJ49" s="14"/>
    </row>
    <row r="50" spans="1:62" s="26" customFormat="1" ht="13.8" x14ac:dyDescent="0.25">
      <c r="A50" s="15">
        <v>2.1</v>
      </c>
      <c r="B50" s="16" t="s">
        <v>119</v>
      </c>
      <c r="C50" s="23" t="s">
        <v>123</v>
      </c>
      <c r="D50" s="4"/>
      <c r="E50" s="20">
        <f t="shared" si="9"/>
        <v>0</v>
      </c>
      <c r="F50" s="20"/>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762">
        <v>2.54094</v>
      </c>
      <c r="E51" s="20">
        <f t="shared" si="9"/>
        <v>0</v>
      </c>
      <c r="F51" s="20"/>
      <c r="G51" s="20">
        <f t="shared" si="5"/>
        <v>0</v>
      </c>
      <c r="H51" s="4"/>
      <c r="I51" s="4"/>
      <c r="J51" s="4"/>
      <c r="K51" s="4"/>
      <c r="L51" s="4"/>
      <c r="M51" s="4"/>
      <c r="N51" s="4"/>
      <c r="O51" s="4"/>
      <c r="P51" s="4"/>
      <c r="Q51" s="4"/>
      <c r="R51" s="4"/>
      <c r="S51" s="20">
        <f>SUM(U51:AB51,AE51:AU51,AW51:BF51)</f>
        <v>0.15000000000000002</v>
      </c>
      <c r="T51" s="20"/>
      <c r="U51" s="4"/>
      <c r="V51" s="4"/>
      <c r="W51" s="4"/>
      <c r="X51" s="4"/>
      <c r="Y51" s="4"/>
      <c r="Z51" s="4"/>
      <c r="AA51" s="4"/>
      <c r="AB51" s="4"/>
      <c r="AC51" s="737">
        <f>SUM(AE51:AT51,)</f>
        <v>0.05</v>
      </c>
      <c r="AD51" s="720"/>
      <c r="AE51" s="4">
        <v>0.05</v>
      </c>
      <c r="AF51" s="4"/>
      <c r="AG51" s="4"/>
      <c r="AH51" s="4"/>
      <c r="AI51" s="4"/>
      <c r="AJ51" s="4"/>
      <c r="AK51" s="4"/>
      <c r="AL51" s="4"/>
      <c r="AM51" s="4"/>
      <c r="AN51" s="4"/>
      <c r="AO51" s="4"/>
      <c r="AP51" s="4"/>
      <c r="AQ51" s="4"/>
      <c r="AR51" s="4"/>
      <c r="AS51" s="4"/>
      <c r="AT51" s="4"/>
      <c r="AU51" s="4"/>
      <c r="AV51" s="93">
        <f>D51-BH51</f>
        <v>2.3909400000000001</v>
      </c>
      <c r="AW51" s="4"/>
      <c r="AX51" s="4">
        <v>0.1</v>
      </c>
      <c r="AY51" s="4"/>
      <c r="AZ51" s="4"/>
      <c r="BA51" s="4"/>
      <c r="BB51" s="4"/>
      <c r="BC51" s="4"/>
      <c r="BD51" s="4"/>
      <c r="BE51" s="4"/>
      <c r="BF51" s="4"/>
      <c r="BG51" s="4"/>
      <c r="BH51" s="20">
        <f>SUM(H51:N51,P51:R51,U51:AB51,AE51:AU51,AW51:BG51)</f>
        <v>0.15000000000000002</v>
      </c>
      <c r="BI51" s="23">
        <f>AV64</f>
        <v>2.87094</v>
      </c>
      <c r="BJ51" s="14"/>
    </row>
    <row r="52" spans="1:62" s="26" customFormat="1" ht="13.8" x14ac:dyDescent="0.25">
      <c r="A52" s="15">
        <v>2.12</v>
      </c>
      <c r="B52" s="16" t="s">
        <v>149</v>
      </c>
      <c r="C52" s="23" t="s">
        <v>147</v>
      </c>
      <c r="D52" s="4"/>
      <c r="E52" s="20">
        <f t="shared" si="9"/>
        <v>0</v>
      </c>
      <c r="F52" s="20"/>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v>
      </c>
      <c r="BJ52" s="14"/>
    </row>
    <row r="53" spans="1:62" s="26" customFormat="1" ht="13.8" x14ac:dyDescent="0.25">
      <c r="A53" s="15" t="s">
        <v>168</v>
      </c>
      <c r="B53" s="16" t="s">
        <v>90</v>
      </c>
      <c r="C53" s="23" t="s">
        <v>94</v>
      </c>
      <c r="D53" s="762">
        <v>111.7098</v>
      </c>
      <c r="E53" s="20">
        <f t="shared" si="9"/>
        <v>0</v>
      </c>
      <c r="F53" s="20"/>
      <c r="G53" s="20">
        <f t="shared" si="5"/>
        <v>0</v>
      </c>
      <c r="H53" s="4"/>
      <c r="I53" s="4"/>
      <c r="J53" s="4"/>
      <c r="K53" s="4"/>
      <c r="L53" s="4"/>
      <c r="M53" s="4"/>
      <c r="N53" s="4"/>
      <c r="O53" s="4"/>
      <c r="P53" s="4"/>
      <c r="Q53" s="4"/>
      <c r="R53" s="4"/>
      <c r="S53" s="20">
        <f>SUM(U53:AB53,AE53:AW53,AY53:BF53)</f>
        <v>3.5</v>
      </c>
      <c r="T53" s="20"/>
      <c r="U53" s="4"/>
      <c r="V53" s="4"/>
      <c r="W53" s="4"/>
      <c r="X53" s="4"/>
      <c r="Y53" s="4"/>
      <c r="Z53" s="4"/>
      <c r="AA53" s="4"/>
      <c r="AB53" s="4"/>
      <c r="AC53" s="737">
        <f t="shared" ref="AC53:AC60" si="13">SUM(AE53:AT53,)</f>
        <v>3.5</v>
      </c>
      <c r="AD53" s="720"/>
      <c r="AE53" s="4">
        <v>3.5</v>
      </c>
      <c r="AF53" s="4"/>
      <c r="AG53" s="4"/>
      <c r="AH53" s="4"/>
      <c r="AI53" s="4"/>
      <c r="AJ53" s="4"/>
      <c r="AK53" s="4"/>
      <c r="AL53" s="4"/>
      <c r="AM53" s="4"/>
      <c r="AN53" s="4"/>
      <c r="AO53" s="4"/>
      <c r="AP53" s="4"/>
      <c r="AQ53" s="4"/>
      <c r="AR53" s="4"/>
      <c r="AS53" s="4"/>
      <c r="AT53" s="4"/>
      <c r="AU53" s="4"/>
      <c r="AV53" s="4"/>
      <c r="AW53" s="4"/>
      <c r="AX53" s="25">
        <f>D53-BH53</f>
        <v>108.2098</v>
      </c>
      <c r="AY53" s="4"/>
      <c r="AZ53" s="4"/>
      <c r="BA53" s="4"/>
      <c r="BB53" s="4"/>
      <c r="BC53" s="4"/>
      <c r="BD53" s="4"/>
      <c r="BE53" s="4"/>
      <c r="BF53" s="4"/>
      <c r="BG53" s="4"/>
      <c r="BH53" s="20">
        <f>SUM(H53:N53,P53:R53,U53:AB53,AE53:AW53,AY53:BG53)</f>
        <v>3.5</v>
      </c>
      <c r="BI53" s="23">
        <f>AX64</f>
        <v>138.44980000000001</v>
      </c>
      <c r="BJ53" s="14"/>
    </row>
    <row r="54" spans="1:62" s="26" customFormat="1" ht="13.8" x14ac:dyDescent="0.25">
      <c r="A54" s="15" t="s">
        <v>169</v>
      </c>
      <c r="B54" s="16" t="s">
        <v>91</v>
      </c>
      <c r="C54" s="23" t="s">
        <v>95</v>
      </c>
      <c r="D54" s="4"/>
      <c r="E54" s="20">
        <f t="shared" si="9"/>
        <v>0</v>
      </c>
      <c r="F54" s="20"/>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762">
        <v>27.428640000000001</v>
      </c>
      <c r="E55" s="20">
        <f t="shared" si="9"/>
        <v>0</v>
      </c>
      <c r="F55" s="20"/>
      <c r="G55" s="20">
        <f t="shared" si="5"/>
        <v>0</v>
      </c>
      <c r="H55" s="4"/>
      <c r="I55" s="4"/>
      <c r="J55" s="4"/>
      <c r="K55" s="4"/>
      <c r="L55" s="4"/>
      <c r="M55" s="4"/>
      <c r="N55" s="4"/>
      <c r="O55" s="4"/>
      <c r="P55" s="4"/>
      <c r="Q55" s="4"/>
      <c r="R55" s="4"/>
      <c r="S55" s="20">
        <f>SUM(U55:AB55,AE55:AY55,BA55:BF55)</f>
        <v>0</v>
      </c>
      <c r="T55" s="20"/>
      <c r="U55" s="4"/>
      <c r="V55" s="4"/>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27.428640000000001</v>
      </c>
      <c r="BA55" s="4"/>
      <c r="BB55" s="4"/>
      <c r="BC55" s="4"/>
      <c r="BD55" s="4"/>
      <c r="BE55" s="4"/>
      <c r="BF55" s="4"/>
      <c r="BG55" s="4"/>
      <c r="BH55" s="20">
        <f>SUM(H55:N55,P55:R55,U55:AB55,AE55:AY55,BA55:BG55)</f>
        <v>0</v>
      </c>
      <c r="BI55" s="23">
        <f>AZ64</f>
        <v>27.638640000000002</v>
      </c>
      <c r="BJ55" s="14"/>
    </row>
    <row r="56" spans="1:62" s="26" customFormat="1" ht="13.8" x14ac:dyDescent="0.25">
      <c r="A56" s="15" t="s">
        <v>171</v>
      </c>
      <c r="B56" s="16" t="s">
        <v>116</v>
      </c>
      <c r="C56" s="23" t="s">
        <v>96</v>
      </c>
      <c r="D56" s="4"/>
      <c r="E56" s="20">
        <f t="shared" si="9"/>
        <v>0</v>
      </c>
      <c r="F56" s="20"/>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4"/>
      <c r="E57" s="20">
        <f t="shared" si="9"/>
        <v>0</v>
      </c>
      <c r="F57" s="20"/>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762">
        <v>0.55288999999999999</v>
      </c>
      <c r="E58" s="20">
        <f t="shared" si="9"/>
        <v>0</v>
      </c>
      <c r="F58" s="20"/>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0.55288999999999999</v>
      </c>
      <c r="BD58" s="4"/>
      <c r="BE58" s="4"/>
      <c r="BF58" s="4"/>
      <c r="BG58" s="4"/>
      <c r="BH58" s="20">
        <f>SUM(H58:N58,P58:R58,U58:AB58,AE58:BB58,BD58:BG58)</f>
        <v>0</v>
      </c>
      <c r="BI58" s="23">
        <f>BC64</f>
        <v>1.0128900000000001</v>
      </c>
      <c r="BJ58" s="14"/>
    </row>
    <row r="59" spans="1:62" s="26" customFormat="1" ht="13.8" x14ac:dyDescent="0.25">
      <c r="A59" s="15">
        <v>2.19</v>
      </c>
      <c r="B59" s="16" t="s">
        <v>151</v>
      </c>
      <c r="C59" s="23" t="s">
        <v>152</v>
      </c>
      <c r="D59" s="762">
        <v>61.829880000000003</v>
      </c>
      <c r="E59" s="20">
        <f t="shared" si="9"/>
        <v>0</v>
      </c>
      <c r="F59" s="20"/>
      <c r="G59" s="20">
        <f t="shared" si="5"/>
        <v>0</v>
      </c>
      <c r="H59" s="4"/>
      <c r="I59" s="4"/>
      <c r="J59" s="4"/>
      <c r="K59" s="4"/>
      <c r="L59" s="4"/>
      <c r="M59" s="4"/>
      <c r="N59" s="4"/>
      <c r="O59" s="4"/>
      <c r="P59" s="4"/>
      <c r="Q59" s="4"/>
      <c r="R59" s="4"/>
      <c r="S59" s="20">
        <f>SUM(U59:AB59,AE59:BC59,BE59:BF59)</f>
        <v>5.0299999999999994</v>
      </c>
      <c r="T59" s="20"/>
      <c r="U59" s="4"/>
      <c r="V59" s="4"/>
      <c r="W59" s="4"/>
      <c r="X59" s="4"/>
      <c r="Y59" s="4">
        <v>5.0199999999999996</v>
      </c>
      <c r="Z59" s="4"/>
      <c r="AA59" s="4"/>
      <c r="AB59" s="4"/>
      <c r="AC59" s="737">
        <f t="shared" si="13"/>
        <v>0.01</v>
      </c>
      <c r="AD59" s="720"/>
      <c r="AE59" s="4">
        <v>0.01</v>
      </c>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56.799880000000002</v>
      </c>
      <c r="BE59" s="4"/>
      <c r="BF59" s="4"/>
      <c r="BG59" s="4"/>
      <c r="BH59" s="20">
        <f>SUM(H59:N59,P59:R59,U59:AB59,AE59:BC59,BE59:BG59)</f>
        <v>5.0299999999999994</v>
      </c>
      <c r="BI59" s="23">
        <f>BD64</f>
        <v>56.799880000000002</v>
      </c>
      <c r="BJ59" s="14"/>
    </row>
    <row r="60" spans="1:62" s="26" customFormat="1" ht="13.8" x14ac:dyDescent="0.25">
      <c r="A60" s="15">
        <v>2.2000000000000002</v>
      </c>
      <c r="B60" s="16" t="s">
        <v>150</v>
      </c>
      <c r="C60" s="23" t="s">
        <v>153</v>
      </c>
      <c r="D60" s="762">
        <v>2.25759</v>
      </c>
      <c r="E60" s="20">
        <f t="shared" si="9"/>
        <v>0</v>
      </c>
      <c r="F60" s="20"/>
      <c r="G60" s="20">
        <f t="shared" si="5"/>
        <v>0</v>
      </c>
      <c r="H60" s="4"/>
      <c r="I60" s="4"/>
      <c r="J60" s="4"/>
      <c r="K60" s="4"/>
      <c r="L60" s="4"/>
      <c r="M60" s="4"/>
      <c r="N60" s="4"/>
      <c r="O60" s="4"/>
      <c r="P60" s="4"/>
      <c r="Q60" s="4"/>
      <c r="R60" s="4"/>
      <c r="S60" s="20">
        <f>SUM(U60:AB60,AE60:BD60,BF60)</f>
        <v>0.30000000000000004</v>
      </c>
      <c r="T60" s="20"/>
      <c r="U60" s="4"/>
      <c r="V60" s="4"/>
      <c r="W60" s="4"/>
      <c r="X60" s="4"/>
      <c r="Y60" s="4">
        <v>0.03</v>
      </c>
      <c r="Z60" s="4"/>
      <c r="AA60" s="4"/>
      <c r="AB60" s="4"/>
      <c r="AC60" s="737">
        <f t="shared" si="13"/>
        <v>0.27</v>
      </c>
      <c r="AD60" s="720"/>
      <c r="AE60" s="4">
        <v>0.27</v>
      </c>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25">
        <f>D60-BH60</f>
        <v>1.9575899999999999</v>
      </c>
      <c r="BF60" s="4"/>
      <c r="BG60" s="4"/>
      <c r="BH60" s="20">
        <f>SUM(H60:N60,P60:R60,U60:AB60,AE60:BD60,BF60:BG60)</f>
        <v>0.30000000000000004</v>
      </c>
      <c r="BI60" s="23">
        <f>BE64</f>
        <v>1.9575899999999999</v>
      </c>
      <c r="BJ60" s="14"/>
    </row>
    <row r="61" spans="1:62" s="26" customFormat="1" ht="13.8" x14ac:dyDescent="0.25">
      <c r="A61" s="15">
        <v>2.21</v>
      </c>
      <c r="B61" s="16" t="s">
        <v>77</v>
      </c>
      <c r="C61" s="23" t="s">
        <v>78</v>
      </c>
      <c r="D61" s="4"/>
      <c r="E61" s="20">
        <f t="shared" si="9"/>
        <v>0</v>
      </c>
      <c r="F61" s="20"/>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v>
      </c>
      <c r="BG61" s="4"/>
      <c r="BH61" s="20">
        <f>SUM(H61:N61,P61:R61,U61:AB61,AE61:BE61,BG61)</f>
        <v>0</v>
      </c>
      <c r="BI61" s="23">
        <f>BF64</f>
        <v>0</v>
      </c>
      <c r="BJ61" s="14"/>
    </row>
    <row r="62" spans="1:62" s="26" customFormat="1" ht="13.8" x14ac:dyDescent="0.25">
      <c r="A62" s="27">
        <v>3</v>
      </c>
      <c r="B62" s="28" t="s">
        <v>72</v>
      </c>
      <c r="C62" s="29" t="s">
        <v>84</v>
      </c>
      <c r="D62" s="753">
        <v>39.191630000000004</v>
      </c>
      <c r="E62" s="24">
        <f>SUM(H62:N62,P62:R62)</f>
        <v>1</v>
      </c>
      <c r="F62" s="24"/>
      <c r="G62" s="20">
        <f t="shared" si="5"/>
        <v>0</v>
      </c>
      <c r="H62" s="4"/>
      <c r="I62" s="4"/>
      <c r="J62" s="4"/>
      <c r="K62" s="4"/>
      <c r="L62" s="4"/>
      <c r="M62" s="4"/>
      <c r="N62" s="4"/>
      <c r="O62" s="4"/>
      <c r="P62" s="4"/>
      <c r="Q62" s="4"/>
      <c r="R62" s="4">
        <v>1</v>
      </c>
      <c r="S62" s="20">
        <f>SUM(U62:AB62,AE62:BF62,)</f>
        <v>8.81</v>
      </c>
      <c r="T62" s="20"/>
      <c r="U62" s="4"/>
      <c r="V62" s="4"/>
      <c r="W62" s="4"/>
      <c r="X62" s="4"/>
      <c r="Y62" s="4">
        <v>0.98</v>
      </c>
      <c r="Z62" s="4"/>
      <c r="AA62" s="4"/>
      <c r="AB62" s="4"/>
      <c r="AC62" s="737">
        <f>SUM(AE62:AT62,)</f>
        <v>5.54</v>
      </c>
      <c r="AD62" s="720"/>
      <c r="AE62" s="4">
        <v>5</v>
      </c>
      <c r="AF62" s="4"/>
      <c r="AG62" s="4"/>
      <c r="AH62" s="4"/>
      <c r="AI62" s="4">
        <v>0.45</v>
      </c>
      <c r="AJ62" s="4"/>
      <c r="AK62" s="4">
        <v>0.05</v>
      </c>
      <c r="AL62" s="4">
        <v>0.04</v>
      </c>
      <c r="AM62" s="4"/>
      <c r="AN62" s="4"/>
      <c r="AO62" s="4"/>
      <c r="AP62" s="4"/>
      <c r="AQ62" s="4"/>
      <c r="AR62" s="4"/>
      <c r="AS62" s="4"/>
      <c r="AT62" s="4"/>
      <c r="AU62" s="4"/>
      <c r="AV62" s="4"/>
      <c r="AW62" s="4"/>
      <c r="AX62" s="4">
        <v>1.89</v>
      </c>
      <c r="AY62" s="4"/>
      <c r="AZ62" s="4"/>
      <c r="BA62" s="4"/>
      <c r="BB62" s="4"/>
      <c r="BC62" s="4">
        <v>0.4</v>
      </c>
      <c r="BD62" s="4"/>
      <c r="BE62" s="4"/>
      <c r="BF62" s="4"/>
      <c r="BG62" s="25">
        <f>D62-BH62</f>
        <v>29.381630000000001</v>
      </c>
      <c r="BH62" s="20">
        <f>SUM(H62:N62,P62:R62,U62:AB62,AE62:BF62,)</f>
        <v>9.81</v>
      </c>
      <c r="BI62" s="23">
        <f>BG64</f>
        <v>29.381630000000001</v>
      </c>
      <c r="BJ62" s="14"/>
    </row>
    <row r="63" spans="1:62" x14ac:dyDescent="0.25">
      <c r="A63" s="723"/>
      <c r="B63" s="30" t="s">
        <v>113</v>
      </c>
      <c r="C63" s="724"/>
      <c r="E63" s="726">
        <f>SUM(H63:N63,P63:R63)</f>
        <v>547.47</v>
      </c>
      <c r="F63" s="726"/>
      <c r="G63" s="726">
        <f>SUM(H63+I63)</f>
        <v>0</v>
      </c>
      <c r="H63" s="726">
        <f>SUM(H12:H17,H19:H21,H24:H31,H34:H62)</f>
        <v>0</v>
      </c>
      <c r="I63" s="726">
        <f>SUM(I11,I13:I17,I19:I21,I24:I31,I34:I62)</f>
        <v>0</v>
      </c>
      <c r="J63" s="726">
        <f>SUM(J11:J12,J14:J17,J19:J21,J24:J31,J34:J62)</f>
        <v>0</v>
      </c>
      <c r="K63" s="726">
        <f>SUM(K11:K13,K15:K17,K19:K21,K24:K31,K34:K62)</f>
        <v>0</v>
      </c>
      <c r="L63" s="726">
        <f>SUM(L11:L14,L16:L17,L19:L21,L24:L31,L34:L62)</f>
        <v>0</v>
      </c>
      <c r="M63" s="726">
        <f>SUM(M11:M15,M17,M19:M21,M24:M31,M34:M62)</f>
        <v>0</v>
      </c>
      <c r="N63" s="726">
        <f>SUM(N11:N16,N19:N21,N24:N31,N34:N62)</f>
        <v>0</v>
      </c>
      <c r="O63" s="726">
        <f>SUM(O11:O16,O19:O21,O24:O31,O34:O62)</f>
        <v>0</v>
      </c>
      <c r="P63" s="726">
        <f>SUM(P11:P17,P20:P21,P24:P31,P34:P62)</f>
        <v>0</v>
      </c>
      <c r="Q63" s="726">
        <f>SUM(Q11:Q17,Q19,Q21,Q24:Q31,Q34:Q62)</f>
        <v>0</v>
      </c>
      <c r="R63" s="726">
        <f>SUM(R11:R17,R19:R20,R24:R31,R34:R62)</f>
        <v>547.47</v>
      </c>
      <c r="S63" s="726">
        <f>SUM(U63:AB63,AE63:BF63)</f>
        <v>206.49000000000004</v>
      </c>
      <c r="T63" s="726"/>
      <c r="U63" s="726">
        <f>SUM(U11:U17,U19:U21,U25:U31,U34:U62)</f>
        <v>50</v>
      </c>
      <c r="V63" s="726">
        <f>SUM(V11:V17,V19:V21,V24,V26:V31,V34:V62)</f>
        <v>0.26</v>
      </c>
      <c r="W63" s="726">
        <f>SUM(W11:W17,W19:W21,W24:W25,W27:W31,W34:W62)</f>
        <v>0</v>
      </c>
      <c r="X63" s="726">
        <f>SUM(X11:X17,X19:X21,X24:X26,X28:X31,X34:X62)</f>
        <v>0</v>
      </c>
      <c r="Y63" s="726">
        <f>SUM(Y11:Y17,Y19:Y21,Y24:Y27,Y29:Y31,Y34:Y62)</f>
        <v>29.7</v>
      </c>
      <c r="Z63" s="726">
        <f>SUM(Z11:Z17,Z19:Z21,Z24:Z28,Z30:Z31,Z34:Z62)</f>
        <v>20.170000000000002</v>
      </c>
      <c r="AA63" s="726">
        <f>SUM(AA11:AA17,AA19:AA21,AA24:AA29,AA31,AA34:AA62)</f>
        <v>0</v>
      </c>
      <c r="AB63" s="726">
        <f>SUM(AB11:AB17,AB19:AB21,AB24:AB30,AB34:AB62)</f>
        <v>0</v>
      </c>
      <c r="AC63" s="738">
        <f>SUM(AC11:AC17,AC19:AC21,AC24:AC31,AC34:AC49,AC50:AC62)</f>
        <v>74.97</v>
      </c>
      <c r="AD63" s="726"/>
      <c r="AE63" s="726">
        <f>SUM(AE11:AE17,AE19:AE21,AE24:AE31,AE35:AE62)</f>
        <v>50.559999999999995</v>
      </c>
      <c r="AF63" s="726">
        <f>SUM(AF11:AF17,AF19:AF21,AF24:AF31,AF34,AF36:AF62)</f>
        <v>0</v>
      </c>
      <c r="AG63" s="726">
        <f>SUM(AG11:AG17,AG19:AG21,AG24:AG31,AG34:AG35,AG37:AG62)</f>
        <v>0.2</v>
      </c>
      <c r="AH63" s="726">
        <f>SUM(AH11:AH17,AH19:AH21,AH24:AH31,AH34:AH36,AH38:AH62)</f>
        <v>0</v>
      </c>
      <c r="AI63" s="726">
        <f>SUM(AI11:AI17,AI19:AI21,AI24:AI31,AI34:AI37,AI39:AI62)</f>
        <v>2.0500000000000003</v>
      </c>
      <c r="AJ63" s="726">
        <f>SUM(AJ11:AJ17,AJ19:AJ21,AJ24:AJ31,AJ34:AJ38,AJ40:AJ62)</f>
        <v>2.5</v>
      </c>
      <c r="AK63" s="726">
        <f>SUM(AK11:AK17,AK19:AK21,AK24:AK31,AK34:AK39,AK41:AK62)</f>
        <v>0.12</v>
      </c>
      <c r="AL63" s="726">
        <f>SUM(AL11:AL17,AL19:AL21,AL24:AL31,AL34:AL40,AL42:AL62)</f>
        <v>0.24000000000000002</v>
      </c>
      <c r="AM63" s="726">
        <f>SUM(AM11:AM17,AM19:AM21,AM24:AM31,AM34:AM41,AM43:AM62)</f>
        <v>0</v>
      </c>
      <c r="AN63" s="726">
        <f>SUM(AN11:AN17,AN19:AN21,AN24:AN31,AN34:AN42,AN44:AN62)</f>
        <v>0</v>
      </c>
      <c r="AO63" s="726">
        <f>SUM(AO11:AO17,AO19:AO21,AO24:AO31,AO34:AO43,AO45:AO62)</f>
        <v>17</v>
      </c>
      <c r="AP63" s="726">
        <f>SUM(AP11:AP17,AP19:AP21,AP24:AP31,AP34:AP44,AP46:AP62)</f>
        <v>0</v>
      </c>
      <c r="AQ63" s="726">
        <f>SUM(AQ11:AQ17,AQ19:AQ21,AQ24:AQ31,AQ34:AQ45,AQ47:AQ62)</f>
        <v>2</v>
      </c>
      <c r="AR63" s="726">
        <f>SUM(AR11:AR17,AR19:AR21,AR24:AR31,AR34:AR46,AR48:AR62)</f>
        <v>0</v>
      </c>
      <c r="AS63" s="726">
        <f>SUM(AS11:AS17,AS19:AS21,AS24:AS31,AS34:AS47,AS49:AS62)</f>
        <v>0</v>
      </c>
      <c r="AT63" s="726">
        <f>SUM(AT11:AT17,AT19:AT21,AT24:AT31,AT34:AT48,AT50:AT62)</f>
        <v>0.3</v>
      </c>
      <c r="AU63" s="726">
        <f>SUM(AU11:AU17,AU19:AU21,AU24:AU31,AU34:AU49,AU51:AU62)</f>
        <v>0</v>
      </c>
      <c r="AV63" s="726">
        <f>SUM(AV11:AV17,AV19:AV21,AV24:AV31,AV34:AV50,AV52:AV62)</f>
        <v>0.48000000000000004</v>
      </c>
      <c r="AW63" s="726">
        <f>SUM(AW11:AW17,AW19:AW21,AW24:AW31,AW34:AW51,AW53:AW62)</f>
        <v>0</v>
      </c>
      <c r="AX63" s="726">
        <f>SUM(AX11:AX17,AX19:AX21,AX24:AX31,AX34:AX52,AX54:AX62)</f>
        <v>30.240000000000002</v>
      </c>
      <c r="AY63" s="726">
        <f>SUM(AY11:AY17,AY19:AY21,AY24:AY31,AY34:AY53,AY55:AY62)</f>
        <v>0</v>
      </c>
      <c r="AZ63" s="726">
        <f>SUM(AZ11:AZ17,AZ19:AZ21,AZ24:AZ31,AZ34:AZ54,AZ56:AZ62)</f>
        <v>0.21</v>
      </c>
      <c r="BA63" s="726">
        <f>SUM(BA11:BA17,BA19:BA21,BA24:BA31,BA34:BA55,BA57:BA62)</f>
        <v>0</v>
      </c>
      <c r="BB63" s="726">
        <f>SUM(BB11:BB17,BB19:BB21,BB24:BB31,BB34:BB56,BB62:BB62)</f>
        <v>0</v>
      </c>
      <c r="BC63" s="726">
        <f>SUM(BC11:BC17,BC19:BC21,BC24:BC31,BC34:BC57,BC59:BC62)</f>
        <v>0.46</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4966.85815</v>
      </c>
      <c r="F64" s="34"/>
      <c r="G64" s="34">
        <f>G10+G63</f>
        <v>610.18042999999898</v>
      </c>
      <c r="H64" s="34">
        <f>H63+H11</f>
        <v>610.17061999999896</v>
      </c>
      <c r="I64" s="34">
        <f>I12+I63</f>
        <v>9.8099999999999993E-3</v>
      </c>
      <c r="J64" s="34">
        <f>J13+J63</f>
        <v>4.7807699999999986</v>
      </c>
      <c r="K64" s="34">
        <f>K14+K63</f>
        <v>310.86615999999998</v>
      </c>
      <c r="L64" s="34">
        <f>L15+L63</f>
        <v>2174.9928799999998</v>
      </c>
      <c r="M64" s="34">
        <f>M16+M63</f>
        <v>0</v>
      </c>
      <c r="N64" s="34">
        <f>N17+N63</f>
        <v>1198.29376</v>
      </c>
      <c r="O64" s="34">
        <f>O18+O63</f>
        <v>329.71141999999998</v>
      </c>
      <c r="P64" s="34">
        <f>P63+P19</f>
        <v>9.4290900000000004</v>
      </c>
      <c r="Q64" s="34">
        <f>Q63+Q20</f>
        <v>0</v>
      </c>
      <c r="R64" s="34">
        <f>R63+R21</f>
        <v>658.31506000000002</v>
      </c>
      <c r="S64" s="34">
        <f>SUM(S63,S22)</f>
        <v>788.72236999999996</v>
      </c>
      <c r="T64" s="34"/>
      <c r="U64" s="34">
        <f>U63+U24</f>
        <v>66.441370000000006</v>
      </c>
      <c r="V64" s="34">
        <f>V63+V25</f>
        <v>0.26</v>
      </c>
      <c r="W64" s="34">
        <f>W63+W26</f>
        <v>0</v>
      </c>
      <c r="X64" s="34">
        <f>+X63+X27</f>
        <v>0</v>
      </c>
      <c r="Y64" s="34">
        <f>+Y63+Y28</f>
        <v>29.7</v>
      </c>
      <c r="Z64" s="34">
        <f>Z63+Z29</f>
        <v>20.510140000000003</v>
      </c>
      <c r="AA64" s="34">
        <f>AA63+AA30</f>
        <v>0</v>
      </c>
      <c r="AB64" s="34">
        <f>AB63+AB31</f>
        <v>0</v>
      </c>
      <c r="AC64" s="734">
        <f>AC63+AC32</f>
        <v>443.08111999999994</v>
      </c>
      <c r="AD64" s="34"/>
      <c r="AE64" s="34">
        <f>AE63+AE34</f>
        <v>257.54482000000002</v>
      </c>
      <c r="AF64" s="34">
        <f>AF63+AF35</f>
        <v>63.638269999999999</v>
      </c>
      <c r="AG64" s="34">
        <f>AG63+AG36</f>
        <v>0.48071000000000003</v>
      </c>
      <c r="AH64" s="34">
        <f>AH63+AH37</f>
        <v>0.48761000000000004</v>
      </c>
      <c r="AI64" s="34">
        <f>AI63+AI38</f>
        <v>5.7194500000000001</v>
      </c>
      <c r="AJ64" s="34">
        <f>AJ63+AJ39</f>
        <v>6.6888399999999999</v>
      </c>
      <c r="AK64" s="34">
        <f>AK63+AK40</f>
        <v>0.65347999999999995</v>
      </c>
      <c r="AL64" s="34">
        <f>AL63+AL41</f>
        <v>0.24000000000000002</v>
      </c>
      <c r="AM64" s="34">
        <f>AM63+AM42</f>
        <v>0</v>
      </c>
      <c r="AN64" s="34">
        <f>AN63+AN43</f>
        <v>0</v>
      </c>
      <c r="AO64" s="34">
        <f>AO63+AO44</f>
        <v>29.854689999999998</v>
      </c>
      <c r="AP64" s="34">
        <f>AP63+AP45</f>
        <v>0.21299000000000001</v>
      </c>
      <c r="AQ64" s="34">
        <f>AQ63+AQ46</f>
        <v>77.127269999999996</v>
      </c>
      <c r="AR64" s="34">
        <f>AR63+AR47</f>
        <v>0</v>
      </c>
      <c r="AS64" s="34">
        <f>AS63+AS48</f>
        <v>0</v>
      </c>
      <c r="AT64" s="34">
        <f>AT63+AT49</f>
        <v>0.43298999999999999</v>
      </c>
      <c r="AU64" s="34">
        <f>AU63+AU50</f>
        <v>0</v>
      </c>
      <c r="AV64" s="34">
        <f>AV63+AV51</f>
        <v>2.87094</v>
      </c>
      <c r="AW64" s="34">
        <f>AW63+AW52</f>
        <v>0</v>
      </c>
      <c r="AX64" s="34">
        <f>AX63+AX53</f>
        <v>138.44980000000001</v>
      </c>
      <c r="AY64" s="34">
        <f>AY63+AY54</f>
        <v>0</v>
      </c>
      <c r="AZ64" s="34">
        <f>AZ63+AZ55</f>
        <v>27.638640000000002</v>
      </c>
      <c r="BA64" s="34">
        <f>BA63+BA56</f>
        <v>0</v>
      </c>
      <c r="BB64" s="34">
        <f>BB63+BB57</f>
        <v>0</v>
      </c>
      <c r="BC64" s="34">
        <f>BC63+BC58</f>
        <v>1.0128900000000001</v>
      </c>
      <c r="BD64" s="34">
        <f>BD63+BD59</f>
        <v>56.799880000000002</v>
      </c>
      <c r="BE64" s="34">
        <f>BE63+BE60</f>
        <v>1.9575899999999999</v>
      </c>
      <c r="BF64" s="34">
        <f>BF63+BF61</f>
        <v>0</v>
      </c>
      <c r="BG64" s="34">
        <f>BG63+BG62</f>
        <v>29.381630000000001</v>
      </c>
      <c r="BH64" s="34"/>
      <c r="BI64" s="34"/>
      <c r="BJ64" s="9">
        <f>BI62</f>
        <v>29.381630000000001</v>
      </c>
    </row>
    <row r="66" spans="2:54" x14ac:dyDescent="0.25">
      <c r="S66" s="9">
        <f>S63+R63+P63</f>
        <v>753.96</v>
      </c>
    </row>
    <row r="67" spans="2:54" ht="15.6" x14ac:dyDescent="0.3">
      <c r="B67" s="36" t="s">
        <v>158</v>
      </c>
      <c r="C67" s="37" t="s">
        <v>155</v>
      </c>
      <c r="D67" s="678"/>
      <c r="AZ67" s="8"/>
      <c r="BA67" s="8"/>
      <c r="BB67" s="8"/>
    </row>
    <row r="68" spans="2:54" ht="15.6" x14ac:dyDescent="0.3">
      <c r="B68" s="36" t="s">
        <v>159</v>
      </c>
      <c r="C68" s="37" t="s">
        <v>118</v>
      </c>
      <c r="D68" s="67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5:B6"/>
    <mergeCell ref="C5:C6"/>
    <mergeCell ref="D5:D6"/>
    <mergeCell ref="G5:BG5"/>
    <mergeCell ref="BH5:BH6"/>
    <mergeCell ref="BI5:BI6"/>
    <mergeCell ref="A1:B1"/>
    <mergeCell ref="A2:BH2"/>
    <mergeCell ref="A3:BI3"/>
    <mergeCell ref="BF4:BI4"/>
    <mergeCell ref="A5:A6"/>
  </mergeCells>
  <pageMargins left="0.47" right="0.16" top="0.64" bottom="0.2" header="0.56999999999999995" footer="0.16"/>
  <pageSetup paperSize="8"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115" zoomScaleNormal="115" workbookViewId="0">
      <pane xSplit="4" ySplit="6" topLeftCell="AP55" activePane="bottomRight" state="frozen"/>
      <selection activeCell="A2" sqref="A2:BH2"/>
      <selection pane="topRight" activeCell="A2" sqref="A2:BH2"/>
      <selection pane="bottomLeft" activeCell="A2" sqref="A2:BH2"/>
      <selection pane="bottomRight" activeCell="A2" sqref="A2:BH2"/>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9"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D1" s="6"/>
      <c r="E1" s="6"/>
      <c r="F1" s="6"/>
      <c r="G1" s="6"/>
      <c r="H1" s="6"/>
      <c r="I1" s="6"/>
      <c r="J1" s="6"/>
      <c r="K1" s="6"/>
      <c r="L1" s="6"/>
      <c r="M1" s="90"/>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968</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942</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98">
        <f>SUM(D8,D22,D62)</f>
        <v>960.02742999999998</v>
      </c>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960.02743000000009</v>
      </c>
      <c r="BK7" s="100">
        <f>D7-BJ7</f>
        <v>0</v>
      </c>
    </row>
    <row r="8" spans="1:67" s="100" customFormat="1" ht="17.25" customHeight="1" x14ac:dyDescent="0.3">
      <c r="A8" s="742">
        <v>1</v>
      </c>
      <c r="B8" s="28" t="s">
        <v>31</v>
      </c>
      <c r="C8" s="97" t="s">
        <v>21</v>
      </c>
      <c r="D8" s="759">
        <v>646.78097000000002</v>
      </c>
      <c r="E8" s="743">
        <f>D8-BH8</f>
        <v>608.04097000000002</v>
      </c>
      <c r="F8" s="743"/>
      <c r="G8" s="744">
        <f>SUM(G13:G17,G19:G21)</f>
        <v>0</v>
      </c>
      <c r="H8" s="744">
        <f>SUM(H12:H17,H19:H21)</f>
        <v>0</v>
      </c>
      <c r="I8" s="745">
        <f>SUM(I11,I13:I17,I19:I21)</f>
        <v>0</v>
      </c>
      <c r="J8" s="744">
        <f>SUM(J11:J12,J14:J17,J19:J21)</f>
        <v>0</v>
      </c>
      <c r="K8" s="744">
        <f>SUM(K11:K13,K15:K17,K19:K21)</f>
        <v>0</v>
      </c>
      <c r="L8" s="744">
        <f>SUM(L11:L14,L16:L17,L19:L21)</f>
        <v>0</v>
      </c>
      <c r="M8" s="744">
        <f>SUM(M11:M15,M17,M19:M21)</f>
        <v>0</v>
      </c>
      <c r="N8" s="744">
        <f>SUM(N11:N16,N19:N21)</f>
        <v>0</v>
      </c>
      <c r="O8" s="744">
        <f>SUM(O11:O16,O19:O21)</f>
        <v>0</v>
      </c>
      <c r="P8" s="744">
        <f>SUM(P11:P18,P20:P21)</f>
        <v>0</v>
      </c>
      <c r="Q8" s="744">
        <f>SUM(Q11:Q17,Q19,Q21)</f>
        <v>0</v>
      </c>
      <c r="R8" s="744">
        <f>SUM(R11:R17,R19:R20)</f>
        <v>1.5</v>
      </c>
      <c r="S8" s="24">
        <f>SUM(S11:S17,S19:S21)</f>
        <v>44.15</v>
      </c>
      <c r="T8" s="746"/>
      <c r="U8" s="744">
        <f>SUM(U11:U17,U19:U21)</f>
        <v>0</v>
      </c>
      <c r="V8" s="744">
        <f t="shared" ref="V8:BG8" si="0">SUM(V11:V17,V19:V21)</f>
        <v>0</v>
      </c>
      <c r="W8" s="744">
        <f t="shared" si="0"/>
        <v>0</v>
      </c>
      <c r="X8" s="744">
        <f t="shared" si="0"/>
        <v>0</v>
      </c>
      <c r="Y8" s="744">
        <f t="shared" si="0"/>
        <v>5</v>
      </c>
      <c r="Z8" s="744">
        <f t="shared" si="0"/>
        <v>0.16999999999999998</v>
      </c>
      <c r="AA8" s="744">
        <f t="shared" si="0"/>
        <v>0</v>
      </c>
      <c r="AB8" s="744">
        <f t="shared" si="0"/>
        <v>0</v>
      </c>
      <c r="AC8" s="747">
        <f t="shared" si="0"/>
        <v>6.9099999999999993</v>
      </c>
      <c r="AD8" s="748">
        <f t="shared" si="0"/>
        <v>0</v>
      </c>
      <c r="AE8" s="744">
        <f t="shared" si="0"/>
        <v>4</v>
      </c>
      <c r="AF8" s="744">
        <f t="shared" si="0"/>
        <v>0</v>
      </c>
      <c r="AG8" s="744">
        <f t="shared" si="0"/>
        <v>0</v>
      </c>
      <c r="AH8" s="744">
        <f t="shared" si="0"/>
        <v>0</v>
      </c>
      <c r="AI8" s="744">
        <f t="shared" si="0"/>
        <v>0</v>
      </c>
      <c r="AJ8" s="744">
        <f t="shared" si="0"/>
        <v>0.76</v>
      </c>
      <c r="AK8" s="744">
        <f t="shared" si="0"/>
        <v>0.04</v>
      </c>
      <c r="AL8" s="744">
        <f t="shared" si="0"/>
        <v>0.17</v>
      </c>
      <c r="AM8" s="744">
        <f t="shared" si="0"/>
        <v>0</v>
      </c>
      <c r="AN8" s="744">
        <f t="shared" si="0"/>
        <v>0</v>
      </c>
      <c r="AO8" s="744">
        <f t="shared" si="0"/>
        <v>0</v>
      </c>
      <c r="AP8" s="744">
        <f t="shared" si="0"/>
        <v>0.04</v>
      </c>
      <c r="AQ8" s="744">
        <f t="shared" si="0"/>
        <v>0.9</v>
      </c>
      <c r="AR8" s="744">
        <f t="shared" si="0"/>
        <v>0</v>
      </c>
      <c r="AS8" s="744">
        <f t="shared" si="0"/>
        <v>0</v>
      </c>
      <c r="AT8" s="744">
        <f t="shared" si="0"/>
        <v>1</v>
      </c>
      <c r="AU8" s="744">
        <f t="shared" si="0"/>
        <v>0</v>
      </c>
      <c r="AV8" s="744">
        <f t="shared" si="0"/>
        <v>0</v>
      </c>
      <c r="AW8" s="744">
        <f t="shared" si="0"/>
        <v>0</v>
      </c>
      <c r="AX8" s="744">
        <f t="shared" si="0"/>
        <v>25.16</v>
      </c>
      <c r="AY8" s="744">
        <f t="shared" si="0"/>
        <v>0</v>
      </c>
      <c r="AZ8" s="744">
        <f t="shared" si="0"/>
        <v>0</v>
      </c>
      <c r="BA8" s="744">
        <f t="shared" si="0"/>
        <v>0</v>
      </c>
      <c r="BB8" s="744">
        <f t="shared" si="0"/>
        <v>0</v>
      </c>
      <c r="BC8" s="744">
        <f t="shared" si="0"/>
        <v>0</v>
      </c>
      <c r="BD8" s="744">
        <f t="shared" si="0"/>
        <v>0</v>
      </c>
      <c r="BE8" s="744">
        <f t="shared" si="0"/>
        <v>0</v>
      </c>
      <c r="BF8" s="744">
        <f t="shared" si="0"/>
        <v>0</v>
      </c>
      <c r="BG8" s="744">
        <f t="shared" si="0"/>
        <v>0</v>
      </c>
      <c r="BH8" s="749">
        <f>SUM(BH11:BH17,BH19:BH21)</f>
        <v>38.74</v>
      </c>
      <c r="BI8" s="98">
        <f>E64</f>
        <v>611.04097000000002</v>
      </c>
      <c r="BJ8" s="100">
        <f>BI10+BI13+BI14+BI15+BI16+BI17+BI19+BI20+BI21</f>
        <v>611.04097000000002</v>
      </c>
      <c r="BK8" s="42"/>
      <c r="BL8" s="8"/>
      <c r="BM8" s="8"/>
      <c r="BN8" s="8"/>
      <c r="BO8" s="8"/>
    </row>
    <row r="9" spans="1:67" s="14" customFormat="1" ht="12" customHeight="1" x14ac:dyDescent="0.3">
      <c r="A9" s="15"/>
      <c r="B9" s="16" t="s">
        <v>38</v>
      </c>
      <c r="C9" s="91"/>
      <c r="D9" s="17"/>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42"/>
      <c r="BL9" s="8"/>
      <c r="BM9" s="8"/>
      <c r="BN9" s="8"/>
      <c r="BO9" s="8"/>
    </row>
    <row r="10" spans="1:67" s="26" customFormat="1" ht="15.6" x14ac:dyDescent="0.3">
      <c r="A10" s="15">
        <v>1.1000000000000001</v>
      </c>
      <c r="B10" s="16" t="s">
        <v>81</v>
      </c>
      <c r="C10" s="23" t="s">
        <v>82</v>
      </c>
      <c r="D10" s="760">
        <v>483.31817000000001</v>
      </c>
      <c r="E10" s="24">
        <f>SUM(J10:N10,P10:R10)</f>
        <v>1.5</v>
      </c>
      <c r="F10" s="24"/>
      <c r="G10" s="25">
        <f>D10-BH10</f>
        <v>448.16817000000003</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0</v>
      </c>
      <c r="Q10" s="20">
        <f t="shared" si="1"/>
        <v>0</v>
      </c>
      <c r="R10" s="20">
        <f t="shared" si="1"/>
        <v>1.5</v>
      </c>
      <c r="S10" s="720">
        <f t="shared" si="1"/>
        <v>38.519999999999996</v>
      </c>
      <c r="T10" s="20"/>
      <c r="U10" s="20">
        <f>SUM(U11:U12)</f>
        <v>0</v>
      </c>
      <c r="V10" s="20">
        <f t="shared" ref="V10:BF10" si="2">SUM(V11:V12)</f>
        <v>0</v>
      </c>
      <c r="W10" s="20">
        <f t="shared" si="2"/>
        <v>0</v>
      </c>
      <c r="X10" s="20">
        <f t="shared" si="2"/>
        <v>0</v>
      </c>
      <c r="Y10" s="20">
        <f t="shared" si="2"/>
        <v>5</v>
      </c>
      <c r="Z10" s="20">
        <f t="shared" si="2"/>
        <v>0.09</v>
      </c>
      <c r="AA10" s="20">
        <f t="shared" si="2"/>
        <v>0</v>
      </c>
      <c r="AB10" s="20">
        <f t="shared" si="2"/>
        <v>0</v>
      </c>
      <c r="AC10" s="737">
        <f t="shared" si="2"/>
        <v>4.8699999999999992</v>
      </c>
      <c r="AD10" s="720"/>
      <c r="AE10" s="20">
        <f t="shared" si="2"/>
        <v>2</v>
      </c>
      <c r="AF10" s="20">
        <f t="shared" si="2"/>
        <v>0</v>
      </c>
      <c r="AG10" s="20">
        <f t="shared" si="2"/>
        <v>0</v>
      </c>
      <c r="AH10" s="20">
        <f t="shared" si="2"/>
        <v>0</v>
      </c>
      <c r="AI10" s="20">
        <f t="shared" si="2"/>
        <v>0</v>
      </c>
      <c r="AJ10" s="20">
        <f t="shared" si="2"/>
        <v>0.76</v>
      </c>
      <c r="AK10" s="20">
        <f t="shared" si="2"/>
        <v>0.04</v>
      </c>
      <c r="AL10" s="20">
        <f t="shared" si="2"/>
        <v>0.17</v>
      </c>
      <c r="AM10" s="20">
        <f t="shared" si="2"/>
        <v>0</v>
      </c>
      <c r="AN10" s="20">
        <f t="shared" si="2"/>
        <v>0</v>
      </c>
      <c r="AO10" s="20">
        <f t="shared" si="2"/>
        <v>0</v>
      </c>
      <c r="AP10" s="20">
        <f t="shared" si="2"/>
        <v>0</v>
      </c>
      <c r="AQ10" s="20">
        <f t="shared" si="2"/>
        <v>0.9</v>
      </c>
      <c r="AR10" s="20">
        <f t="shared" si="2"/>
        <v>0</v>
      </c>
      <c r="AS10" s="20">
        <f t="shared" si="2"/>
        <v>0</v>
      </c>
      <c r="AT10" s="20">
        <f t="shared" si="2"/>
        <v>1</v>
      </c>
      <c r="AU10" s="20">
        <f t="shared" si="2"/>
        <v>0</v>
      </c>
      <c r="AV10" s="20">
        <f t="shared" si="2"/>
        <v>0</v>
      </c>
      <c r="AW10" s="20">
        <f t="shared" si="2"/>
        <v>0</v>
      </c>
      <c r="AX10" s="20">
        <f t="shared" si="2"/>
        <v>23.69</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35.15</v>
      </c>
      <c r="BI10" s="23">
        <f>G64</f>
        <v>448.16817000000003</v>
      </c>
      <c r="BJ10" s="14"/>
      <c r="BK10" s="42"/>
      <c r="BL10" s="8"/>
      <c r="BM10" s="8"/>
      <c r="BN10" s="8"/>
      <c r="BO10" s="8"/>
    </row>
    <row r="11" spans="1:67" s="26" customFormat="1" ht="15.6" x14ac:dyDescent="0.3">
      <c r="A11" s="15"/>
      <c r="B11" s="16" t="s">
        <v>79</v>
      </c>
      <c r="C11" s="23" t="s">
        <v>80</v>
      </c>
      <c r="D11" s="760">
        <v>482.38235999999898</v>
      </c>
      <c r="E11" s="727">
        <f>SUM(I11:N11,P11:R11)</f>
        <v>1.5</v>
      </c>
      <c r="F11" s="727"/>
      <c r="G11" s="720">
        <f>SUM(I11)</f>
        <v>0</v>
      </c>
      <c r="H11" s="93">
        <f>D11-BH11</f>
        <v>447.23235999999901</v>
      </c>
      <c r="I11" s="4"/>
      <c r="J11" s="4"/>
      <c r="K11" s="4"/>
      <c r="L11" s="4"/>
      <c r="M11" s="103"/>
      <c r="N11" s="4"/>
      <c r="O11" s="4"/>
      <c r="P11" s="4"/>
      <c r="Q11" s="4"/>
      <c r="R11" s="4">
        <v>1.5</v>
      </c>
      <c r="S11" s="720">
        <f t="shared" ref="S11:S18" si="3">SUM(U11:BF11)</f>
        <v>38.519999999999996</v>
      </c>
      <c r="T11" s="4"/>
      <c r="U11" s="4"/>
      <c r="V11" s="4"/>
      <c r="W11" s="4"/>
      <c r="X11" s="4"/>
      <c r="Y11" s="4">
        <v>5</v>
      </c>
      <c r="Z11" s="4">
        <v>0.09</v>
      </c>
      <c r="AA11" s="4"/>
      <c r="AB11" s="4"/>
      <c r="AC11" s="737">
        <f>SUM(AE11:AT11)</f>
        <v>4.8699999999999992</v>
      </c>
      <c r="AD11" s="720"/>
      <c r="AE11" s="4">
        <v>2</v>
      </c>
      <c r="AF11" s="4"/>
      <c r="AG11" s="4"/>
      <c r="AH11" s="4"/>
      <c r="AI11" s="4"/>
      <c r="AJ11" s="4">
        <v>0.76</v>
      </c>
      <c r="AK11" s="4">
        <v>0.04</v>
      </c>
      <c r="AL11" s="4">
        <v>0.17</v>
      </c>
      <c r="AM11" s="4"/>
      <c r="AN11" s="4"/>
      <c r="AO11" s="4"/>
      <c r="AP11" s="4"/>
      <c r="AQ11" s="4">
        <v>0.9</v>
      </c>
      <c r="AR11" s="4"/>
      <c r="AS11" s="4"/>
      <c r="AT11" s="4">
        <v>1</v>
      </c>
      <c r="AU11" s="4"/>
      <c r="AV11" s="4"/>
      <c r="AW11" s="4"/>
      <c r="AX11" s="4">
        <v>23.69</v>
      </c>
      <c r="AY11" s="4"/>
      <c r="AZ11" s="4"/>
      <c r="BA11" s="4"/>
      <c r="BB11" s="4"/>
      <c r="BC11" s="4"/>
      <c r="BD11" s="4"/>
      <c r="BE11" s="4"/>
      <c r="BF11" s="4"/>
      <c r="BG11" s="4"/>
      <c r="BH11" s="4">
        <f>SUM(I11:N11,P11:R11,U11:AB11,AE11:BG11)</f>
        <v>35.15</v>
      </c>
      <c r="BI11" s="23">
        <f>H64</f>
        <v>447.23235999999901</v>
      </c>
      <c r="BJ11" s="14"/>
      <c r="BK11" s="42"/>
      <c r="BL11" s="8"/>
      <c r="BM11" s="8"/>
      <c r="BN11" s="8"/>
      <c r="BO11" s="8"/>
    </row>
    <row r="12" spans="1:67" s="26" customFormat="1" ht="15.6" x14ac:dyDescent="0.3">
      <c r="A12" s="15"/>
      <c r="B12" s="16" t="s">
        <v>184</v>
      </c>
      <c r="C12" s="23" t="s">
        <v>183</v>
      </c>
      <c r="D12" s="760">
        <v>0.93581000000000003</v>
      </c>
      <c r="E12" s="105">
        <f>SUM(H12,J12:N12,P12:R12)</f>
        <v>0</v>
      </c>
      <c r="F12" s="105"/>
      <c r="G12" s="104">
        <f>SUM(H12)</f>
        <v>0</v>
      </c>
      <c r="H12" s="4"/>
      <c r="I12" s="93">
        <f>D12-BH12</f>
        <v>0.93581000000000003</v>
      </c>
      <c r="J12" s="4"/>
      <c r="K12" s="4"/>
      <c r="L12" s="4"/>
      <c r="M12" s="103"/>
      <c r="N12" s="4"/>
      <c r="O12" s="4"/>
      <c r="P12" s="4"/>
      <c r="Q12" s="4"/>
      <c r="R12" s="4"/>
      <c r="S12" s="720">
        <f t="shared" si="3"/>
        <v>0</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v>
      </c>
      <c r="BI12" s="23">
        <f>I64</f>
        <v>0.93581000000000003</v>
      </c>
      <c r="BJ12" s="14"/>
      <c r="BK12" s="42"/>
      <c r="BL12" s="8"/>
      <c r="BM12" s="8"/>
      <c r="BN12" s="8"/>
      <c r="BO12" s="8"/>
    </row>
    <row r="13" spans="1:67" s="26" customFormat="1" ht="13.8" x14ac:dyDescent="0.25">
      <c r="A13" s="15">
        <v>1.2</v>
      </c>
      <c r="B13" s="16" t="s">
        <v>105</v>
      </c>
      <c r="C13" s="23" t="s">
        <v>51</v>
      </c>
      <c r="D13" s="760">
        <v>4.5241100000000003</v>
      </c>
      <c r="E13" s="24">
        <f>SUM(H13:I13,K13:N13,P13:R13)</f>
        <v>0</v>
      </c>
      <c r="F13" s="24"/>
      <c r="G13" s="20">
        <f>SUM(H13:I13)</f>
        <v>0</v>
      </c>
      <c r="H13" s="4"/>
      <c r="I13" s="4"/>
      <c r="J13" s="25">
        <f>D13-BH13</f>
        <v>4.4041100000000002</v>
      </c>
      <c r="K13" s="4"/>
      <c r="L13" s="4"/>
      <c r="M13" s="4"/>
      <c r="N13" s="4"/>
      <c r="O13" s="4"/>
      <c r="P13" s="4"/>
      <c r="Q13" s="4"/>
      <c r="R13" s="4"/>
      <c r="S13" s="720">
        <f t="shared" si="3"/>
        <v>0.16</v>
      </c>
      <c r="T13" s="20"/>
      <c r="U13" s="4"/>
      <c r="V13" s="4"/>
      <c r="W13" s="4"/>
      <c r="X13" s="4"/>
      <c r="Y13" s="4"/>
      <c r="Z13" s="4">
        <v>0.08</v>
      </c>
      <c r="AA13" s="4"/>
      <c r="AB13" s="4"/>
      <c r="AC13" s="737">
        <f t="shared" si="4"/>
        <v>0.04</v>
      </c>
      <c r="AD13" s="720"/>
      <c r="AE13" s="4"/>
      <c r="AF13" s="4"/>
      <c r="AG13" s="4"/>
      <c r="AH13" s="4"/>
      <c r="AI13" s="4"/>
      <c r="AJ13" s="4"/>
      <c r="AK13" s="4"/>
      <c r="AL13" s="4"/>
      <c r="AM13" s="4"/>
      <c r="AN13" s="4"/>
      <c r="AO13" s="4"/>
      <c r="AP13" s="4">
        <v>0.04</v>
      </c>
      <c r="AQ13" s="4"/>
      <c r="AR13" s="4"/>
      <c r="AS13" s="4"/>
      <c r="AT13" s="4"/>
      <c r="AU13" s="4"/>
      <c r="AV13" s="4"/>
      <c r="AW13" s="4"/>
      <c r="AX13" s="4"/>
      <c r="AY13" s="4"/>
      <c r="AZ13" s="4"/>
      <c r="BA13" s="4"/>
      <c r="BB13" s="4"/>
      <c r="BC13" s="4"/>
      <c r="BD13" s="4"/>
      <c r="BE13" s="4"/>
      <c r="BF13" s="4"/>
      <c r="BG13" s="4"/>
      <c r="BH13" s="20">
        <f>SUM(H13:I13,K13:N13,P13:R13,U13:AB13,AE13:BG13)</f>
        <v>0.12</v>
      </c>
      <c r="BI13" s="23">
        <f>J64</f>
        <v>4.4041100000000002</v>
      </c>
      <c r="BJ13" s="14"/>
    </row>
    <row r="14" spans="1:67" s="26" customFormat="1" ht="13.8" x14ac:dyDescent="0.25">
      <c r="A14" s="15" t="s">
        <v>3</v>
      </c>
      <c r="B14" s="16" t="s">
        <v>34</v>
      </c>
      <c r="C14" s="23" t="s">
        <v>39</v>
      </c>
      <c r="D14" s="760">
        <v>120.06289</v>
      </c>
      <c r="E14" s="24">
        <f>SUM(H14:J14,L14:N14,P14:R14)</f>
        <v>0</v>
      </c>
      <c r="F14" s="24"/>
      <c r="G14" s="20">
        <f t="shared" ref="G14:G62" si="5">SUM(H14:I14)</f>
        <v>0</v>
      </c>
      <c r="H14" s="4"/>
      <c r="I14" s="4"/>
      <c r="J14" s="4"/>
      <c r="K14" s="25">
        <f>D14-BH14</f>
        <v>116.86288999999999</v>
      </c>
      <c r="L14" s="4"/>
      <c r="M14" s="4"/>
      <c r="N14" s="4"/>
      <c r="O14" s="4"/>
      <c r="P14" s="4"/>
      <c r="Q14" s="4"/>
      <c r="R14" s="4"/>
      <c r="S14" s="720">
        <f t="shared" si="3"/>
        <v>5.2</v>
      </c>
      <c r="T14" s="20"/>
      <c r="U14" s="4"/>
      <c r="V14" s="4"/>
      <c r="W14" s="4"/>
      <c r="X14" s="4"/>
      <c r="Y14" s="4"/>
      <c r="Z14" s="4"/>
      <c r="AA14" s="4"/>
      <c r="AB14" s="4"/>
      <c r="AC14" s="737">
        <f t="shared" si="4"/>
        <v>2</v>
      </c>
      <c r="AD14" s="720"/>
      <c r="AE14" s="4">
        <v>2</v>
      </c>
      <c r="AF14" s="4"/>
      <c r="AG14" s="4"/>
      <c r="AH14" s="4"/>
      <c r="AI14" s="4"/>
      <c r="AJ14" s="4"/>
      <c r="AK14" s="4"/>
      <c r="AL14" s="4"/>
      <c r="AM14" s="4"/>
      <c r="AN14" s="4"/>
      <c r="AO14" s="4"/>
      <c r="AP14" s="4"/>
      <c r="AQ14" s="4"/>
      <c r="AR14" s="4"/>
      <c r="AS14" s="4"/>
      <c r="AT14" s="4"/>
      <c r="AU14" s="4"/>
      <c r="AV14" s="4"/>
      <c r="AW14" s="4"/>
      <c r="AX14" s="4">
        <v>1.2</v>
      </c>
      <c r="AY14" s="4"/>
      <c r="AZ14" s="4"/>
      <c r="BA14" s="4"/>
      <c r="BB14" s="4"/>
      <c r="BC14" s="4"/>
      <c r="BD14" s="4"/>
      <c r="BE14" s="4"/>
      <c r="BF14" s="4"/>
      <c r="BG14" s="4"/>
      <c r="BH14" s="20">
        <f>SUM(H14:J14,L14:N14,P14:R14,U14:AB14,AE14:BG14)</f>
        <v>3.2</v>
      </c>
      <c r="BI14" s="23">
        <f>K64</f>
        <v>116.86288999999999</v>
      </c>
      <c r="BJ14" s="14"/>
    </row>
    <row r="15" spans="1:67" s="26" customFormat="1" ht="13.8" x14ac:dyDescent="0.25">
      <c r="A15" s="15" t="s">
        <v>4</v>
      </c>
      <c r="B15" s="16" t="s">
        <v>11</v>
      </c>
      <c r="C15" s="23" t="s">
        <v>22</v>
      </c>
      <c r="D15" s="17"/>
      <c r="E15" s="24">
        <f>SUM(H15:K15,M15:N15,P15:R15)</f>
        <v>0</v>
      </c>
      <c r="F15" s="24"/>
      <c r="G15" s="20">
        <f t="shared" si="5"/>
        <v>0</v>
      </c>
      <c r="H15" s="4"/>
      <c r="I15" s="4"/>
      <c r="J15" s="4"/>
      <c r="K15" s="4"/>
      <c r="L15" s="25">
        <f>D15-BH15</f>
        <v>0</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0</v>
      </c>
      <c r="BJ15" s="14"/>
    </row>
    <row r="16" spans="1:67" s="26" customFormat="1" ht="13.8" x14ac:dyDescent="0.25">
      <c r="A16" s="15" t="s">
        <v>5</v>
      </c>
      <c r="B16" s="16" t="s">
        <v>12</v>
      </c>
      <c r="C16" s="23" t="s">
        <v>23</v>
      </c>
      <c r="D16" s="17"/>
      <c r="E16" s="24">
        <f>SUM(H16:L16,N16,P16:R16)</f>
        <v>0</v>
      </c>
      <c r="F16" s="24"/>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760"/>
      <c r="E17" s="24">
        <f>SUM(H17:M17,P17:R17)</f>
        <v>0</v>
      </c>
      <c r="F17" s="24"/>
      <c r="G17" s="720">
        <f t="shared" si="5"/>
        <v>0</v>
      </c>
      <c r="H17" s="4"/>
      <c r="I17" s="4"/>
      <c r="J17" s="4"/>
      <c r="K17" s="4"/>
      <c r="L17" s="4"/>
      <c r="M17" s="4"/>
      <c r="N17" s="25">
        <f>D17-BH17</f>
        <v>0</v>
      </c>
      <c r="O17" s="4"/>
      <c r="P17" s="4"/>
      <c r="Q17" s="4"/>
      <c r="R17" s="4"/>
      <c r="S17" s="720">
        <f t="shared" si="3"/>
        <v>0</v>
      </c>
      <c r="T17" s="20"/>
      <c r="U17" s="4"/>
      <c r="V17" s="4"/>
      <c r="W17" s="4"/>
      <c r="X17" s="4"/>
      <c r="Y17" s="4"/>
      <c r="Z17" s="4"/>
      <c r="AA17" s="4"/>
      <c r="AB17" s="4"/>
      <c r="AC17" s="737">
        <f t="shared" si="4"/>
        <v>0</v>
      </c>
      <c r="AD17" s="720"/>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20">
        <f>SUM(H17:M17,P17:R17,U17:AB17,AE17:BG17)</f>
        <v>0</v>
      </c>
      <c r="BI17" s="23">
        <f>N64</f>
        <v>0</v>
      </c>
      <c r="BJ17" s="14"/>
    </row>
    <row r="18" spans="1:64" s="26" customFormat="1" ht="19.2" x14ac:dyDescent="0.25">
      <c r="A18" s="15"/>
      <c r="B18" s="92" t="s">
        <v>231</v>
      </c>
      <c r="C18" s="23" t="s">
        <v>232</v>
      </c>
      <c r="D18" s="17"/>
      <c r="E18" s="24">
        <f>SUM(H18:M18,P18:R18)</f>
        <v>0</v>
      </c>
      <c r="F18" s="17"/>
      <c r="G18" s="720">
        <f t="shared" si="5"/>
        <v>0</v>
      </c>
      <c r="H18" s="4"/>
      <c r="I18" s="4"/>
      <c r="J18" s="4"/>
      <c r="K18" s="4"/>
      <c r="L18" s="4"/>
      <c r="M18" s="4"/>
      <c r="N18" s="4"/>
      <c r="O18" s="93">
        <f>D18-BH18</f>
        <v>0</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760">
        <v>23.795570000000001</v>
      </c>
      <c r="E19" s="24">
        <f>SUM(H19:N19,Q19:R19)</f>
        <v>0</v>
      </c>
      <c r="F19" s="24"/>
      <c r="G19" s="20">
        <f t="shared" si="5"/>
        <v>0</v>
      </c>
      <c r="H19" s="4"/>
      <c r="I19" s="4"/>
      <c r="J19" s="4"/>
      <c r="K19" s="4"/>
      <c r="L19" s="4"/>
      <c r="M19" s="4"/>
      <c r="N19" s="4"/>
      <c r="O19" s="4"/>
      <c r="P19" s="25">
        <f>D19-BH19</f>
        <v>23.525570000000002</v>
      </c>
      <c r="Q19" s="4"/>
      <c r="R19" s="4"/>
      <c r="S19" s="720">
        <f>SUM(U19:BF19)</f>
        <v>0.27</v>
      </c>
      <c r="T19" s="20"/>
      <c r="U19" s="4"/>
      <c r="V19" s="4"/>
      <c r="W19" s="4"/>
      <c r="X19" s="4"/>
      <c r="Y19" s="4"/>
      <c r="Z19" s="4"/>
      <c r="AA19" s="4"/>
      <c r="AB19" s="4"/>
      <c r="AC19" s="737">
        <f t="shared" si="4"/>
        <v>0</v>
      </c>
      <c r="AD19" s="720"/>
      <c r="AE19" s="4"/>
      <c r="AF19" s="4"/>
      <c r="AG19" s="4"/>
      <c r="AH19" s="4"/>
      <c r="AI19" s="4"/>
      <c r="AJ19" s="4"/>
      <c r="AK19" s="4"/>
      <c r="AL19" s="4"/>
      <c r="AM19" s="4"/>
      <c r="AN19" s="4"/>
      <c r="AO19" s="4"/>
      <c r="AP19" s="4"/>
      <c r="AQ19" s="4"/>
      <c r="AR19" s="4"/>
      <c r="AS19" s="4"/>
      <c r="AT19" s="4"/>
      <c r="AU19" s="4"/>
      <c r="AV19" s="4"/>
      <c r="AW19" s="4"/>
      <c r="AX19" s="4">
        <v>0.27</v>
      </c>
      <c r="AY19" s="4"/>
      <c r="AZ19" s="4"/>
      <c r="BA19" s="4"/>
      <c r="BB19" s="4"/>
      <c r="BC19" s="4"/>
      <c r="BD19" s="4"/>
      <c r="BE19" s="4"/>
      <c r="BF19" s="4"/>
      <c r="BG19" s="4"/>
      <c r="BH19" s="20">
        <f>SUM(H19:N19,Q19:R19,U19:AB19,AE19:BG19)</f>
        <v>0.27</v>
      </c>
      <c r="BI19" s="23">
        <f>P64</f>
        <v>23.525570000000002</v>
      </c>
      <c r="BJ19" s="14"/>
    </row>
    <row r="20" spans="1:64" s="26" customFormat="1" ht="13.8" x14ac:dyDescent="0.25">
      <c r="A20" s="15" t="s">
        <v>47</v>
      </c>
      <c r="B20" s="16" t="s">
        <v>45</v>
      </c>
      <c r="C20" s="23" t="s">
        <v>46</v>
      </c>
      <c r="D20" s="17"/>
      <c r="E20" s="24">
        <f>SUM(H20:N20,P20,R20)</f>
        <v>0</v>
      </c>
      <c r="F20" s="24"/>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760">
        <v>15.08023</v>
      </c>
      <c r="E21" s="24">
        <f>SUM(H21:N21,P21:Q21)</f>
        <v>0</v>
      </c>
      <c r="F21" s="24"/>
      <c r="G21" s="20">
        <f t="shared" si="5"/>
        <v>0</v>
      </c>
      <c r="H21" s="4"/>
      <c r="I21" s="4"/>
      <c r="J21" s="4"/>
      <c r="K21" s="4"/>
      <c r="L21" s="4"/>
      <c r="M21" s="4"/>
      <c r="N21" s="4"/>
      <c r="O21" s="4"/>
      <c r="P21" s="4"/>
      <c r="Q21" s="4"/>
      <c r="R21" s="25">
        <f>D21-BH21</f>
        <v>15.08023</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18.08023</v>
      </c>
      <c r="BJ21" s="14"/>
    </row>
    <row r="22" spans="1:64" s="752" customFormat="1" ht="13.8" x14ac:dyDescent="0.25">
      <c r="A22" s="742">
        <v>2</v>
      </c>
      <c r="B22" s="742" t="s">
        <v>32</v>
      </c>
      <c r="C22" s="29" t="s">
        <v>24</v>
      </c>
      <c r="D22" s="759">
        <v>289.45506999999998</v>
      </c>
      <c r="E22" s="24">
        <f>SUM(H22:N22,P22:R22)</f>
        <v>0</v>
      </c>
      <c r="F22" s="24"/>
      <c r="G22" s="24">
        <f t="shared" si="5"/>
        <v>0</v>
      </c>
      <c r="H22" s="24">
        <f>SUM(H24:H31,H34:H61)</f>
        <v>0</v>
      </c>
      <c r="I22" s="24">
        <f>SUM(I24:I31,I34:I61)</f>
        <v>0</v>
      </c>
      <c r="J22" s="24">
        <f t="shared" ref="J22:R22" si="6">SUM(J24:J31,J34:J61)</f>
        <v>0</v>
      </c>
      <c r="K22" s="24">
        <f t="shared" si="6"/>
        <v>0</v>
      </c>
      <c r="L22" s="24">
        <f>SUM(L24:L31,L34:L61)</f>
        <v>0</v>
      </c>
      <c r="M22" s="24">
        <f t="shared" si="6"/>
        <v>0</v>
      </c>
      <c r="N22" s="24">
        <f t="shared" si="6"/>
        <v>0</v>
      </c>
      <c r="O22" s="24">
        <f t="shared" si="6"/>
        <v>0</v>
      </c>
      <c r="P22" s="24">
        <f t="shared" si="6"/>
        <v>0</v>
      </c>
      <c r="Q22" s="24">
        <f t="shared" si="6"/>
        <v>0</v>
      </c>
      <c r="R22" s="24">
        <f t="shared" si="6"/>
        <v>0</v>
      </c>
      <c r="S22" s="750">
        <f>D22-BH22</f>
        <v>286.67507000000001</v>
      </c>
      <c r="T22" s="750"/>
      <c r="U22" s="24">
        <f>SUM(U25:U31,U34:U49,U50:U61)</f>
        <v>0</v>
      </c>
      <c r="V22" s="24">
        <f>SUM(V24,V26:V31,V34:V49,V50:V61)</f>
        <v>0.2</v>
      </c>
      <c r="W22" s="24">
        <f>SUM(W24:W25,W27:W31,W34:W49,W50:W61)</f>
        <v>0</v>
      </c>
      <c r="X22" s="24">
        <f>SUM(X24:X26,X28:X31,X34:X49,X50:X61)</f>
        <v>0</v>
      </c>
      <c r="Y22" s="24">
        <f>SUM(Y24:Y27,Y29:Y31,Y34:Y49,Y50:Y61)</f>
        <v>0</v>
      </c>
      <c r="Z22" s="24">
        <f>SUM(Z24:Z28,Z30:Z31,Z34:Z49,Z50:Z61)</f>
        <v>0</v>
      </c>
      <c r="AA22" s="24">
        <f>SUM(AA24:AA29,AA31,AA34:AA49,AA50:AA61)</f>
        <v>0</v>
      </c>
      <c r="AB22" s="24">
        <f>SUM(AB24:AB30,AB34:AB49,,AB50:AB61)</f>
        <v>0</v>
      </c>
      <c r="AC22" s="751">
        <f>SUM(AC24:AC31,AC50:AC61)</f>
        <v>1</v>
      </c>
      <c r="AD22" s="727"/>
      <c r="AE22" s="24">
        <f>SUM(AE24:AE31,AE35:AE49,AE50:AE61)</f>
        <v>1</v>
      </c>
      <c r="AF22" s="24">
        <f>SUM(AF24:AF31,AF34,AF36:AF49,AF50:AF61)</f>
        <v>0</v>
      </c>
      <c r="AG22" s="24">
        <f>SUM(AG24:AG31,AG34:AG35,AG37:AG49,AG50:AG61)</f>
        <v>0</v>
      </c>
      <c r="AH22" s="24">
        <f>SUM(AH24:AH31,AH34:AH36,AH38:AH49,AH50:AH61)</f>
        <v>0</v>
      </c>
      <c r="AI22" s="24">
        <f>SUM(AI24:AI31,AI34:AI37,AI39:AI49,AI50:AI61)</f>
        <v>0</v>
      </c>
      <c r="AJ22" s="24">
        <f>SUM(AJ24:AJ31,AJ34:AJ38,AJ40:AJ49,AJ50:AJ61)</f>
        <v>0.24</v>
      </c>
      <c r="AK22" s="24">
        <f>SUM(AK24:AK31,AK34:AK39,AK41:AK49,AK50:AK61)</f>
        <v>0</v>
      </c>
      <c r="AL22" s="24">
        <f>SUM(AL24:AL31,AL34:AL40,AL42:AL49,AL50:AL61)</f>
        <v>0</v>
      </c>
      <c r="AM22" s="24">
        <f>SUM(AM24:AM31,AM34:AM41,AM43:AM49,AM50:AM61)</f>
        <v>0</v>
      </c>
      <c r="AN22" s="24">
        <f>SUM(AN24:AN31,AN34:AN42,AN44:AN49,AN50:AN61)</f>
        <v>0.1</v>
      </c>
      <c r="AO22" s="24">
        <f>SUM(AO24:AO31,AO34:AO43,AO45:AO49,AO50:AO61)</f>
        <v>0</v>
      </c>
      <c r="AP22" s="24">
        <f>SUM(AP24:AP31,AP34:AP44,AP46:AP49,AP50:AP61)</f>
        <v>0</v>
      </c>
      <c r="AQ22" s="24">
        <f>SUM(AQ24:AQ31,AQ34:AQ45,AQ47:AQ49,AQ50:AQ61)</f>
        <v>0</v>
      </c>
      <c r="AR22" s="24">
        <f>SUM(AR24:AR31,AR34:AR46,AR48:AR49,AR50:AR61)</f>
        <v>0</v>
      </c>
      <c r="AS22" s="24">
        <f>SUM(AS24:AS31,AS34:AS47,AS49,AS50:AS61)</f>
        <v>0</v>
      </c>
      <c r="AT22" s="24">
        <f>SUM(AT24:AT31,AT34:AT48,AT50:AT61)</f>
        <v>0</v>
      </c>
      <c r="AU22" s="24">
        <f>SUM(AU24:AU31,AU34:AU49,AU51:AU61)</f>
        <v>0</v>
      </c>
      <c r="AV22" s="24">
        <f>SUM(AV24:AV31,AV34:AV49,AV50,AV52:AV61)</f>
        <v>0</v>
      </c>
      <c r="AW22" s="24">
        <f>SUM(AW24:AW31,AW34:AW49,AW50,AW51,AW53:AW61)</f>
        <v>0.52</v>
      </c>
      <c r="AX22" s="24">
        <f>SUM(AX24:AX31,AX34:AX49,AX50,AX51,AX52,AX54:AX61)</f>
        <v>0.72</v>
      </c>
      <c r="AY22" s="24">
        <f>SUM(AY24:AY31,AY34:AY49,AY50,AY51,AY52,AY55:AY61)</f>
        <v>0</v>
      </c>
      <c r="AZ22" s="24">
        <f>SUM(AZ24:AZ31,AZ34:AZ49,AZ50:AZ54,AZ56:AZ61)</f>
        <v>0</v>
      </c>
      <c r="BA22" s="24">
        <f>SUM(BA24:BA31,BA34:BA49,BA50:BA55,BA57:BA61)</f>
        <v>0</v>
      </c>
      <c r="BB22" s="24">
        <f>SUM(BB24:BB31,BB34:BB49,BB50:BB56,BB58:BB61)</f>
        <v>0</v>
      </c>
      <c r="BC22" s="24">
        <f>SUM(BC24:BC31,BC34:BC49,BC50:BC57,BC59:BC61)</f>
        <v>0</v>
      </c>
      <c r="BD22" s="24">
        <f>SUM(BD24:BD31,BD34:BD49,BD50:BD58,BD60:BD61)</f>
        <v>0</v>
      </c>
      <c r="BE22" s="24">
        <f>SUM(BE24:BE31,BE34:BE49,BE50:BE59,BE61)</f>
        <v>0</v>
      </c>
      <c r="BF22" s="24">
        <f>SUM(BF24:BF31,BF34:BF49,BF50:BF60)</f>
        <v>0</v>
      </c>
      <c r="BG22" s="24">
        <f>SUM(BG24:BG31,BG34:BG49,BG50:BG61)</f>
        <v>0</v>
      </c>
      <c r="BH22" s="24">
        <f>SUM(H22:N22,P22:R22,U22:AB22,AE22:BG22)</f>
        <v>2.7800000000000002</v>
      </c>
      <c r="BI22" s="29">
        <f>S64</f>
        <v>331.76507000000004</v>
      </c>
      <c r="BJ22" s="100"/>
      <c r="BK22" s="752">
        <f>BI24+BI25+BI26+BI27+BI28+BI29+BI30+BI31+BI34+BI35+BI36+BI37+BI38+BI39+BI40+BI41+BI42+BI43+BI44+BI45+BI46+BI47+BI48+BI49+BI50+BI51+BI52+BI53+BI54+BI55+BI56+BI57+BI58+BI59+BI60+BI61</f>
        <v>331.76507000000004</v>
      </c>
      <c r="BL22" s="752">
        <f>BK22-BI22</f>
        <v>0</v>
      </c>
    </row>
    <row r="23" spans="1:64" s="26" customFormat="1" ht="13.8" x14ac:dyDescent="0.25">
      <c r="A23" s="15"/>
      <c r="B23" s="15" t="s">
        <v>38</v>
      </c>
      <c r="C23" s="23"/>
      <c r="D23" s="17"/>
      <c r="E23" s="727"/>
      <c r="F23" s="727"/>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17"/>
      <c r="E24" s="24">
        <f>SUM(H24:N24,P24:R24)</f>
        <v>0</v>
      </c>
      <c r="F24" s="24"/>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0.4</v>
      </c>
      <c r="BJ24" s="14"/>
    </row>
    <row r="25" spans="1:64" s="26" customFormat="1" ht="13.8" x14ac:dyDescent="0.25">
      <c r="A25" s="15" t="s">
        <v>6</v>
      </c>
      <c r="B25" s="16" t="s">
        <v>14</v>
      </c>
      <c r="C25" s="23" t="s">
        <v>26</v>
      </c>
      <c r="D25" s="17"/>
      <c r="E25" s="24">
        <f t="shared" ref="E25:E30" si="8">SUM(H25:N25,P25:R25)</f>
        <v>0</v>
      </c>
      <c r="F25" s="24"/>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0.2</v>
      </c>
      <c r="BJ25" s="14"/>
    </row>
    <row r="26" spans="1:64" s="26" customFormat="1" ht="13.8" x14ac:dyDescent="0.25">
      <c r="A26" s="15" t="s">
        <v>7</v>
      </c>
      <c r="B26" s="16" t="s">
        <v>15</v>
      </c>
      <c r="C26" s="23" t="s">
        <v>122</v>
      </c>
      <c r="D26" s="17"/>
      <c r="E26" s="24">
        <f t="shared" si="8"/>
        <v>0</v>
      </c>
      <c r="F26" s="24"/>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17"/>
      <c r="E27" s="24">
        <f t="shared" si="8"/>
        <v>0</v>
      </c>
      <c r="F27" s="24"/>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17"/>
      <c r="E28" s="24">
        <f t="shared" si="8"/>
        <v>0</v>
      </c>
      <c r="F28" s="24"/>
      <c r="G28" s="20">
        <f t="shared" si="5"/>
        <v>0</v>
      </c>
      <c r="H28" s="4"/>
      <c r="I28" s="4"/>
      <c r="J28" s="4"/>
      <c r="K28" s="4"/>
      <c r="L28" s="4"/>
      <c r="M28" s="4"/>
      <c r="N28" s="4"/>
      <c r="O28" s="4"/>
      <c r="P28" s="4"/>
      <c r="Q28" s="4"/>
      <c r="R28" s="4"/>
      <c r="S28" s="20">
        <f>SUM(U28:X28,Z28:BF28)</f>
        <v>0</v>
      </c>
      <c r="T28" s="20"/>
      <c r="U28" s="4"/>
      <c r="V28" s="4"/>
      <c r="W28" s="4"/>
      <c r="X28" s="4"/>
      <c r="Y28" s="25">
        <f>D28-BH28</f>
        <v>0</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5</v>
      </c>
      <c r="BJ28" s="14"/>
    </row>
    <row r="29" spans="1:64" s="26" customFormat="1" ht="13.8" x14ac:dyDescent="0.25">
      <c r="A29" s="15">
        <v>2.6</v>
      </c>
      <c r="B29" s="16" t="s">
        <v>88</v>
      </c>
      <c r="C29" s="23" t="s">
        <v>48</v>
      </c>
      <c r="D29" s="17"/>
      <c r="E29" s="24">
        <f t="shared" si="8"/>
        <v>0</v>
      </c>
      <c r="F29" s="24"/>
      <c r="G29" s="20">
        <f t="shared" si="5"/>
        <v>0</v>
      </c>
      <c r="H29" s="4"/>
      <c r="I29" s="4"/>
      <c r="J29" s="4"/>
      <c r="K29" s="4"/>
      <c r="L29" s="4"/>
      <c r="M29" s="4"/>
      <c r="N29" s="4"/>
      <c r="O29" s="4"/>
      <c r="P29" s="4"/>
      <c r="Q29" s="4"/>
      <c r="R29" s="4"/>
      <c r="S29" s="20">
        <f>SUM(U29:Y29,AA29:BF29)</f>
        <v>0</v>
      </c>
      <c r="T29" s="20"/>
      <c r="U29" s="4"/>
      <c r="V29" s="4"/>
      <c r="W29" s="4"/>
      <c r="X29" s="4"/>
      <c r="Y29" s="4"/>
      <c r="Z29" s="25">
        <f>D29-BH29</f>
        <v>0</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0.16999999999999998</v>
      </c>
      <c r="BJ29" s="14"/>
    </row>
    <row r="30" spans="1:64" s="26" customFormat="1" ht="20.25" customHeight="1" x14ac:dyDescent="0.25">
      <c r="A30" s="15">
        <v>2.7</v>
      </c>
      <c r="B30" s="16" t="s">
        <v>89</v>
      </c>
      <c r="C30" s="23" t="s">
        <v>41</v>
      </c>
      <c r="D30" s="17"/>
      <c r="E30" s="24">
        <f t="shared" si="8"/>
        <v>0</v>
      </c>
      <c r="F30" s="24"/>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760">
        <v>2.87879</v>
      </c>
      <c r="E31" s="24">
        <f>SUM(H31:N31,P31:R31)</f>
        <v>0</v>
      </c>
      <c r="F31" s="24"/>
      <c r="G31" s="20">
        <f t="shared" si="5"/>
        <v>0</v>
      </c>
      <c r="H31" s="4"/>
      <c r="I31" s="4"/>
      <c r="J31" s="4"/>
      <c r="K31" s="4"/>
      <c r="L31" s="4"/>
      <c r="M31" s="4"/>
      <c r="N31" s="4"/>
      <c r="O31" s="4"/>
      <c r="P31" s="4"/>
      <c r="Q31" s="4"/>
      <c r="R31" s="4"/>
      <c r="S31" s="20">
        <f>SUM(U31:AA31,AC31:BF31)</f>
        <v>0.6</v>
      </c>
      <c r="T31" s="20"/>
      <c r="U31" s="4"/>
      <c r="V31" s="4"/>
      <c r="W31" s="4"/>
      <c r="X31" s="4"/>
      <c r="Y31" s="4"/>
      <c r="Z31" s="4"/>
      <c r="AA31" s="4"/>
      <c r="AB31" s="25">
        <f>D31-BH31</f>
        <v>2.2787899999999999</v>
      </c>
      <c r="AC31" s="737">
        <f t="shared" si="7"/>
        <v>0</v>
      </c>
      <c r="AD31" s="720"/>
      <c r="AE31" s="4"/>
      <c r="AF31" s="4"/>
      <c r="AG31" s="4"/>
      <c r="AH31" s="4"/>
      <c r="AI31" s="4"/>
      <c r="AJ31" s="4"/>
      <c r="AK31" s="4"/>
      <c r="AL31" s="4"/>
      <c r="AM31" s="4"/>
      <c r="AN31" s="4"/>
      <c r="AO31" s="4"/>
      <c r="AP31" s="4"/>
      <c r="AQ31" s="4"/>
      <c r="AR31" s="4"/>
      <c r="AS31" s="4"/>
      <c r="AT31" s="4"/>
      <c r="AU31" s="4"/>
      <c r="AV31" s="4"/>
      <c r="AW31" s="4"/>
      <c r="AX31" s="4">
        <v>0.6</v>
      </c>
      <c r="AY31" s="4"/>
      <c r="AZ31" s="4"/>
      <c r="BA31" s="4"/>
      <c r="BB31" s="4"/>
      <c r="BC31" s="4"/>
      <c r="BD31" s="4"/>
      <c r="BE31" s="4"/>
      <c r="BF31" s="4"/>
      <c r="BG31" s="4"/>
      <c r="BH31" s="20">
        <f>SUM(H31:N31,P31:R31,U31:AA31,AE31:BG31)</f>
        <v>0.6</v>
      </c>
      <c r="BI31" s="23">
        <f>AB64</f>
        <v>2.2787899999999999</v>
      </c>
      <c r="BJ31" s="14"/>
    </row>
    <row r="32" spans="1:64" s="26" customFormat="1" ht="20.25" customHeight="1" x14ac:dyDescent="0.25">
      <c r="A32" s="15" t="s">
        <v>42</v>
      </c>
      <c r="B32" s="16" t="s">
        <v>129</v>
      </c>
      <c r="C32" s="23" t="s">
        <v>27</v>
      </c>
      <c r="D32" s="812">
        <f>SUM(D34:D49)</f>
        <v>199.21883000000003</v>
      </c>
      <c r="E32" s="24">
        <f t="shared" ref="E32:E61" si="9">SUM(H32:N32,P32:R32)</f>
        <v>0</v>
      </c>
      <c r="F32" s="24"/>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0.86</v>
      </c>
      <c r="T32" s="719"/>
      <c r="U32" s="719">
        <f>SUM(U34:U49)</f>
        <v>0</v>
      </c>
      <c r="V32" s="719">
        <f t="shared" ref="V32:AB32" si="11">SUM(V34:V49)</f>
        <v>0.2</v>
      </c>
      <c r="W32" s="719">
        <f t="shared" si="11"/>
        <v>0</v>
      </c>
      <c r="X32" s="719">
        <f t="shared" si="11"/>
        <v>0</v>
      </c>
      <c r="Y32" s="719">
        <f>SUM(Y34:Y49)</f>
        <v>0</v>
      </c>
      <c r="Z32" s="719">
        <f t="shared" si="11"/>
        <v>0</v>
      </c>
      <c r="AA32" s="719">
        <f t="shared" si="11"/>
        <v>0</v>
      </c>
      <c r="AB32" s="719">
        <f t="shared" si="11"/>
        <v>0</v>
      </c>
      <c r="AC32" s="739">
        <f>D32-BH32</f>
        <v>198.35883000000001</v>
      </c>
      <c r="AD32" s="720"/>
      <c r="AE32" s="719">
        <f>SUM(AE35:AE49)</f>
        <v>0</v>
      </c>
      <c r="AF32" s="719">
        <f>SUM(AF34,AF36:AF49)</f>
        <v>0</v>
      </c>
      <c r="AG32" s="719">
        <f>SUM(AG34:AG35,AG37:AG49)</f>
        <v>0</v>
      </c>
      <c r="AH32" s="719">
        <f>SUM(AH34:AH36,AH38:AH49)</f>
        <v>0</v>
      </c>
      <c r="AI32" s="719">
        <f>SUM(AI34:AI37,AI39:AI49)</f>
        <v>0</v>
      </c>
      <c r="AJ32" s="719">
        <f>SUM(AJ34:AJ38,AJ40:AJ49)</f>
        <v>0.24</v>
      </c>
      <c r="AK32" s="719">
        <f>SUM(AK34:AK39,AK41:AK49)</f>
        <v>0</v>
      </c>
      <c r="AL32" s="719">
        <f>SUM(AL34:AL40,AL42:AL49)</f>
        <v>0</v>
      </c>
      <c r="AM32" s="719">
        <f>SUM(AM34:AM41,AM43:AM49)</f>
        <v>0</v>
      </c>
      <c r="AN32" s="719">
        <f>SUM(AN34:AN42,AN44:AN49)</f>
        <v>0.1</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v>
      </c>
      <c r="AW32" s="719">
        <f>SUM(AW34:AW49,)</f>
        <v>0.2</v>
      </c>
      <c r="AX32" s="719">
        <f>SUM(AX34:AX49,)</f>
        <v>0.12</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0.86</v>
      </c>
      <c r="BI32" s="23">
        <f>BI34+BI35+BI36+BI37+BI38+BI39+BI40+BI41+BI42+BI43+BI44+BI45+BI46+BI47+BI48+BI49</f>
        <v>209.70882999999998</v>
      </c>
      <c r="BJ32" s="14"/>
    </row>
    <row r="33" spans="1:62" s="26" customFormat="1" ht="10.5" customHeight="1" x14ac:dyDescent="0.25">
      <c r="A33" s="94"/>
      <c r="B33" s="92" t="s">
        <v>38</v>
      </c>
      <c r="C33" s="23"/>
      <c r="D33" s="17"/>
      <c r="E33" s="24">
        <f t="shared" si="9"/>
        <v>0</v>
      </c>
      <c r="F33" s="24"/>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790">
        <v>43.522869999999998</v>
      </c>
      <c r="E34" s="24">
        <f t="shared" si="9"/>
        <v>0</v>
      </c>
      <c r="F34" s="24"/>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43.522869999999998</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51.522869999999998</v>
      </c>
      <c r="BJ34" s="14"/>
    </row>
    <row r="35" spans="1:62" s="26" customFormat="1" ht="20.25" customHeight="1" x14ac:dyDescent="0.25">
      <c r="A35" s="721" t="s">
        <v>260</v>
      </c>
      <c r="B35" s="16" t="s">
        <v>235</v>
      </c>
      <c r="C35" s="23" t="s">
        <v>236</v>
      </c>
      <c r="D35" s="790">
        <v>119.49149</v>
      </c>
      <c r="E35" s="24">
        <f t="shared" si="9"/>
        <v>0</v>
      </c>
      <c r="F35" s="24"/>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119.49149</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119.49149</v>
      </c>
      <c r="BJ35" s="14"/>
    </row>
    <row r="36" spans="1:62" s="26" customFormat="1" ht="20.25" customHeight="1" x14ac:dyDescent="0.25">
      <c r="A36" s="721" t="s">
        <v>260</v>
      </c>
      <c r="B36" s="16" t="s">
        <v>237</v>
      </c>
      <c r="C36" s="23" t="s">
        <v>238</v>
      </c>
      <c r="D36" s="790">
        <v>5.3289999999999997E-2</v>
      </c>
      <c r="E36" s="24">
        <f t="shared" si="9"/>
        <v>0</v>
      </c>
      <c r="F36" s="24"/>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5.3289999999999997E-2</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0.15329000000000001</v>
      </c>
      <c r="BJ36" s="14"/>
    </row>
    <row r="37" spans="1:62" s="26" customFormat="1" ht="20.25" customHeight="1" x14ac:dyDescent="0.25">
      <c r="A37" s="721" t="s">
        <v>260</v>
      </c>
      <c r="B37" s="16" t="s">
        <v>239</v>
      </c>
      <c r="C37" s="23" t="s">
        <v>240</v>
      </c>
      <c r="D37" s="790">
        <v>0.17327000000000001</v>
      </c>
      <c r="E37" s="24">
        <f t="shared" si="9"/>
        <v>0</v>
      </c>
      <c r="F37" s="24"/>
      <c r="G37" s="20">
        <f t="shared" si="5"/>
        <v>0</v>
      </c>
      <c r="H37" s="4"/>
      <c r="I37" s="4"/>
      <c r="J37" s="4"/>
      <c r="K37" s="4"/>
      <c r="L37" s="4"/>
      <c r="M37" s="4"/>
      <c r="N37" s="4"/>
      <c r="O37" s="4"/>
      <c r="P37" s="4"/>
      <c r="Q37" s="4"/>
      <c r="R37" s="4"/>
      <c r="S37" s="20">
        <f>SUM(U37:AB37,AE37:AG37,AI37:BF37)</f>
        <v>0</v>
      </c>
      <c r="T37" s="20"/>
      <c r="U37" s="4"/>
      <c r="V37" s="4"/>
      <c r="W37" s="4"/>
      <c r="X37" s="4"/>
      <c r="Y37" s="4"/>
      <c r="Z37" s="4"/>
      <c r="AA37" s="4"/>
      <c r="AB37" s="4"/>
      <c r="AC37" s="737">
        <f>SUM(AE37:AG37,AI37:AT37)</f>
        <v>0</v>
      </c>
      <c r="AD37" s="720"/>
      <c r="AE37" s="4"/>
      <c r="AF37" s="4"/>
      <c r="AG37" s="4"/>
      <c r="AH37" s="25">
        <f>D37-BH37</f>
        <v>0.17327000000000001</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v>
      </c>
      <c r="BI37" s="23">
        <f>AH64</f>
        <v>0.17327000000000001</v>
      </c>
      <c r="BJ37" s="14"/>
    </row>
    <row r="38" spans="1:62" s="26" customFormat="1" ht="20.25" customHeight="1" x14ac:dyDescent="0.25">
      <c r="A38" s="721" t="s">
        <v>260</v>
      </c>
      <c r="B38" s="16" t="s">
        <v>241</v>
      </c>
      <c r="C38" s="23" t="s">
        <v>242</v>
      </c>
      <c r="D38" s="790">
        <v>2.99254</v>
      </c>
      <c r="E38" s="24">
        <f t="shared" si="9"/>
        <v>0</v>
      </c>
      <c r="F38" s="24"/>
      <c r="G38" s="20">
        <f t="shared" si="5"/>
        <v>0</v>
      </c>
      <c r="H38" s="4"/>
      <c r="I38" s="4"/>
      <c r="J38" s="4"/>
      <c r="K38" s="4"/>
      <c r="L38" s="4"/>
      <c r="M38" s="4"/>
      <c r="N38" s="4"/>
      <c r="O38" s="4"/>
      <c r="P38" s="4"/>
      <c r="Q38" s="4"/>
      <c r="R38" s="4"/>
      <c r="S38" s="20">
        <f>SUM(U38:AB38,AE38:AH38,AJ38:BF38)</f>
        <v>0.12</v>
      </c>
      <c r="T38" s="20"/>
      <c r="U38" s="4"/>
      <c r="V38" s="4"/>
      <c r="W38" s="4"/>
      <c r="X38" s="4"/>
      <c r="Y38" s="4"/>
      <c r="Z38" s="4"/>
      <c r="AA38" s="4"/>
      <c r="AB38" s="4"/>
      <c r="AC38" s="737">
        <f>SUM(AE38:AH38,AJ38:AT38)</f>
        <v>0</v>
      </c>
      <c r="AD38" s="720"/>
      <c r="AE38" s="4"/>
      <c r="AF38" s="4"/>
      <c r="AG38" s="4"/>
      <c r="AH38" s="4"/>
      <c r="AI38" s="25">
        <f>D38-BH38</f>
        <v>2.8725399999999999</v>
      </c>
      <c r="AJ38" s="4"/>
      <c r="AK38" s="4"/>
      <c r="AL38" s="4"/>
      <c r="AM38" s="4"/>
      <c r="AN38" s="4"/>
      <c r="AO38" s="4"/>
      <c r="AP38" s="4"/>
      <c r="AQ38" s="4"/>
      <c r="AR38" s="4"/>
      <c r="AS38" s="4"/>
      <c r="AT38" s="4"/>
      <c r="AU38" s="4"/>
      <c r="AV38" s="4"/>
      <c r="AW38" s="4"/>
      <c r="AX38" s="4">
        <v>0.12</v>
      </c>
      <c r="AY38" s="4"/>
      <c r="AZ38" s="4"/>
      <c r="BA38" s="4"/>
      <c r="BB38" s="4"/>
      <c r="BC38" s="4"/>
      <c r="BD38" s="4"/>
      <c r="BE38" s="4"/>
      <c r="BF38" s="4"/>
      <c r="BG38" s="4"/>
      <c r="BH38" s="20">
        <f>SUM(H38:N38,P38:R38,U38:AB38,AE38:AH38,AJ38:BG38)</f>
        <v>0.12</v>
      </c>
      <c r="BI38" s="23">
        <f>AI64</f>
        <v>2.8725399999999999</v>
      </c>
      <c r="BJ38" s="14"/>
    </row>
    <row r="39" spans="1:62" s="26" customFormat="1" ht="20.25" customHeight="1" x14ac:dyDescent="0.25">
      <c r="A39" s="721" t="s">
        <v>260</v>
      </c>
      <c r="B39" s="16" t="s">
        <v>243</v>
      </c>
      <c r="C39" s="23" t="s">
        <v>244</v>
      </c>
      <c r="D39" s="790">
        <v>3.2890000000000001</v>
      </c>
      <c r="E39" s="24">
        <f t="shared" si="9"/>
        <v>0</v>
      </c>
      <c r="F39" s="24"/>
      <c r="G39" s="20">
        <f t="shared" si="5"/>
        <v>0</v>
      </c>
      <c r="H39" s="4"/>
      <c r="I39" s="4"/>
      <c r="J39" s="4"/>
      <c r="K39" s="4"/>
      <c r="L39" s="4"/>
      <c r="M39" s="4"/>
      <c r="N39" s="4"/>
      <c r="O39" s="4"/>
      <c r="P39" s="4"/>
      <c r="Q39" s="4"/>
      <c r="R39" s="4"/>
      <c r="S39" s="20">
        <f>SUM(U39:AB39,AE39:AI39,AK39:BF39)</f>
        <v>0.5</v>
      </c>
      <c r="T39" s="20"/>
      <c r="U39" s="4"/>
      <c r="V39" s="4">
        <v>0.2</v>
      </c>
      <c r="W39" s="4"/>
      <c r="X39" s="4"/>
      <c r="Y39" s="4"/>
      <c r="Z39" s="4"/>
      <c r="AA39" s="4"/>
      <c r="AB39" s="4"/>
      <c r="AC39" s="737">
        <f>SUM(AE39:AI39,AK39:AT39)</f>
        <v>0.1</v>
      </c>
      <c r="AD39" s="720"/>
      <c r="AE39" s="4"/>
      <c r="AF39" s="4"/>
      <c r="AG39" s="4"/>
      <c r="AH39" s="4"/>
      <c r="AI39" s="4"/>
      <c r="AJ39" s="25">
        <f>D39-BH39</f>
        <v>2.7890000000000001</v>
      </c>
      <c r="AK39" s="4"/>
      <c r="AL39" s="4"/>
      <c r="AM39" s="4"/>
      <c r="AN39" s="4">
        <v>0.1</v>
      </c>
      <c r="AO39" s="4"/>
      <c r="AP39" s="4"/>
      <c r="AQ39" s="4"/>
      <c r="AR39" s="4"/>
      <c r="AS39" s="4"/>
      <c r="AT39" s="4"/>
      <c r="AU39" s="4"/>
      <c r="AV39" s="4"/>
      <c r="AW39" s="4">
        <v>0.2</v>
      </c>
      <c r="AX39" s="4"/>
      <c r="AY39" s="4"/>
      <c r="AZ39" s="4"/>
      <c r="BA39" s="4"/>
      <c r="BB39" s="4"/>
      <c r="BC39" s="4"/>
      <c r="BD39" s="4"/>
      <c r="BE39" s="4"/>
      <c r="BF39" s="4"/>
      <c r="BG39" s="4"/>
      <c r="BH39" s="20">
        <f>SUM(H39:N39,P39:R39,U39:AB39,AE39:AI39,AK39:BG39)</f>
        <v>0.5</v>
      </c>
      <c r="BI39" s="23">
        <f>AJ64</f>
        <v>3.7890000000000001</v>
      </c>
      <c r="BJ39" s="14"/>
    </row>
    <row r="40" spans="1:62" s="26" customFormat="1" ht="20.25" customHeight="1" x14ac:dyDescent="0.25">
      <c r="A40" s="721" t="s">
        <v>260</v>
      </c>
      <c r="B40" s="16" t="s">
        <v>245</v>
      </c>
      <c r="C40" s="23" t="s">
        <v>246</v>
      </c>
      <c r="D40" s="790">
        <v>5.5539999999999999E-2</v>
      </c>
      <c r="E40" s="24">
        <f t="shared" si="9"/>
        <v>0</v>
      </c>
      <c r="F40" s="24"/>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5.5539999999999999E-2</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9.554E-2</v>
      </c>
      <c r="BJ40" s="14"/>
    </row>
    <row r="41" spans="1:62" s="26" customFormat="1" ht="20.25" customHeight="1" x14ac:dyDescent="0.25">
      <c r="A41" s="721" t="s">
        <v>260</v>
      </c>
      <c r="B41" s="16" t="s">
        <v>247</v>
      </c>
      <c r="C41" s="23" t="s">
        <v>248</v>
      </c>
      <c r="D41" s="790">
        <v>1.264E-2</v>
      </c>
      <c r="E41" s="24">
        <f t="shared" si="9"/>
        <v>0</v>
      </c>
      <c r="F41" s="24"/>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1.264E-2</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0.18264000000000002</v>
      </c>
      <c r="BJ41" s="14"/>
    </row>
    <row r="42" spans="1:62" s="26" customFormat="1" ht="20.25" customHeight="1" x14ac:dyDescent="0.25">
      <c r="A42" s="721" t="s">
        <v>260</v>
      </c>
      <c r="B42" s="16" t="s">
        <v>249</v>
      </c>
      <c r="C42" s="23" t="s">
        <v>250</v>
      </c>
      <c r="D42" s="17"/>
      <c r="E42" s="24">
        <f t="shared" si="9"/>
        <v>0</v>
      </c>
      <c r="F42" s="24"/>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17"/>
      <c r="E43" s="24">
        <f t="shared" si="9"/>
        <v>0</v>
      </c>
      <c r="F43" s="24"/>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0.1</v>
      </c>
      <c r="BJ43" s="14"/>
    </row>
    <row r="44" spans="1:62" s="26" customFormat="1" ht="20.25" customHeight="1" x14ac:dyDescent="0.25">
      <c r="A44" s="721" t="s">
        <v>260</v>
      </c>
      <c r="B44" s="16" t="s">
        <v>83</v>
      </c>
      <c r="C44" s="23" t="s">
        <v>73</v>
      </c>
      <c r="D44" s="17"/>
      <c r="E44" s="24">
        <f t="shared" si="9"/>
        <v>0</v>
      </c>
      <c r="F44" s="24"/>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760">
        <v>1.3759300000000001</v>
      </c>
      <c r="E45" s="24">
        <f t="shared" si="9"/>
        <v>0</v>
      </c>
      <c r="F45" s="24"/>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1.3759300000000001</v>
      </c>
      <c r="AQ45" s="4"/>
      <c r="AR45" s="4"/>
      <c r="AS45" s="4"/>
      <c r="AT45" s="4"/>
      <c r="AU45" s="4"/>
      <c r="AV45" s="4"/>
      <c r="AW45" s="4"/>
      <c r="AX45" s="4"/>
      <c r="AY45" s="4"/>
      <c r="AZ45" s="4"/>
      <c r="BA45" s="4"/>
      <c r="BB45" s="4"/>
      <c r="BC45" s="4"/>
      <c r="BD45" s="4"/>
      <c r="BE45" s="4"/>
      <c r="BF45" s="4"/>
      <c r="BG45" s="4"/>
      <c r="BH45" s="20">
        <f>SUM(H45:N45,P45:R45,U45:AB45,AE45:AO45,AQ45:BG45)</f>
        <v>0</v>
      </c>
      <c r="BI45" s="23">
        <f>AP64</f>
        <v>1.4159300000000001</v>
      </c>
      <c r="BJ45" s="14"/>
    </row>
    <row r="46" spans="1:62" s="26" customFormat="1" ht="20.25" customHeight="1" x14ac:dyDescent="0.25">
      <c r="A46" s="721" t="s">
        <v>260</v>
      </c>
      <c r="B46" s="16" t="s">
        <v>251</v>
      </c>
      <c r="C46" s="23" t="s">
        <v>43</v>
      </c>
      <c r="D46" s="760">
        <v>28.25226</v>
      </c>
      <c r="E46" s="24">
        <f t="shared" si="9"/>
        <v>0</v>
      </c>
      <c r="F46" s="24"/>
      <c r="G46" s="20">
        <f t="shared" si="5"/>
        <v>0</v>
      </c>
      <c r="H46" s="4"/>
      <c r="I46" s="4"/>
      <c r="J46" s="4"/>
      <c r="K46" s="4"/>
      <c r="L46" s="4"/>
      <c r="M46" s="4"/>
      <c r="N46" s="4"/>
      <c r="O46" s="4"/>
      <c r="P46" s="4"/>
      <c r="Q46" s="4"/>
      <c r="R46" s="4"/>
      <c r="S46" s="20">
        <f>SUM(U46:AB46,AE46:AP46,AR46:BF46)</f>
        <v>0.24</v>
      </c>
      <c r="T46" s="20"/>
      <c r="U46" s="4"/>
      <c r="V46" s="4"/>
      <c r="W46" s="4"/>
      <c r="X46" s="4"/>
      <c r="Y46" s="4"/>
      <c r="Z46" s="4"/>
      <c r="AA46" s="4"/>
      <c r="AB46" s="4"/>
      <c r="AC46" s="737">
        <f>SUM(AE46:AP46,AR46:AT46)</f>
        <v>0.24</v>
      </c>
      <c r="AD46" s="720"/>
      <c r="AE46" s="4"/>
      <c r="AF46" s="4"/>
      <c r="AG46" s="4"/>
      <c r="AH46" s="4"/>
      <c r="AI46" s="4"/>
      <c r="AJ46" s="4">
        <v>0.24</v>
      </c>
      <c r="AK46" s="4"/>
      <c r="AL46" s="4"/>
      <c r="AM46" s="4"/>
      <c r="AN46" s="4"/>
      <c r="AO46" s="4"/>
      <c r="AP46" s="4"/>
      <c r="AQ46" s="25">
        <f>D46-BH46</f>
        <v>28.012260000000001</v>
      </c>
      <c r="AR46" s="4"/>
      <c r="AS46" s="4"/>
      <c r="AT46" s="4"/>
      <c r="AU46" s="4"/>
      <c r="AV46" s="4"/>
      <c r="AW46" s="4"/>
      <c r="AX46" s="4"/>
      <c r="AY46" s="4"/>
      <c r="AZ46" s="4"/>
      <c r="BA46" s="4"/>
      <c r="BB46" s="4"/>
      <c r="BC46" s="4"/>
      <c r="BD46" s="4"/>
      <c r="BE46" s="4"/>
      <c r="BF46" s="4"/>
      <c r="BG46" s="4"/>
      <c r="BH46" s="20">
        <f>SUM(H46:N46,P46:R46,U46:AB46,AE46:AP46,AR46:BG46)</f>
        <v>0.24</v>
      </c>
      <c r="BI46" s="23">
        <f>AQ64</f>
        <v>28.91226</v>
      </c>
      <c r="BJ46" s="14"/>
    </row>
    <row r="47" spans="1:62" s="26" customFormat="1" ht="20.25" customHeight="1" x14ac:dyDescent="0.25">
      <c r="A47" s="721" t="s">
        <v>260</v>
      </c>
      <c r="B47" s="16" t="s">
        <v>252</v>
      </c>
      <c r="C47" s="23" t="s">
        <v>253</v>
      </c>
      <c r="D47" s="17"/>
      <c r="E47" s="24">
        <f t="shared" si="9"/>
        <v>0</v>
      </c>
      <c r="F47" s="24"/>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17"/>
      <c r="E48" s="24">
        <f t="shared" si="9"/>
        <v>0</v>
      </c>
      <c r="F48" s="24"/>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17"/>
      <c r="E49" s="24">
        <f t="shared" si="9"/>
        <v>0</v>
      </c>
      <c r="F49" s="24"/>
      <c r="G49" s="20">
        <f t="shared" si="5"/>
        <v>0</v>
      </c>
      <c r="H49" s="4"/>
      <c r="I49" s="4"/>
      <c r="J49" s="4"/>
      <c r="K49" s="4"/>
      <c r="L49" s="4"/>
      <c r="M49" s="4"/>
      <c r="N49" s="4"/>
      <c r="O49" s="4"/>
      <c r="P49" s="4"/>
      <c r="Q49" s="4"/>
      <c r="R49" s="4"/>
      <c r="S49" s="20">
        <f>SUM(U49:AB49,AE49:AS49,AU49:BF49)</f>
        <v>0</v>
      </c>
      <c r="T49" s="20"/>
      <c r="U49" s="4"/>
      <c r="V49" s="4"/>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0</v>
      </c>
      <c r="AU49" s="4"/>
      <c r="AV49" s="4"/>
      <c r="AW49" s="4"/>
      <c r="AX49" s="4"/>
      <c r="AY49" s="4"/>
      <c r="AZ49" s="4"/>
      <c r="BA49" s="4"/>
      <c r="BB49" s="4"/>
      <c r="BC49" s="4"/>
      <c r="BD49" s="4"/>
      <c r="BE49" s="4"/>
      <c r="BF49" s="4"/>
      <c r="BG49" s="4"/>
      <c r="BH49" s="20">
        <f>SUM(H49:N49,P49:R49,U49:AB49,AE49:AS49,AU49:BG49)</f>
        <v>0</v>
      </c>
      <c r="BI49" s="23">
        <f>AT64</f>
        <v>1</v>
      </c>
      <c r="BJ49" s="14"/>
    </row>
    <row r="50" spans="1:62" s="26" customFormat="1" ht="13.8" x14ac:dyDescent="0.25">
      <c r="A50" s="15">
        <v>2.1</v>
      </c>
      <c r="B50" s="16" t="s">
        <v>119</v>
      </c>
      <c r="C50" s="23" t="s">
        <v>123</v>
      </c>
      <c r="D50" s="760"/>
      <c r="E50" s="24">
        <f t="shared" si="9"/>
        <v>0</v>
      </c>
      <c r="F50" s="24"/>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760">
        <v>1.7783100000000001</v>
      </c>
      <c r="E51" s="24">
        <f t="shared" si="9"/>
        <v>0</v>
      </c>
      <c r="F51" s="24"/>
      <c r="G51" s="20">
        <f t="shared" si="5"/>
        <v>0</v>
      </c>
      <c r="H51" s="4"/>
      <c r="I51" s="4"/>
      <c r="J51" s="4"/>
      <c r="K51" s="4"/>
      <c r="L51" s="4"/>
      <c r="M51" s="4"/>
      <c r="N51" s="4"/>
      <c r="O51" s="4"/>
      <c r="P51" s="4"/>
      <c r="Q51" s="4"/>
      <c r="R51" s="4"/>
      <c r="S51" s="20">
        <f>SUM(U51:AB51,AE51:AU51,AW51:BF51)</f>
        <v>0.32</v>
      </c>
      <c r="T51" s="20"/>
      <c r="U51" s="4"/>
      <c r="V51" s="4"/>
      <c r="W51" s="4"/>
      <c r="X51" s="4"/>
      <c r="Y51" s="4"/>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1.45831</v>
      </c>
      <c r="AW51" s="4">
        <v>0.32</v>
      </c>
      <c r="AX51" s="4"/>
      <c r="AY51" s="4"/>
      <c r="AZ51" s="4"/>
      <c r="BA51" s="4"/>
      <c r="BB51" s="4"/>
      <c r="BC51" s="4"/>
      <c r="BD51" s="4"/>
      <c r="BE51" s="4"/>
      <c r="BF51" s="4"/>
      <c r="BG51" s="4"/>
      <c r="BH51" s="20">
        <f>SUM(H51:N51,P51:R51,U51:AB51,AE51:AU51,AW51:BG51)</f>
        <v>0.32</v>
      </c>
      <c r="BI51" s="23">
        <f>AV64</f>
        <v>1.45831</v>
      </c>
      <c r="BJ51" s="14"/>
    </row>
    <row r="52" spans="1:62" s="26" customFormat="1" ht="13.8" x14ac:dyDescent="0.25">
      <c r="A52" s="15">
        <v>2.12</v>
      </c>
      <c r="B52" s="16" t="s">
        <v>149</v>
      </c>
      <c r="C52" s="23" t="s">
        <v>147</v>
      </c>
      <c r="D52" s="17"/>
      <c r="E52" s="24">
        <f t="shared" si="9"/>
        <v>0</v>
      </c>
      <c r="F52" s="24"/>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0.52</v>
      </c>
      <c r="BJ52" s="14"/>
    </row>
    <row r="53" spans="1:62" s="26" customFormat="1" ht="13.8" x14ac:dyDescent="0.25">
      <c r="A53" s="15" t="s">
        <v>168</v>
      </c>
      <c r="B53" s="16" t="s">
        <v>90</v>
      </c>
      <c r="C53" s="23" t="s">
        <v>94</v>
      </c>
      <c r="D53" s="760">
        <v>68.668120000000002</v>
      </c>
      <c r="E53" s="24">
        <f t="shared" si="9"/>
        <v>0</v>
      </c>
      <c r="F53" s="24"/>
      <c r="G53" s="20">
        <f t="shared" si="5"/>
        <v>0</v>
      </c>
      <c r="H53" s="4"/>
      <c r="I53" s="4"/>
      <c r="J53" s="4"/>
      <c r="K53" s="4"/>
      <c r="L53" s="4"/>
      <c r="M53" s="4"/>
      <c r="N53" s="4"/>
      <c r="O53" s="4"/>
      <c r="P53" s="4"/>
      <c r="Q53" s="4"/>
      <c r="R53" s="4"/>
      <c r="S53" s="20">
        <f>SUM(U53:AB53,AE53:AW53,AY53:BF53)</f>
        <v>0.5</v>
      </c>
      <c r="T53" s="20"/>
      <c r="U53" s="4"/>
      <c r="V53" s="4"/>
      <c r="W53" s="4"/>
      <c r="X53" s="4"/>
      <c r="Y53" s="4"/>
      <c r="Z53" s="4"/>
      <c r="AA53" s="4"/>
      <c r="AB53" s="4"/>
      <c r="AC53" s="737">
        <f t="shared" ref="AC53:AC60" si="13">SUM(AE53:AT53,)</f>
        <v>0.5</v>
      </c>
      <c r="AD53" s="720"/>
      <c r="AE53" s="4">
        <v>0.5</v>
      </c>
      <c r="AF53" s="4"/>
      <c r="AG53" s="4"/>
      <c r="AH53" s="4"/>
      <c r="AI53" s="4"/>
      <c r="AJ53" s="4"/>
      <c r="AK53" s="4"/>
      <c r="AL53" s="4"/>
      <c r="AM53" s="4"/>
      <c r="AN53" s="4"/>
      <c r="AO53" s="4"/>
      <c r="AP53" s="4"/>
      <c r="AQ53" s="4"/>
      <c r="AR53" s="4"/>
      <c r="AS53" s="4"/>
      <c r="AT53" s="4"/>
      <c r="AU53" s="4"/>
      <c r="AV53" s="4"/>
      <c r="AW53" s="4"/>
      <c r="AX53" s="25">
        <f>D53-BH53</f>
        <v>68.168120000000002</v>
      </c>
      <c r="AY53" s="4"/>
      <c r="AZ53" s="4"/>
      <c r="BA53" s="4"/>
      <c r="BB53" s="4"/>
      <c r="BC53" s="4"/>
      <c r="BD53" s="4"/>
      <c r="BE53" s="4"/>
      <c r="BF53" s="4"/>
      <c r="BG53" s="4"/>
      <c r="BH53" s="20">
        <f>SUM(H53:N53,P53:R53,U53:AB53,AE53:AW53,AY53:BG53)</f>
        <v>0.5</v>
      </c>
      <c r="BI53" s="23">
        <f>AX64</f>
        <v>95.618120000000005</v>
      </c>
      <c r="BJ53" s="14"/>
    </row>
    <row r="54" spans="1:62" s="26" customFormat="1" ht="13.8" x14ac:dyDescent="0.25">
      <c r="A54" s="15" t="s">
        <v>169</v>
      </c>
      <c r="B54" s="16" t="s">
        <v>91</v>
      </c>
      <c r="C54" s="23" t="s">
        <v>95</v>
      </c>
      <c r="D54" s="17"/>
      <c r="E54" s="24">
        <f t="shared" si="9"/>
        <v>0</v>
      </c>
      <c r="F54" s="24"/>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760">
        <v>0.85174000000000005</v>
      </c>
      <c r="E55" s="24">
        <f t="shared" si="9"/>
        <v>0</v>
      </c>
      <c r="F55" s="24"/>
      <c r="G55" s="20">
        <f t="shared" si="5"/>
        <v>0</v>
      </c>
      <c r="H55" s="4"/>
      <c r="I55" s="4"/>
      <c r="J55" s="4"/>
      <c r="K55" s="4"/>
      <c r="L55" s="4"/>
      <c r="M55" s="4"/>
      <c r="N55" s="4"/>
      <c r="O55" s="4"/>
      <c r="P55" s="4"/>
      <c r="Q55" s="4"/>
      <c r="R55" s="4"/>
      <c r="S55" s="20">
        <f>SUM(U55:AB55,AE55:AY55,BA55:BF55)</f>
        <v>0</v>
      </c>
      <c r="T55" s="20"/>
      <c r="U55" s="4"/>
      <c r="V55" s="4"/>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0.85174000000000005</v>
      </c>
      <c r="BA55" s="4"/>
      <c r="BB55" s="4"/>
      <c r="BC55" s="4"/>
      <c r="BD55" s="4"/>
      <c r="BE55" s="4"/>
      <c r="BF55" s="4"/>
      <c r="BG55" s="4"/>
      <c r="BH55" s="20">
        <f>SUM(H55:N55,P55:R55,U55:AB55,AE55:AY55,BA55:BG55)</f>
        <v>0</v>
      </c>
      <c r="BI55" s="23">
        <f>AZ64</f>
        <v>0.85174000000000005</v>
      </c>
      <c r="BJ55" s="14"/>
    </row>
    <row r="56" spans="1:62" s="26" customFormat="1" ht="13.8" x14ac:dyDescent="0.25">
      <c r="A56" s="15" t="s">
        <v>171</v>
      </c>
      <c r="B56" s="16" t="s">
        <v>116</v>
      </c>
      <c r="C56" s="23" t="s">
        <v>96</v>
      </c>
      <c r="D56" s="17"/>
      <c r="E56" s="24">
        <f t="shared" si="9"/>
        <v>0</v>
      </c>
      <c r="F56" s="24"/>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17"/>
      <c r="E57" s="24">
        <f t="shared" si="9"/>
        <v>0</v>
      </c>
      <c r="F57" s="24"/>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760">
        <v>1.5419799999999999</v>
      </c>
      <c r="E58" s="24">
        <f t="shared" si="9"/>
        <v>0</v>
      </c>
      <c r="F58" s="24"/>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1.5419799999999999</v>
      </c>
      <c r="BD58" s="4"/>
      <c r="BE58" s="4"/>
      <c r="BF58" s="4"/>
      <c r="BG58" s="4"/>
      <c r="BH58" s="20">
        <f>SUM(H58:N58,P58:R58,U58:AB58,AE58:BB58,BD58:BG58)</f>
        <v>0</v>
      </c>
      <c r="BI58" s="23">
        <f>BC64</f>
        <v>1.5419799999999999</v>
      </c>
      <c r="BJ58" s="14"/>
    </row>
    <row r="59" spans="1:62" s="26" customFormat="1" ht="13.8" x14ac:dyDescent="0.25">
      <c r="A59" s="15">
        <v>2.19</v>
      </c>
      <c r="B59" s="16" t="s">
        <v>151</v>
      </c>
      <c r="C59" s="23" t="s">
        <v>152</v>
      </c>
      <c r="D59" s="760">
        <v>14.45955</v>
      </c>
      <c r="E59" s="24">
        <f t="shared" si="9"/>
        <v>0</v>
      </c>
      <c r="F59" s="24"/>
      <c r="G59" s="20">
        <f t="shared" si="5"/>
        <v>0</v>
      </c>
      <c r="H59" s="4"/>
      <c r="I59" s="4"/>
      <c r="J59" s="4"/>
      <c r="K59" s="4"/>
      <c r="L59" s="4"/>
      <c r="M59" s="4"/>
      <c r="N59" s="4"/>
      <c r="O59" s="4"/>
      <c r="P59" s="4"/>
      <c r="Q59" s="4"/>
      <c r="R59" s="4"/>
      <c r="S59" s="20">
        <f>SUM(U59:AB59,AE59:BC59,BE59:BF59)</f>
        <v>0.5</v>
      </c>
      <c r="T59" s="20"/>
      <c r="U59" s="4"/>
      <c r="V59" s="4"/>
      <c r="W59" s="4"/>
      <c r="X59" s="4"/>
      <c r="Y59" s="4"/>
      <c r="Z59" s="4"/>
      <c r="AA59" s="4"/>
      <c r="AB59" s="4"/>
      <c r="AC59" s="737">
        <f t="shared" si="13"/>
        <v>0.5</v>
      </c>
      <c r="AD59" s="720"/>
      <c r="AE59" s="4">
        <v>0.5</v>
      </c>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13.95955</v>
      </c>
      <c r="BE59" s="4"/>
      <c r="BF59" s="4"/>
      <c r="BG59" s="4"/>
      <c r="BH59" s="20">
        <f>SUM(H59:N59,P59:R59,U59:AB59,AE59:BC59,BE59:BG59)</f>
        <v>0.5</v>
      </c>
      <c r="BI59" s="23">
        <f>BD64</f>
        <v>13.95955</v>
      </c>
      <c r="BJ59" s="14"/>
    </row>
    <row r="60" spans="1:62" s="26" customFormat="1" ht="13.8" x14ac:dyDescent="0.25">
      <c r="A60" s="15">
        <v>2.2000000000000002</v>
      </c>
      <c r="B60" s="16" t="s">
        <v>150</v>
      </c>
      <c r="C60" s="23" t="s">
        <v>153</v>
      </c>
      <c r="D60" s="760">
        <v>5.7750000000000003E-2</v>
      </c>
      <c r="E60" s="24">
        <f t="shared" si="9"/>
        <v>0</v>
      </c>
      <c r="F60" s="24"/>
      <c r="G60" s="20">
        <f t="shared" si="5"/>
        <v>0</v>
      </c>
      <c r="H60" s="4"/>
      <c r="I60" s="4"/>
      <c r="J60" s="4"/>
      <c r="K60" s="4"/>
      <c r="L60" s="4"/>
      <c r="M60" s="4"/>
      <c r="N60" s="4"/>
      <c r="O60" s="4"/>
      <c r="P60" s="4"/>
      <c r="Q60" s="4"/>
      <c r="R60" s="4"/>
      <c r="S60" s="20">
        <f>SUM(U60:AB60,AE60:BD60,BF60)</f>
        <v>0</v>
      </c>
      <c r="T60" s="20"/>
      <c r="U60" s="4"/>
      <c r="V60" s="4"/>
      <c r="W60" s="4"/>
      <c r="X60" s="4"/>
      <c r="Y60" s="4"/>
      <c r="Z60" s="4"/>
      <c r="AA60" s="4"/>
      <c r="AB60" s="4"/>
      <c r="AC60" s="737">
        <f t="shared" si="13"/>
        <v>0</v>
      </c>
      <c r="AD60" s="720"/>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25">
        <f>D60-BH60</f>
        <v>5.7750000000000003E-2</v>
      </c>
      <c r="BF60" s="4"/>
      <c r="BG60" s="4"/>
      <c r="BH60" s="20">
        <f>SUM(H60:N60,P60:R60,U60:AB60,AE60:BD60,BF60:BG60)</f>
        <v>0</v>
      </c>
      <c r="BI60" s="23">
        <f>BE64</f>
        <v>5.7750000000000003E-2</v>
      </c>
      <c r="BJ60" s="14"/>
    </row>
    <row r="61" spans="1:62" s="26" customFormat="1" ht="13.8" x14ac:dyDescent="0.25">
      <c r="A61" s="15">
        <v>2.21</v>
      </c>
      <c r="B61" s="16" t="s">
        <v>77</v>
      </c>
      <c r="C61" s="23" t="s">
        <v>78</v>
      </c>
      <c r="D61" s="17"/>
      <c r="E61" s="24">
        <f t="shared" si="9"/>
        <v>0</v>
      </c>
      <c r="F61" s="24"/>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v>
      </c>
      <c r="BG61" s="4"/>
      <c r="BH61" s="20">
        <f>SUM(H61:N61,P61:R61,U61:AB61,AE61:BE61,BG61)</f>
        <v>0</v>
      </c>
      <c r="BI61" s="23">
        <f>BF64</f>
        <v>0</v>
      </c>
      <c r="BJ61" s="14"/>
    </row>
    <row r="62" spans="1:62" s="26" customFormat="1" ht="13.8" x14ac:dyDescent="0.25">
      <c r="A62" s="27">
        <v>3</v>
      </c>
      <c r="B62" s="28" t="s">
        <v>72</v>
      </c>
      <c r="C62" s="29" t="s">
        <v>84</v>
      </c>
      <c r="D62" s="759">
        <v>23.79139</v>
      </c>
      <c r="E62" s="24">
        <f>SUM(H62:N62,P62:R62)</f>
        <v>1.5</v>
      </c>
      <c r="F62" s="24"/>
      <c r="G62" s="20">
        <f t="shared" si="5"/>
        <v>0</v>
      </c>
      <c r="H62" s="4"/>
      <c r="I62" s="4"/>
      <c r="J62" s="4"/>
      <c r="K62" s="4"/>
      <c r="L62" s="4"/>
      <c r="M62" s="4"/>
      <c r="N62" s="4"/>
      <c r="O62" s="4"/>
      <c r="P62" s="4"/>
      <c r="Q62" s="4"/>
      <c r="R62" s="4">
        <v>1.5</v>
      </c>
      <c r="S62" s="20">
        <f>SUM(U62:AB62,AE62:BF62,)</f>
        <v>5.07</v>
      </c>
      <c r="T62" s="20"/>
      <c r="U62" s="4">
        <v>0.4</v>
      </c>
      <c r="V62" s="4"/>
      <c r="W62" s="4"/>
      <c r="X62" s="4"/>
      <c r="Y62" s="4"/>
      <c r="Z62" s="4"/>
      <c r="AA62" s="4"/>
      <c r="AB62" s="4"/>
      <c r="AC62" s="737">
        <f>SUM(AE62:AT62,)</f>
        <v>3.1</v>
      </c>
      <c r="AD62" s="720"/>
      <c r="AE62" s="4">
        <v>3</v>
      </c>
      <c r="AF62" s="4"/>
      <c r="AG62" s="4">
        <v>0.1</v>
      </c>
      <c r="AH62" s="4"/>
      <c r="AI62" s="4"/>
      <c r="AJ62" s="4"/>
      <c r="AK62" s="4"/>
      <c r="AL62" s="4"/>
      <c r="AM62" s="4"/>
      <c r="AN62" s="4"/>
      <c r="AO62" s="4"/>
      <c r="AP62" s="4"/>
      <c r="AQ62" s="4"/>
      <c r="AR62" s="4"/>
      <c r="AS62" s="4"/>
      <c r="AT62" s="4"/>
      <c r="AU62" s="4"/>
      <c r="AV62" s="4"/>
      <c r="AW62" s="4"/>
      <c r="AX62" s="4">
        <v>1.57</v>
      </c>
      <c r="AY62" s="4"/>
      <c r="AZ62" s="4"/>
      <c r="BA62" s="4"/>
      <c r="BB62" s="4"/>
      <c r="BC62" s="4"/>
      <c r="BD62" s="4"/>
      <c r="BE62" s="4"/>
      <c r="BF62" s="4"/>
      <c r="BG62" s="25">
        <f>D62-BH62</f>
        <v>17.22139</v>
      </c>
      <c r="BH62" s="20">
        <f>SUM(H62:N62,P62:R62,U62:AB62,AE62:BF62,)</f>
        <v>6.57</v>
      </c>
      <c r="BI62" s="23">
        <f>BG64</f>
        <v>17.22139</v>
      </c>
      <c r="BJ62" s="14"/>
    </row>
    <row r="63" spans="1:62" x14ac:dyDescent="0.25">
      <c r="A63" s="723"/>
      <c r="B63" s="30" t="s">
        <v>113</v>
      </c>
      <c r="C63" s="724"/>
      <c r="E63" s="726">
        <f>SUM(H63:N63,P63:R63)</f>
        <v>3</v>
      </c>
      <c r="F63" s="726"/>
      <c r="G63" s="726">
        <f>SUM(H63+I63)</f>
        <v>0</v>
      </c>
      <c r="H63" s="726">
        <f>SUM(H12:H17,H19:H21,H24:H31,H34:H62)</f>
        <v>0</v>
      </c>
      <c r="I63" s="726">
        <f>SUM(I11,I13:I17,I19:I21,I24:I31,I34:I62)</f>
        <v>0</v>
      </c>
      <c r="J63" s="726">
        <f>SUM(J11:J12,J14:J17,J19:J21,J24:J31,J34:J62)</f>
        <v>0</v>
      </c>
      <c r="K63" s="726">
        <f>SUM(K11:K13,K15:K17,K19:K21,K24:K31,K34:K62)</f>
        <v>0</v>
      </c>
      <c r="L63" s="726">
        <f>SUM(L11:L14,L16:L17,L19:L21,L24:L31,L34:L62)</f>
        <v>0</v>
      </c>
      <c r="M63" s="726">
        <f>SUM(M11:M15,M17,M19:M21,M24:M31,M34:M62)</f>
        <v>0</v>
      </c>
      <c r="N63" s="726">
        <f>SUM(N11:N16,N19:N21,N24:N31,N34:N62)</f>
        <v>0</v>
      </c>
      <c r="O63" s="726">
        <f>SUM(O11:O16,O19:O21,O24:O31,O34:O62)</f>
        <v>0</v>
      </c>
      <c r="P63" s="726">
        <f>SUM(P11:P17,P20:P21,P24:P31,P34:P62)</f>
        <v>0</v>
      </c>
      <c r="Q63" s="726">
        <f>SUM(Q11:Q17,Q19,Q21,Q24:Q31,Q34:Q62)</f>
        <v>0</v>
      </c>
      <c r="R63" s="726">
        <f>SUM(R11:R17,R19:R20,R24:R31,R34:R62)</f>
        <v>3</v>
      </c>
      <c r="S63" s="726">
        <f>SUM(U63:AB63,AE63:BF63)</f>
        <v>45.09</v>
      </c>
      <c r="T63" s="726"/>
      <c r="U63" s="726">
        <f>SUM(U11:U17,U19:U21,U25:U31,U34:U62)</f>
        <v>0.4</v>
      </c>
      <c r="V63" s="726">
        <f>SUM(V11:V17,V19:V21,V24,V26:V31,V34:V62)</f>
        <v>0.2</v>
      </c>
      <c r="W63" s="726">
        <f>SUM(W11:W17,W19:W21,W24:W25,W27:W31,W34:W62)</f>
        <v>0</v>
      </c>
      <c r="X63" s="726">
        <f>SUM(X11:X17,X19:X21,X24:X26,X28:X31,X34:X62)</f>
        <v>0</v>
      </c>
      <c r="Y63" s="726">
        <f>SUM(Y11:Y17,Y19:Y21,Y24:Y27,Y29:Y31,Y34:Y62)</f>
        <v>5</v>
      </c>
      <c r="Z63" s="726">
        <f>SUM(Z11:Z17,Z19:Z21,Z24:Z28,Z30:Z31,Z34:Z62)</f>
        <v>0.16999999999999998</v>
      </c>
      <c r="AA63" s="726">
        <f>SUM(AA11:AA17,AA19:AA21,AA24:AA29,AA31,AA34:AA62)</f>
        <v>0</v>
      </c>
      <c r="AB63" s="726">
        <f>SUM(AB11:AB17,AB19:AB21,AB24:AB30,AB34:AB62)</f>
        <v>0</v>
      </c>
      <c r="AC63" s="738">
        <f>SUM(AC11:AC17,AC19:AC21,AC24:AC31,AC34:AC49,AC50:AC62)</f>
        <v>11.35</v>
      </c>
      <c r="AD63" s="726"/>
      <c r="AE63" s="726">
        <f>SUM(AE11:AE17,AE19:AE21,AE24:AE31,AE35:AE62)</f>
        <v>8</v>
      </c>
      <c r="AF63" s="726">
        <f>SUM(AF11:AF17,AF19:AF21,AF24:AF31,AF34,AF36:AF62)</f>
        <v>0</v>
      </c>
      <c r="AG63" s="726">
        <f>SUM(AG11:AG17,AG19:AG21,AG24:AG31,AG34:AG35,AG37:AG62)</f>
        <v>0.1</v>
      </c>
      <c r="AH63" s="726">
        <f>SUM(AH11:AH17,AH19:AH21,AH24:AH31,AH34:AH36,AH38:AH62)</f>
        <v>0</v>
      </c>
      <c r="AI63" s="726">
        <f>SUM(AI11:AI17,AI19:AI21,AI24:AI31,AI34:AI37,AI39:AI62)</f>
        <v>0</v>
      </c>
      <c r="AJ63" s="726">
        <f>SUM(AJ11:AJ17,AJ19:AJ21,AJ24:AJ31,AJ34:AJ38,AJ40:AJ62)</f>
        <v>1</v>
      </c>
      <c r="AK63" s="726">
        <f>SUM(AK11:AK17,AK19:AK21,AK24:AK31,AK34:AK39,AK41:AK62)</f>
        <v>0.04</v>
      </c>
      <c r="AL63" s="726">
        <f>SUM(AL11:AL17,AL19:AL21,AL24:AL31,AL34:AL40,AL42:AL62)</f>
        <v>0.17</v>
      </c>
      <c r="AM63" s="726">
        <f>SUM(AM11:AM17,AM19:AM21,AM24:AM31,AM34:AM41,AM43:AM62)</f>
        <v>0</v>
      </c>
      <c r="AN63" s="726">
        <f>SUM(AN11:AN17,AN19:AN21,AN24:AN31,AN34:AN42,AN44:AN62)</f>
        <v>0.1</v>
      </c>
      <c r="AO63" s="726">
        <f>SUM(AO11:AO17,AO19:AO21,AO24:AO31,AO34:AO43,AO45:AO62)</f>
        <v>0</v>
      </c>
      <c r="AP63" s="726">
        <f>SUM(AP11:AP17,AP19:AP21,AP24:AP31,AP34:AP44,AP46:AP62)</f>
        <v>0.04</v>
      </c>
      <c r="AQ63" s="726">
        <f>SUM(AQ11:AQ17,AQ19:AQ21,AQ24:AQ31,AQ34:AQ45,AQ47:AQ62)</f>
        <v>0.9</v>
      </c>
      <c r="AR63" s="726">
        <f>SUM(AR11:AR17,AR19:AR21,AR24:AR31,AR34:AR46,AR48:AR62)</f>
        <v>0</v>
      </c>
      <c r="AS63" s="726">
        <f>SUM(AS11:AS17,AS19:AS21,AS24:AS31,AS34:AS47,AS49:AS62)</f>
        <v>0</v>
      </c>
      <c r="AT63" s="726">
        <f>SUM(AT11:AT17,AT19:AT21,AT24:AT31,AT34:AT48,AT50:AT62)</f>
        <v>1</v>
      </c>
      <c r="AU63" s="726">
        <f>SUM(AU11:AU17,AU19:AU21,AU24:AU31,AU34:AU49,AU51:AU62)</f>
        <v>0</v>
      </c>
      <c r="AV63" s="726">
        <f>SUM(AV11:AV17,AV19:AV21,AV24:AV31,AV34:AV50,AV52:AV62)</f>
        <v>0</v>
      </c>
      <c r="AW63" s="726">
        <f>SUM(AW11:AW17,AW19:AW21,AW24:AW31,AW34:AW51,AW53:AW62)</f>
        <v>0.52</v>
      </c>
      <c r="AX63" s="726">
        <f>SUM(AX11:AX17,AX19:AX21,AX24:AX31,AX34:AX52,AX54:AX62)</f>
        <v>27.450000000000003</v>
      </c>
      <c r="AY63" s="726">
        <f>SUM(AY11:AY17,AY19:AY21,AY24:AY31,AY34:AY53,AY55:AY62)</f>
        <v>0</v>
      </c>
      <c r="AZ63" s="726">
        <f>SUM(AZ11:AZ17,AZ19:AZ21,AZ24:AZ31,AZ34:AZ54,AZ56:AZ62)</f>
        <v>0</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611.04097000000002</v>
      </c>
      <c r="F64" s="34"/>
      <c r="G64" s="34">
        <f>G10+G63</f>
        <v>448.16817000000003</v>
      </c>
      <c r="H64" s="34">
        <f>H63+H11</f>
        <v>447.23235999999901</v>
      </c>
      <c r="I64" s="34">
        <f>I12+I63</f>
        <v>0.93581000000000003</v>
      </c>
      <c r="J64" s="34">
        <f>J13+J63</f>
        <v>4.4041100000000002</v>
      </c>
      <c r="K64" s="34">
        <f>K14+K63</f>
        <v>116.86288999999999</v>
      </c>
      <c r="L64" s="34">
        <f>L15+L63</f>
        <v>0</v>
      </c>
      <c r="M64" s="34">
        <f>M16+M63</f>
        <v>0</v>
      </c>
      <c r="N64" s="34">
        <f>N17+N63</f>
        <v>0</v>
      </c>
      <c r="O64" s="34">
        <f>O18+O63</f>
        <v>0</v>
      </c>
      <c r="P64" s="34">
        <f>P63+P19</f>
        <v>23.525570000000002</v>
      </c>
      <c r="Q64" s="34">
        <f>Q63+Q20</f>
        <v>0</v>
      </c>
      <c r="R64" s="34">
        <f>R63+R21</f>
        <v>18.08023</v>
      </c>
      <c r="S64" s="34">
        <f>SUM(S63,S22)</f>
        <v>331.76507000000004</v>
      </c>
      <c r="T64" s="34"/>
      <c r="U64" s="34">
        <f>U63+U24</f>
        <v>0.4</v>
      </c>
      <c r="V64" s="34">
        <f>V63+V25</f>
        <v>0.2</v>
      </c>
      <c r="W64" s="34">
        <f>W63+W26</f>
        <v>0</v>
      </c>
      <c r="X64" s="34">
        <f>+X63+X27</f>
        <v>0</v>
      </c>
      <c r="Y64" s="34">
        <f>+Y63+Y28</f>
        <v>5</v>
      </c>
      <c r="Z64" s="34">
        <f>Z63+Z29</f>
        <v>0.16999999999999998</v>
      </c>
      <c r="AA64" s="34">
        <f>AA63+AA30</f>
        <v>0</v>
      </c>
      <c r="AB64" s="34">
        <f>AB63+AB31</f>
        <v>2.2787899999999999</v>
      </c>
      <c r="AC64" s="734">
        <f>AC63+AC32</f>
        <v>209.70883000000001</v>
      </c>
      <c r="AD64" s="34"/>
      <c r="AE64" s="34">
        <f>AE63+AE34</f>
        <v>51.522869999999998</v>
      </c>
      <c r="AF64" s="34">
        <f>AF63+AF35</f>
        <v>119.49149</v>
      </c>
      <c r="AG64" s="34">
        <f>AG63+AG36</f>
        <v>0.15329000000000001</v>
      </c>
      <c r="AH64" s="34">
        <f>AH63+AH37</f>
        <v>0.17327000000000001</v>
      </c>
      <c r="AI64" s="34">
        <f>AI63+AI38</f>
        <v>2.8725399999999999</v>
      </c>
      <c r="AJ64" s="34">
        <f>AJ63+AJ39</f>
        <v>3.7890000000000001</v>
      </c>
      <c r="AK64" s="34">
        <f>AK63+AK40</f>
        <v>9.554E-2</v>
      </c>
      <c r="AL64" s="34">
        <f>AL63+AL41</f>
        <v>0.18264000000000002</v>
      </c>
      <c r="AM64" s="34">
        <f>AM63+AM42</f>
        <v>0</v>
      </c>
      <c r="AN64" s="34">
        <f>AN63+AN43</f>
        <v>0.1</v>
      </c>
      <c r="AO64" s="34">
        <f>AO63+AO44</f>
        <v>0</v>
      </c>
      <c r="AP64" s="34">
        <f>AP63+AP45</f>
        <v>1.4159300000000001</v>
      </c>
      <c r="AQ64" s="34">
        <f>AQ63+AQ46</f>
        <v>28.91226</v>
      </c>
      <c r="AR64" s="34">
        <f>AR63+AR47</f>
        <v>0</v>
      </c>
      <c r="AS64" s="34">
        <f>AS63+AS48</f>
        <v>0</v>
      </c>
      <c r="AT64" s="34">
        <f>AT63+AT49</f>
        <v>1</v>
      </c>
      <c r="AU64" s="34">
        <f>AU63+AU50</f>
        <v>0</v>
      </c>
      <c r="AV64" s="34">
        <f>AV63+AV51</f>
        <v>1.45831</v>
      </c>
      <c r="AW64" s="34">
        <f>AW63+AW52</f>
        <v>0.52</v>
      </c>
      <c r="AX64" s="34">
        <f>AX63+AX53</f>
        <v>95.618120000000005</v>
      </c>
      <c r="AY64" s="34">
        <f>AY63+AY54</f>
        <v>0</v>
      </c>
      <c r="AZ64" s="34">
        <f>AZ63+AZ55</f>
        <v>0.85174000000000005</v>
      </c>
      <c r="BA64" s="34">
        <f>BA63+BA56</f>
        <v>0</v>
      </c>
      <c r="BB64" s="34">
        <f>BB63+BB57</f>
        <v>0</v>
      </c>
      <c r="BC64" s="34">
        <f>BC63+BC58</f>
        <v>1.5419799999999999</v>
      </c>
      <c r="BD64" s="34">
        <f>BD63+BD59</f>
        <v>13.95955</v>
      </c>
      <c r="BE64" s="34">
        <f>BE63+BE60</f>
        <v>5.7750000000000003E-2</v>
      </c>
      <c r="BF64" s="34">
        <f>BF63+BF61</f>
        <v>0</v>
      </c>
      <c r="BG64" s="34">
        <f>BG63+BG62</f>
        <v>17.22139</v>
      </c>
      <c r="BH64" s="34"/>
      <c r="BI64" s="34"/>
      <c r="BJ64" s="9">
        <f>BI62</f>
        <v>17.22139</v>
      </c>
    </row>
    <row r="66" spans="2:54" x14ac:dyDescent="0.25">
      <c r="S66" s="9">
        <f>S63+R63+P63</f>
        <v>48.09</v>
      </c>
    </row>
    <row r="67" spans="2:54" ht="15.6" x14ac:dyDescent="0.3">
      <c r="B67" s="36" t="s">
        <v>158</v>
      </c>
      <c r="C67" s="37" t="s">
        <v>155</v>
      </c>
      <c r="D67" s="38"/>
      <c r="AZ67" s="8"/>
      <c r="BA67" s="8"/>
      <c r="BB67" s="8"/>
    </row>
    <row r="68" spans="2:54" ht="15.6" x14ac:dyDescent="0.3">
      <c r="B68" s="36" t="s">
        <v>159</v>
      </c>
      <c r="C68" s="37" t="s">
        <v>118</v>
      </c>
      <c r="D68" s="3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130" zoomScaleNormal="130" workbookViewId="0">
      <pane xSplit="4" ySplit="6" topLeftCell="U61" activePane="bottomRight" state="frozen"/>
      <selection activeCell="A2" sqref="A2:BH2"/>
      <selection pane="topRight" activeCell="A2" sqref="A2:BH2"/>
      <selection pane="bottomLeft" activeCell="A2" sqref="A2:BH2"/>
      <selection pane="bottomRight" activeCell="A2" sqref="A2:BH2"/>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725" hidden="1" customWidth="1"/>
    <col min="5" max="5" width="8.5546875" style="9" hidden="1"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E1" s="6"/>
      <c r="F1" s="6"/>
      <c r="G1" s="6"/>
      <c r="H1" s="6"/>
      <c r="I1" s="6"/>
      <c r="J1" s="6"/>
      <c r="K1" s="6"/>
      <c r="L1" s="6"/>
      <c r="M1" s="90"/>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969</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761"/>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942</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98">
        <f>SUM(D8,D22,D62)</f>
        <v>4902.5590819999998</v>
      </c>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4902.5590819999998</v>
      </c>
      <c r="BK7" s="100">
        <f>D7-BJ7</f>
        <v>0</v>
      </c>
    </row>
    <row r="8" spans="1:67" s="100" customFormat="1" ht="17.25" customHeight="1" x14ac:dyDescent="0.3">
      <c r="A8" s="742">
        <v>1</v>
      </c>
      <c r="B8" s="28" t="s">
        <v>31</v>
      </c>
      <c r="C8" s="97" t="s">
        <v>21</v>
      </c>
      <c r="D8" s="753">
        <v>4407.9619640000001</v>
      </c>
      <c r="E8" s="743">
        <f>D8-BH8</f>
        <v>4265.0919640000002</v>
      </c>
      <c r="F8" s="743"/>
      <c r="G8" s="744">
        <f>SUM(G13:G17,G19:G21)</f>
        <v>0</v>
      </c>
      <c r="H8" s="744">
        <f>SUM(H12:H17,H19:H21)</f>
        <v>0</v>
      </c>
      <c r="I8" s="745">
        <f>SUM(I11,I13:I17,I19:I21)</f>
        <v>0</v>
      </c>
      <c r="J8" s="744">
        <f>SUM(J11:J12,J14:J17,J19:J21)</f>
        <v>0</v>
      </c>
      <c r="K8" s="744">
        <f>SUM(K11:K13,K15:K17,K19:K21)</f>
        <v>0</v>
      </c>
      <c r="L8" s="744">
        <f>SUM(L11:L14,L16:L17,L19:L21)</f>
        <v>0</v>
      </c>
      <c r="M8" s="744">
        <f>SUM(M11:M15,M17,M19:M21)</f>
        <v>0</v>
      </c>
      <c r="N8" s="744">
        <f>SUM(N11:N16,N19:N21)</f>
        <v>0</v>
      </c>
      <c r="O8" s="744">
        <f>SUM(O11:O16,O19:O21)</f>
        <v>0</v>
      </c>
      <c r="P8" s="744">
        <f>SUM(P11:P18,P20:P21)</f>
        <v>0</v>
      </c>
      <c r="Q8" s="744">
        <f>SUM(Q11:Q17,Q19,Q21)</f>
        <v>0</v>
      </c>
      <c r="R8" s="744">
        <f>SUM(R11:R17,R19:R20)</f>
        <v>23.060000000000002</v>
      </c>
      <c r="S8" s="24">
        <f>SUM(S11:S17,S19:S21)</f>
        <v>160.61000000000001</v>
      </c>
      <c r="T8" s="746"/>
      <c r="U8" s="744">
        <f>SUM(U11:U17,U19:U21)</f>
        <v>0</v>
      </c>
      <c r="V8" s="744">
        <f t="shared" ref="V8:BG8" si="0">SUM(V11:V17,V19:V21)</f>
        <v>0</v>
      </c>
      <c r="W8" s="744">
        <f t="shared" si="0"/>
        <v>0</v>
      </c>
      <c r="X8" s="744">
        <f t="shared" si="0"/>
        <v>0</v>
      </c>
      <c r="Y8" s="744">
        <f t="shared" si="0"/>
        <v>39.950000000000003</v>
      </c>
      <c r="Z8" s="744">
        <f t="shared" si="0"/>
        <v>8.14</v>
      </c>
      <c r="AA8" s="744">
        <f t="shared" si="0"/>
        <v>0</v>
      </c>
      <c r="AB8" s="744">
        <f t="shared" si="0"/>
        <v>14</v>
      </c>
      <c r="AC8" s="747">
        <f t="shared" si="0"/>
        <v>40.799999999999997</v>
      </c>
      <c r="AD8" s="748">
        <f t="shared" si="0"/>
        <v>0</v>
      </c>
      <c r="AE8" s="744">
        <f t="shared" si="0"/>
        <v>37.93</v>
      </c>
      <c r="AF8" s="744">
        <f t="shared" si="0"/>
        <v>2.7499999999999996</v>
      </c>
      <c r="AG8" s="744">
        <f t="shared" si="0"/>
        <v>0</v>
      </c>
      <c r="AH8" s="744">
        <f t="shared" si="0"/>
        <v>0</v>
      </c>
      <c r="AI8" s="744">
        <f t="shared" si="0"/>
        <v>0</v>
      </c>
      <c r="AJ8" s="744">
        <f t="shared" si="0"/>
        <v>0</v>
      </c>
      <c r="AK8" s="744">
        <f t="shared" si="0"/>
        <v>0.03</v>
      </c>
      <c r="AL8" s="744">
        <f t="shared" si="0"/>
        <v>0.09</v>
      </c>
      <c r="AM8" s="744">
        <f t="shared" si="0"/>
        <v>0</v>
      </c>
      <c r="AN8" s="744">
        <f t="shared" si="0"/>
        <v>0</v>
      </c>
      <c r="AO8" s="744">
        <f t="shared" si="0"/>
        <v>0</v>
      </c>
      <c r="AP8" s="744">
        <f t="shared" si="0"/>
        <v>0</v>
      </c>
      <c r="AQ8" s="744">
        <f t="shared" si="0"/>
        <v>0</v>
      </c>
      <c r="AR8" s="744">
        <f t="shared" si="0"/>
        <v>0</v>
      </c>
      <c r="AS8" s="744">
        <f t="shared" si="0"/>
        <v>0</v>
      </c>
      <c r="AT8" s="744">
        <f t="shared" si="0"/>
        <v>0</v>
      </c>
      <c r="AU8" s="744">
        <f t="shared" si="0"/>
        <v>0</v>
      </c>
      <c r="AV8" s="744">
        <f t="shared" si="0"/>
        <v>0</v>
      </c>
      <c r="AW8" s="744">
        <f t="shared" si="0"/>
        <v>0</v>
      </c>
      <c r="AX8" s="744">
        <f t="shared" si="0"/>
        <v>15.979999999999999</v>
      </c>
      <c r="AY8" s="744">
        <f t="shared" si="0"/>
        <v>0</v>
      </c>
      <c r="AZ8" s="744">
        <f t="shared" si="0"/>
        <v>0</v>
      </c>
      <c r="BA8" s="744">
        <f t="shared" si="0"/>
        <v>0.94</v>
      </c>
      <c r="BB8" s="744">
        <f t="shared" si="0"/>
        <v>0</v>
      </c>
      <c r="BC8" s="744">
        <f t="shared" si="0"/>
        <v>0</v>
      </c>
      <c r="BD8" s="744">
        <f t="shared" si="0"/>
        <v>0</v>
      </c>
      <c r="BE8" s="744">
        <f t="shared" si="0"/>
        <v>0</v>
      </c>
      <c r="BF8" s="744">
        <f t="shared" si="0"/>
        <v>0</v>
      </c>
      <c r="BG8" s="744">
        <f t="shared" si="0"/>
        <v>0</v>
      </c>
      <c r="BH8" s="749">
        <f>SUM(BH11:BH17,BH19:BH21)</f>
        <v>142.87</v>
      </c>
      <c r="BI8" s="98">
        <f>E64</f>
        <v>4288.3119640000004</v>
      </c>
      <c r="BJ8" s="100">
        <f>BI10+BI13+BI14+BI15+BI16+BI17+BI19+BI20+BI21</f>
        <v>4288.3119639999995</v>
      </c>
      <c r="BK8" s="42"/>
      <c r="BL8" s="8"/>
      <c r="BM8" s="8"/>
      <c r="BN8" s="8"/>
      <c r="BO8" s="8"/>
    </row>
    <row r="9" spans="1:67" s="14" customFormat="1" ht="12" customHeight="1" x14ac:dyDescent="0.3">
      <c r="A9" s="15"/>
      <c r="B9" s="16" t="s">
        <v>38</v>
      </c>
      <c r="C9" s="91"/>
      <c r="D9" s="17"/>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42"/>
      <c r="BL9" s="8"/>
      <c r="BM9" s="8"/>
      <c r="BN9" s="8"/>
      <c r="BO9" s="8"/>
    </row>
    <row r="10" spans="1:67" s="26" customFormat="1" ht="15.6" x14ac:dyDescent="0.3">
      <c r="A10" s="15">
        <v>1.1000000000000001</v>
      </c>
      <c r="B10" s="16" t="s">
        <v>81</v>
      </c>
      <c r="C10" s="23" t="s">
        <v>82</v>
      </c>
      <c r="D10" s="762">
        <v>577.26627900000005</v>
      </c>
      <c r="E10" s="24">
        <f>SUM(J10:N10,P10:R10)</f>
        <v>2.2000000000000002</v>
      </c>
      <c r="F10" s="24"/>
      <c r="G10" s="25">
        <f>D10-BH10</f>
        <v>522.55627900000002</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0</v>
      </c>
      <c r="Q10" s="20">
        <f t="shared" si="1"/>
        <v>0</v>
      </c>
      <c r="R10" s="20">
        <f t="shared" si="1"/>
        <v>2.2000000000000002</v>
      </c>
      <c r="S10" s="720">
        <f t="shared" si="1"/>
        <v>75.59</v>
      </c>
      <c r="T10" s="20"/>
      <c r="U10" s="20">
        <f>SUM(U11:U12)</f>
        <v>0</v>
      </c>
      <c r="V10" s="20">
        <f t="shared" ref="V10:BF10" si="2">SUM(V11:V12)</f>
        <v>0</v>
      </c>
      <c r="W10" s="20">
        <f t="shared" si="2"/>
        <v>0</v>
      </c>
      <c r="X10" s="20">
        <f t="shared" si="2"/>
        <v>0</v>
      </c>
      <c r="Y10" s="20">
        <f t="shared" si="2"/>
        <v>6.95</v>
      </c>
      <c r="Z10" s="20">
        <f t="shared" si="2"/>
        <v>7.86</v>
      </c>
      <c r="AA10" s="20">
        <f t="shared" si="2"/>
        <v>0</v>
      </c>
      <c r="AB10" s="20">
        <f t="shared" si="2"/>
        <v>0</v>
      </c>
      <c r="AC10" s="737">
        <f t="shared" si="2"/>
        <v>23.080000000000002</v>
      </c>
      <c r="AD10" s="720"/>
      <c r="AE10" s="20">
        <f t="shared" si="2"/>
        <v>21.19</v>
      </c>
      <c r="AF10" s="20">
        <f t="shared" si="2"/>
        <v>1.78</v>
      </c>
      <c r="AG10" s="20">
        <f t="shared" si="2"/>
        <v>0</v>
      </c>
      <c r="AH10" s="20">
        <f t="shared" si="2"/>
        <v>0</v>
      </c>
      <c r="AI10" s="20">
        <f t="shared" si="2"/>
        <v>0</v>
      </c>
      <c r="AJ10" s="20">
        <f t="shared" si="2"/>
        <v>0</v>
      </c>
      <c r="AK10" s="20">
        <f t="shared" si="2"/>
        <v>0.02</v>
      </c>
      <c r="AL10" s="20">
        <f t="shared" si="2"/>
        <v>0.09</v>
      </c>
      <c r="AM10" s="20">
        <f t="shared" si="2"/>
        <v>0</v>
      </c>
      <c r="AN10" s="20">
        <f t="shared" si="2"/>
        <v>0</v>
      </c>
      <c r="AO10" s="20">
        <f t="shared" si="2"/>
        <v>0</v>
      </c>
      <c r="AP10" s="20">
        <f t="shared" si="2"/>
        <v>0</v>
      </c>
      <c r="AQ10" s="20">
        <f t="shared" si="2"/>
        <v>0</v>
      </c>
      <c r="AR10" s="20">
        <f t="shared" si="2"/>
        <v>0</v>
      </c>
      <c r="AS10" s="20">
        <f t="shared" si="2"/>
        <v>0</v>
      </c>
      <c r="AT10" s="20">
        <f t="shared" si="2"/>
        <v>0</v>
      </c>
      <c r="AU10" s="20">
        <f t="shared" si="2"/>
        <v>0</v>
      </c>
      <c r="AV10" s="20">
        <f t="shared" si="2"/>
        <v>0</v>
      </c>
      <c r="AW10" s="20">
        <f t="shared" si="2"/>
        <v>0</v>
      </c>
      <c r="AX10" s="20">
        <f t="shared" si="2"/>
        <v>13.68</v>
      </c>
      <c r="AY10" s="20">
        <f t="shared" si="2"/>
        <v>0</v>
      </c>
      <c r="AZ10" s="20">
        <f t="shared" si="2"/>
        <v>0</v>
      </c>
      <c r="BA10" s="20">
        <f t="shared" si="2"/>
        <v>0.94</v>
      </c>
      <c r="BB10" s="20">
        <f t="shared" si="2"/>
        <v>0</v>
      </c>
      <c r="BC10" s="20">
        <f t="shared" si="2"/>
        <v>0</v>
      </c>
      <c r="BD10" s="20">
        <f t="shared" si="2"/>
        <v>0</v>
      </c>
      <c r="BE10" s="20">
        <f t="shared" si="2"/>
        <v>0</v>
      </c>
      <c r="BF10" s="20">
        <f t="shared" si="2"/>
        <v>0</v>
      </c>
      <c r="BG10" s="20">
        <f>SUM(BG11:BG12)</f>
        <v>0</v>
      </c>
      <c r="BH10" s="20">
        <f>SUM(BH11:BH12)</f>
        <v>54.710000000000008</v>
      </c>
      <c r="BI10" s="23">
        <f>G64</f>
        <v>522.55627900000002</v>
      </c>
      <c r="BJ10" s="14"/>
      <c r="BK10" s="42"/>
      <c r="BL10" s="8"/>
      <c r="BM10" s="8"/>
      <c r="BN10" s="8"/>
      <c r="BO10" s="8"/>
    </row>
    <row r="11" spans="1:67" s="26" customFormat="1" ht="15.6" x14ac:dyDescent="0.3">
      <c r="A11" s="15"/>
      <c r="B11" s="16" t="s">
        <v>79</v>
      </c>
      <c r="C11" s="23" t="s">
        <v>80</v>
      </c>
      <c r="D11" s="762">
        <v>527.83551899999998</v>
      </c>
      <c r="E11" s="727">
        <f>SUM(I11:N11,P11:R11)</f>
        <v>2.2000000000000002</v>
      </c>
      <c r="F11" s="727"/>
      <c r="G11" s="720">
        <f>SUM(I11)</f>
        <v>0</v>
      </c>
      <c r="H11" s="93">
        <f>D11-BH11</f>
        <v>473.15551899999997</v>
      </c>
      <c r="I11" s="4"/>
      <c r="J11" s="4"/>
      <c r="K11" s="4"/>
      <c r="L11" s="4"/>
      <c r="M11" s="103"/>
      <c r="N11" s="4"/>
      <c r="O11" s="4"/>
      <c r="P11" s="4"/>
      <c r="Q11" s="4"/>
      <c r="R11" s="4">
        <v>2.2000000000000002</v>
      </c>
      <c r="S11" s="720">
        <f t="shared" ref="S11:S18" si="3">SUM(U11:BF11)</f>
        <v>75.53</v>
      </c>
      <c r="T11" s="4"/>
      <c r="U11" s="4"/>
      <c r="V11" s="4"/>
      <c r="W11" s="4"/>
      <c r="X11" s="4"/>
      <c r="Y11" s="4">
        <v>6.95</v>
      </c>
      <c r="Z11" s="4">
        <v>7.86</v>
      </c>
      <c r="AA11" s="4"/>
      <c r="AB11" s="4"/>
      <c r="AC11" s="737">
        <f>SUM(AE11:AT11)</f>
        <v>23.05</v>
      </c>
      <c r="AD11" s="720"/>
      <c r="AE11" s="4">
        <v>21.19</v>
      </c>
      <c r="AF11" s="4">
        <v>1.75</v>
      </c>
      <c r="AG11" s="4"/>
      <c r="AH11" s="4"/>
      <c r="AI11" s="4"/>
      <c r="AJ11" s="4"/>
      <c r="AK11" s="4">
        <v>0.02</v>
      </c>
      <c r="AL11" s="4">
        <v>0.09</v>
      </c>
      <c r="AM11" s="4"/>
      <c r="AN11" s="4"/>
      <c r="AO11" s="4"/>
      <c r="AP11" s="4"/>
      <c r="AQ11" s="4"/>
      <c r="AR11" s="4"/>
      <c r="AS11" s="4"/>
      <c r="AT11" s="4"/>
      <c r="AU11" s="4"/>
      <c r="AV11" s="4"/>
      <c r="AW11" s="4"/>
      <c r="AX11" s="4">
        <v>13.68</v>
      </c>
      <c r="AY11" s="4"/>
      <c r="AZ11" s="4"/>
      <c r="BA11" s="4">
        <v>0.94</v>
      </c>
      <c r="BB11" s="4"/>
      <c r="BC11" s="4"/>
      <c r="BD11" s="4"/>
      <c r="BE11" s="4"/>
      <c r="BF11" s="4"/>
      <c r="BG11" s="4"/>
      <c r="BH11" s="4">
        <f>SUM(I11:N11,P11:R11,U11:AB11,AE11:BG11)</f>
        <v>54.680000000000007</v>
      </c>
      <c r="BI11" s="23">
        <f>H64</f>
        <v>473.15551899999997</v>
      </c>
      <c r="BJ11" s="14"/>
      <c r="BK11" s="42"/>
      <c r="BL11" s="8"/>
      <c r="BM11" s="8"/>
      <c r="BN11" s="8"/>
      <c r="BO11" s="8"/>
    </row>
    <row r="12" spans="1:67" s="26" customFormat="1" ht="15.6" x14ac:dyDescent="0.3">
      <c r="A12" s="15"/>
      <c r="B12" s="16" t="s">
        <v>184</v>
      </c>
      <c r="C12" s="23" t="s">
        <v>183</v>
      </c>
      <c r="D12" s="762">
        <v>49.430759999999999</v>
      </c>
      <c r="E12" s="105">
        <f>SUM(H12,J12:N12,P12:R12)</f>
        <v>0</v>
      </c>
      <c r="F12" s="105"/>
      <c r="G12" s="104">
        <f>SUM(H12)</f>
        <v>0</v>
      </c>
      <c r="H12" s="4"/>
      <c r="I12" s="93">
        <f>D12-BH12</f>
        <v>49.400759999999998</v>
      </c>
      <c r="J12" s="4"/>
      <c r="K12" s="4"/>
      <c r="L12" s="4"/>
      <c r="M12" s="103"/>
      <c r="N12" s="4"/>
      <c r="O12" s="4"/>
      <c r="P12" s="4"/>
      <c r="Q12" s="4"/>
      <c r="R12" s="4"/>
      <c r="S12" s="720">
        <f t="shared" si="3"/>
        <v>0.06</v>
      </c>
      <c r="T12" s="4"/>
      <c r="U12" s="4"/>
      <c r="V12" s="4"/>
      <c r="W12" s="4"/>
      <c r="X12" s="4"/>
      <c r="Y12" s="4"/>
      <c r="Z12" s="4"/>
      <c r="AA12" s="4"/>
      <c r="AB12" s="4"/>
      <c r="AC12" s="737">
        <f t="shared" ref="AC12:AC21" si="4">SUM(AE12:AT12)</f>
        <v>0.03</v>
      </c>
      <c r="AD12" s="720"/>
      <c r="AE12" s="4"/>
      <c r="AF12" s="4">
        <v>0.03</v>
      </c>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0.03</v>
      </c>
      <c r="BI12" s="23">
        <f>I64</f>
        <v>49.400759999999998</v>
      </c>
      <c r="BJ12" s="14"/>
      <c r="BK12" s="42"/>
      <c r="BL12" s="8"/>
      <c r="BM12" s="8"/>
      <c r="BN12" s="8"/>
      <c r="BO12" s="8"/>
    </row>
    <row r="13" spans="1:67" s="26" customFormat="1" ht="13.8" x14ac:dyDescent="0.25">
      <c r="A13" s="15">
        <v>1.2</v>
      </c>
      <c r="B13" s="16" t="s">
        <v>105</v>
      </c>
      <c r="C13" s="23" t="s">
        <v>51</v>
      </c>
      <c r="D13" s="762">
        <v>142.80680000000001</v>
      </c>
      <c r="E13" s="24">
        <f>SUM(H13:I13,K13:N13,P13:R13)</f>
        <v>11.24</v>
      </c>
      <c r="F13" s="24"/>
      <c r="G13" s="20">
        <f>SUM(H13:I13)</f>
        <v>0</v>
      </c>
      <c r="H13" s="4"/>
      <c r="I13" s="4"/>
      <c r="J13" s="25">
        <f>D13-BH13</f>
        <v>127.18680000000001</v>
      </c>
      <c r="K13" s="4"/>
      <c r="L13" s="4"/>
      <c r="M13" s="4"/>
      <c r="N13" s="4"/>
      <c r="O13" s="4"/>
      <c r="P13" s="4"/>
      <c r="Q13" s="4"/>
      <c r="R13" s="4">
        <v>11.24</v>
      </c>
      <c r="S13" s="720">
        <f t="shared" si="3"/>
        <v>8.6599999999999984</v>
      </c>
      <c r="T13" s="20"/>
      <c r="U13" s="4"/>
      <c r="V13" s="4"/>
      <c r="W13" s="4"/>
      <c r="X13" s="4"/>
      <c r="Y13" s="4"/>
      <c r="Z13" s="4"/>
      <c r="AA13" s="4"/>
      <c r="AB13" s="4"/>
      <c r="AC13" s="737">
        <f t="shared" si="4"/>
        <v>4.2799999999999994</v>
      </c>
      <c r="AD13" s="720"/>
      <c r="AE13" s="4">
        <v>3.9</v>
      </c>
      <c r="AF13" s="4">
        <v>0.37</v>
      </c>
      <c r="AG13" s="4"/>
      <c r="AH13" s="4"/>
      <c r="AI13" s="4"/>
      <c r="AJ13" s="4"/>
      <c r="AK13" s="4">
        <v>0.01</v>
      </c>
      <c r="AL13" s="4"/>
      <c r="AM13" s="4"/>
      <c r="AN13" s="4"/>
      <c r="AO13" s="4"/>
      <c r="AP13" s="4"/>
      <c r="AQ13" s="4"/>
      <c r="AR13" s="4"/>
      <c r="AS13" s="4"/>
      <c r="AT13" s="4"/>
      <c r="AU13" s="4"/>
      <c r="AV13" s="4"/>
      <c r="AW13" s="4"/>
      <c r="AX13" s="4">
        <v>0.1</v>
      </c>
      <c r="AY13" s="4"/>
      <c r="AZ13" s="4"/>
      <c r="BA13" s="4"/>
      <c r="BB13" s="4"/>
      <c r="BC13" s="4"/>
      <c r="BD13" s="4"/>
      <c r="BE13" s="4"/>
      <c r="BF13" s="4"/>
      <c r="BG13" s="4"/>
      <c r="BH13" s="20">
        <f>SUM(H13:I13,K13:N13,P13:R13,U13:AB13,AE13:BG13)</f>
        <v>15.62</v>
      </c>
      <c r="BI13" s="23">
        <f>J64</f>
        <v>127.18680000000001</v>
      </c>
      <c r="BJ13" s="14"/>
    </row>
    <row r="14" spans="1:67" s="26" customFormat="1" ht="13.8" x14ac:dyDescent="0.25">
      <c r="A14" s="15" t="s">
        <v>3</v>
      </c>
      <c r="B14" s="16" t="s">
        <v>34</v>
      </c>
      <c r="C14" s="23" t="s">
        <v>39</v>
      </c>
      <c r="D14" s="762">
        <v>286.75621100000001</v>
      </c>
      <c r="E14" s="24">
        <f>SUM(H14:J14,L14:N14,P14:R14)</f>
        <v>2.88</v>
      </c>
      <c r="F14" s="24"/>
      <c r="G14" s="20">
        <f t="shared" ref="G14:G62" si="5">SUM(H14:I14)</f>
        <v>0</v>
      </c>
      <c r="H14" s="4"/>
      <c r="I14" s="4"/>
      <c r="J14" s="4"/>
      <c r="K14" s="25">
        <f>D14-BH14</f>
        <v>277.73621100000003</v>
      </c>
      <c r="L14" s="4"/>
      <c r="M14" s="4"/>
      <c r="N14" s="4"/>
      <c r="O14" s="4"/>
      <c r="P14" s="4"/>
      <c r="Q14" s="4"/>
      <c r="R14" s="4">
        <v>2.88</v>
      </c>
      <c r="S14" s="720">
        <f t="shared" si="3"/>
        <v>11.079999999999998</v>
      </c>
      <c r="T14" s="20"/>
      <c r="U14" s="4"/>
      <c r="V14" s="4"/>
      <c r="W14" s="4"/>
      <c r="X14" s="4"/>
      <c r="Y14" s="4"/>
      <c r="Z14" s="4"/>
      <c r="AA14" s="4"/>
      <c r="AB14" s="4"/>
      <c r="AC14" s="737">
        <f t="shared" si="4"/>
        <v>4.9399999999999995</v>
      </c>
      <c r="AD14" s="720"/>
      <c r="AE14" s="4">
        <v>4.6399999999999997</v>
      </c>
      <c r="AF14" s="4">
        <v>0.3</v>
      </c>
      <c r="AG14" s="4"/>
      <c r="AH14" s="4"/>
      <c r="AI14" s="4"/>
      <c r="AJ14" s="4"/>
      <c r="AK14" s="4"/>
      <c r="AL14" s="4"/>
      <c r="AM14" s="4"/>
      <c r="AN14" s="4"/>
      <c r="AO14" s="4"/>
      <c r="AP14" s="4"/>
      <c r="AQ14" s="4"/>
      <c r="AR14" s="4"/>
      <c r="AS14" s="4"/>
      <c r="AT14" s="4"/>
      <c r="AU14" s="4"/>
      <c r="AV14" s="4"/>
      <c r="AW14" s="4"/>
      <c r="AX14" s="4">
        <v>1.2</v>
      </c>
      <c r="AY14" s="4"/>
      <c r="AZ14" s="4"/>
      <c r="BA14" s="4"/>
      <c r="BB14" s="4"/>
      <c r="BC14" s="4"/>
      <c r="BD14" s="4"/>
      <c r="BE14" s="4"/>
      <c r="BF14" s="4"/>
      <c r="BG14" s="4"/>
      <c r="BH14" s="20">
        <f>SUM(H14:J14,L14:N14,P14:R14,U14:AB14,AE14:BG14)</f>
        <v>9.02</v>
      </c>
      <c r="BI14" s="23">
        <f>K64</f>
        <v>277.73621100000003</v>
      </c>
      <c r="BJ14" s="14"/>
    </row>
    <row r="15" spans="1:67" s="26" customFormat="1" ht="13.8" x14ac:dyDescent="0.25">
      <c r="A15" s="15" t="s">
        <v>4</v>
      </c>
      <c r="B15" s="16" t="s">
        <v>11</v>
      </c>
      <c r="C15" s="23" t="s">
        <v>22</v>
      </c>
      <c r="D15" s="762">
        <v>1929.4841329999999</v>
      </c>
      <c r="E15" s="24">
        <f>SUM(H15:K15,M15:N15,P15:R15)</f>
        <v>0</v>
      </c>
      <c r="F15" s="24"/>
      <c r="G15" s="20">
        <f t="shared" si="5"/>
        <v>0</v>
      </c>
      <c r="H15" s="4"/>
      <c r="I15" s="4"/>
      <c r="J15" s="4"/>
      <c r="K15" s="4"/>
      <c r="L15" s="25">
        <f>D15-BH15</f>
        <v>1929.4841329999999</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1929.4841329999999</v>
      </c>
      <c r="BJ15" s="14"/>
    </row>
    <row r="16" spans="1:67" s="26" customFormat="1" ht="13.8" x14ac:dyDescent="0.25">
      <c r="A16" s="15" t="s">
        <v>5</v>
      </c>
      <c r="B16" s="16" t="s">
        <v>12</v>
      </c>
      <c r="C16" s="23" t="s">
        <v>23</v>
      </c>
      <c r="D16" s="762">
        <v>927.78145700000005</v>
      </c>
      <c r="E16" s="24">
        <f>SUM(H16:L16,N16,P16:R16)</f>
        <v>0</v>
      </c>
      <c r="F16" s="24"/>
      <c r="G16" s="20">
        <f t="shared" si="5"/>
        <v>0</v>
      </c>
      <c r="H16" s="4"/>
      <c r="I16" s="4"/>
      <c r="J16" s="4"/>
      <c r="K16" s="4"/>
      <c r="L16" s="4"/>
      <c r="M16" s="25">
        <f>D16-BH16</f>
        <v>927.78145700000005</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927.78145700000005</v>
      </c>
      <c r="BJ16" s="14"/>
    </row>
    <row r="17" spans="1:64" s="26" customFormat="1" ht="13.8" x14ac:dyDescent="0.25">
      <c r="A17" s="15" t="s">
        <v>36</v>
      </c>
      <c r="B17" s="16" t="s">
        <v>35</v>
      </c>
      <c r="C17" s="23" t="s">
        <v>40</v>
      </c>
      <c r="D17" s="762">
        <v>479.49892</v>
      </c>
      <c r="E17" s="24">
        <f>SUM(H17:M17,P17:R17)</f>
        <v>6.74</v>
      </c>
      <c r="F17" s="24"/>
      <c r="G17" s="720">
        <f t="shared" si="5"/>
        <v>0</v>
      </c>
      <c r="H17" s="4"/>
      <c r="I17" s="4"/>
      <c r="J17" s="4"/>
      <c r="K17" s="4"/>
      <c r="L17" s="4"/>
      <c r="M17" s="4"/>
      <c r="N17" s="25">
        <f>D17-BH17</f>
        <v>417.97892000000002</v>
      </c>
      <c r="O17" s="4"/>
      <c r="P17" s="4"/>
      <c r="Q17" s="4"/>
      <c r="R17" s="4">
        <v>6.74</v>
      </c>
      <c r="S17" s="720">
        <f t="shared" si="3"/>
        <v>61.28</v>
      </c>
      <c r="T17" s="20"/>
      <c r="U17" s="4"/>
      <c r="V17" s="4"/>
      <c r="W17" s="4"/>
      <c r="X17" s="4"/>
      <c r="Y17" s="4">
        <v>33</v>
      </c>
      <c r="Z17" s="4">
        <v>0.28000000000000003</v>
      </c>
      <c r="AA17" s="4"/>
      <c r="AB17" s="4">
        <v>14</v>
      </c>
      <c r="AC17" s="737">
        <f t="shared" si="4"/>
        <v>6.5</v>
      </c>
      <c r="AD17" s="720"/>
      <c r="AE17" s="4">
        <v>6.2</v>
      </c>
      <c r="AF17" s="4">
        <v>0.3</v>
      </c>
      <c r="AG17" s="4"/>
      <c r="AH17" s="4"/>
      <c r="AI17" s="4"/>
      <c r="AJ17" s="4"/>
      <c r="AK17" s="4"/>
      <c r="AL17" s="4"/>
      <c r="AM17" s="4"/>
      <c r="AN17" s="4"/>
      <c r="AO17" s="4"/>
      <c r="AP17" s="4"/>
      <c r="AQ17" s="4"/>
      <c r="AR17" s="4"/>
      <c r="AS17" s="4"/>
      <c r="AT17" s="4"/>
      <c r="AU17" s="4"/>
      <c r="AV17" s="4"/>
      <c r="AW17" s="4"/>
      <c r="AX17" s="4">
        <v>1</v>
      </c>
      <c r="AY17" s="4"/>
      <c r="AZ17" s="4"/>
      <c r="BA17" s="4"/>
      <c r="BB17" s="4"/>
      <c r="BC17" s="4"/>
      <c r="BD17" s="4"/>
      <c r="BE17" s="4"/>
      <c r="BF17" s="4"/>
      <c r="BG17" s="4"/>
      <c r="BH17" s="20">
        <f>SUM(H17:M17,P17:R17,U17:AB17,AE17:BG17)</f>
        <v>61.52</v>
      </c>
      <c r="BI17" s="23">
        <f>N64</f>
        <v>417.97892000000002</v>
      </c>
      <c r="BJ17" s="14"/>
    </row>
    <row r="18" spans="1:64" s="26" customFormat="1" ht="19.2" x14ac:dyDescent="0.25">
      <c r="A18" s="15"/>
      <c r="B18" s="92" t="s">
        <v>231</v>
      </c>
      <c r="C18" s="23" t="s">
        <v>232</v>
      </c>
      <c r="D18" s="790">
        <v>223.87454299999999</v>
      </c>
      <c r="E18" s="24">
        <f>SUM(H18:M18,P18:R18)</f>
        <v>0</v>
      </c>
      <c r="F18" s="17"/>
      <c r="G18" s="720">
        <f t="shared" si="5"/>
        <v>0</v>
      </c>
      <c r="H18" s="4"/>
      <c r="I18" s="4"/>
      <c r="J18" s="4"/>
      <c r="K18" s="4"/>
      <c r="L18" s="4"/>
      <c r="M18" s="4"/>
      <c r="N18" s="4"/>
      <c r="O18" s="93">
        <f>D18-BH18</f>
        <v>223.87454299999999</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223.87454299999999</v>
      </c>
      <c r="BJ18" s="14"/>
    </row>
    <row r="19" spans="1:64" s="26" customFormat="1" ht="13.8" x14ac:dyDescent="0.25">
      <c r="A19" s="15" t="s">
        <v>37</v>
      </c>
      <c r="B19" s="16" t="s">
        <v>85</v>
      </c>
      <c r="C19" s="23" t="s">
        <v>74</v>
      </c>
      <c r="D19" s="762">
        <v>3.9922270000000002</v>
      </c>
      <c r="E19" s="24">
        <f>SUM(H19:N19,Q19:R19)</f>
        <v>0</v>
      </c>
      <c r="F19" s="24"/>
      <c r="G19" s="20">
        <f t="shared" si="5"/>
        <v>0</v>
      </c>
      <c r="H19" s="4"/>
      <c r="I19" s="4"/>
      <c r="J19" s="4"/>
      <c r="K19" s="4"/>
      <c r="L19" s="4"/>
      <c r="M19" s="4"/>
      <c r="N19" s="4"/>
      <c r="O19" s="4"/>
      <c r="P19" s="25">
        <f>D19-BH19</f>
        <v>1.9922270000000002</v>
      </c>
      <c r="Q19" s="4"/>
      <c r="R19" s="4"/>
      <c r="S19" s="720">
        <f>SUM(U19:BF19)</f>
        <v>4</v>
      </c>
      <c r="T19" s="20"/>
      <c r="U19" s="4"/>
      <c r="V19" s="4"/>
      <c r="W19" s="4"/>
      <c r="X19" s="4"/>
      <c r="Y19" s="4"/>
      <c r="Z19" s="4"/>
      <c r="AA19" s="4"/>
      <c r="AB19" s="4"/>
      <c r="AC19" s="737">
        <f t="shared" si="4"/>
        <v>2</v>
      </c>
      <c r="AD19" s="720"/>
      <c r="AE19" s="4">
        <v>2</v>
      </c>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20">
        <f>SUM(H19:N19,Q19:R19,U19:AB19,AE19:BG19)</f>
        <v>2</v>
      </c>
      <c r="BI19" s="23">
        <f>P64</f>
        <v>1.9922270000000002</v>
      </c>
      <c r="BJ19" s="14"/>
    </row>
    <row r="20" spans="1:64" s="26" customFormat="1" ht="13.8" x14ac:dyDescent="0.25">
      <c r="A20" s="15" t="s">
        <v>47</v>
      </c>
      <c r="B20" s="16" t="s">
        <v>45</v>
      </c>
      <c r="C20" s="23" t="s">
        <v>46</v>
      </c>
      <c r="D20" s="17"/>
      <c r="E20" s="24">
        <f>SUM(H20:N20,P20,R20)</f>
        <v>0</v>
      </c>
      <c r="F20" s="24"/>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762">
        <v>60.375937</v>
      </c>
      <c r="E21" s="24">
        <f>SUM(H21:N21,P21:Q21)</f>
        <v>0</v>
      </c>
      <c r="F21" s="24"/>
      <c r="G21" s="20">
        <f t="shared" si="5"/>
        <v>0</v>
      </c>
      <c r="H21" s="4"/>
      <c r="I21" s="4"/>
      <c r="J21" s="4"/>
      <c r="K21" s="4"/>
      <c r="L21" s="4"/>
      <c r="M21" s="4"/>
      <c r="N21" s="4"/>
      <c r="O21" s="4"/>
      <c r="P21" s="4"/>
      <c r="Q21" s="4"/>
      <c r="R21" s="25">
        <f>D21-BH21</f>
        <v>60.375937</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83.595937000000006</v>
      </c>
      <c r="BJ21" s="14"/>
    </row>
    <row r="22" spans="1:64" s="752" customFormat="1" ht="13.8" x14ac:dyDescent="0.25">
      <c r="A22" s="742">
        <v>2</v>
      </c>
      <c r="B22" s="742" t="s">
        <v>32</v>
      </c>
      <c r="C22" s="29" t="s">
        <v>24</v>
      </c>
      <c r="D22" s="753">
        <v>423.077899</v>
      </c>
      <c r="E22" s="24">
        <f>SUM(H22:N22,P22:R22)</f>
        <v>0</v>
      </c>
      <c r="F22" s="24"/>
      <c r="G22" s="24">
        <f t="shared" si="5"/>
        <v>0</v>
      </c>
      <c r="H22" s="24">
        <f>SUM(H24:H31,H34:H61)</f>
        <v>0</v>
      </c>
      <c r="I22" s="24">
        <f>SUM(I24:I31,I34:I61)</f>
        <v>0</v>
      </c>
      <c r="J22" s="24">
        <f t="shared" ref="J22:R22" si="6">SUM(J24:J31,J34:J61)</f>
        <v>0</v>
      </c>
      <c r="K22" s="24">
        <f t="shared" si="6"/>
        <v>0</v>
      </c>
      <c r="L22" s="24">
        <f>SUM(L24:L31,L34:L61)</f>
        <v>0</v>
      </c>
      <c r="M22" s="24">
        <f t="shared" si="6"/>
        <v>0</v>
      </c>
      <c r="N22" s="24">
        <f t="shared" si="6"/>
        <v>0</v>
      </c>
      <c r="O22" s="24">
        <f t="shared" si="6"/>
        <v>0</v>
      </c>
      <c r="P22" s="24">
        <f t="shared" si="6"/>
        <v>0</v>
      </c>
      <c r="Q22" s="24">
        <f t="shared" si="6"/>
        <v>0</v>
      </c>
      <c r="R22" s="24">
        <f t="shared" si="6"/>
        <v>0</v>
      </c>
      <c r="S22" s="750">
        <f>D22-BH22</f>
        <v>419.37789900000001</v>
      </c>
      <c r="T22" s="750"/>
      <c r="U22" s="24">
        <f>SUM(U25:U31,U34:U49,U50:U61)</f>
        <v>0</v>
      </c>
      <c r="V22" s="24">
        <f>SUM(V24,V26:V31,V34:V49,V50:V61)</f>
        <v>0.2</v>
      </c>
      <c r="W22" s="24">
        <f>SUM(W24:W25,W27:W31,W34:W49,W50:W61)</f>
        <v>0</v>
      </c>
      <c r="X22" s="24">
        <f>SUM(X24:X26,X28:X31,X34:X49,X50:X61)</f>
        <v>0</v>
      </c>
      <c r="Y22" s="24">
        <f>SUM(Y24:Y27,Y29:Y31,Y34:Y49,Y50:Y61)</f>
        <v>0.1</v>
      </c>
      <c r="Z22" s="24">
        <f>SUM(Z24:Z28,Z30:Z31,Z34:Z49,Z50:Z61)</f>
        <v>0</v>
      </c>
      <c r="AA22" s="24">
        <f>SUM(AA24:AA29,AA31,AA34:AA49,AA50:AA61)</f>
        <v>0</v>
      </c>
      <c r="AB22" s="24">
        <f>SUM(AB24:AB30,AB34:AB49,,AB50:AB61)</f>
        <v>0</v>
      </c>
      <c r="AC22" s="751">
        <f>SUM(AC24:AC31,AC50:AC61)</f>
        <v>3.15</v>
      </c>
      <c r="AD22" s="727"/>
      <c r="AE22" s="24">
        <f>SUM(AE24:AE31,AE35:AE49,AE50:AE61)</f>
        <v>3.11</v>
      </c>
      <c r="AF22" s="24">
        <f>SUM(AF24:AF31,AF34,AF36:AF49,AF50:AF61)</f>
        <v>0.04</v>
      </c>
      <c r="AG22" s="24">
        <f>SUM(AG24:AG31,AG34:AG35,AG37:AG49,AG50:AG61)</f>
        <v>0.25</v>
      </c>
      <c r="AH22" s="24">
        <f>SUM(AH24:AH31,AH34:AH36,AH38:AH49,AH50:AH61)</f>
        <v>0</v>
      </c>
      <c r="AI22" s="24">
        <f>SUM(AI24:AI31,AI34:AI37,AI39:AI49,AI50:AI61)</f>
        <v>0</v>
      </c>
      <c r="AJ22" s="24">
        <f>SUM(AJ24:AJ31,AJ34:AJ38,AJ40:AJ49,AJ50:AJ61)</f>
        <v>0</v>
      </c>
      <c r="AK22" s="24">
        <f>SUM(AK24:AK31,AK34:AK39,AK41:AK49,AK50:AK61)</f>
        <v>0</v>
      </c>
      <c r="AL22" s="24">
        <f>SUM(AL24:AL31,AL34:AL40,AL42:AL49,AL50:AL61)</f>
        <v>0</v>
      </c>
      <c r="AM22" s="24">
        <f>SUM(AM24:AM31,AM34:AM41,AM43:AM49,AM50:AM61)</f>
        <v>0</v>
      </c>
      <c r="AN22" s="24">
        <f>SUM(AN24:AN31,AN34:AN42,AN44:AN49,AN50:AN61)</f>
        <v>0</v>
      </c>
      <c r="AO22" s="24">
        <f>SUM(AO24:AO31,AO34:AO43,AO45:AO49,AO50:AO61)</f>
        <v>0</v>
      </c>
      <c r="AP22" s="24">
        <f>SUM(AP24:AP31,AP34:AP44,AP46:AP49,AP50:AP61)</f>
        <v>0</v>
      </c>
      <c r="AQ22" s="24">
        <f>SUM(AQ24:AQ31,AQ34:AQ45,AQ47:AQ49,AQ50:AQ61)</f>
        <v>0</v>
      </c>
      <c r="AR22" s="24">
        <f>SUM(AR24:AR31,AR34:AR46,AR48:AR49,AR50:AR61)</f>
        <v>0</v>
      </c>
      <c r="AS22" s="24">
        <f>SUM(AS24:AS31,AS34:AS47,AS49,AS50:AS61)</f>
        <v>0</v>
      </c>
      <c r="AT22" s="24">
        <f>SUM(AT24:AT31,AT34:AT48,AT50:AT61)</f>
        <v>0</v>
      </c>
      <c r="AU22" s="24">
        <f>SUM(AU24:AU31,AU34:AU49,AU51:AU61)</f>
        <v>0</v>
      </c>
      <c r="AV22" s="24">
        <f>SUM(AV24:AV31,AV34:AV49,AV50,AV52:AV61)</f>
        <v>0</v>
      </c>
      <c r="AW22" s="24">
        <f>SUM(AW24:AW31,AW34:AW49,AW50,AW51,AW53:AW61)</f>
        <v>0</v>
      </c>
      <c r="AX22" s="24">
        <f>SUM(AX24:AX31,AX34:AX49,AX50,AX51,AX52,AX54:AX61)</f>
        <v>0</v>
      </c>
      <c r="AY22" s="24">
        <f>SUM(AY24:AY31,AY34:AY49,AY50,AY51,AY52,AY55:AY61)</f>
        <v>0</v>
      </c>
      <c r="AZ22" s="24">
        <f>SUM(AZ24:AZ31,AZ34:AZ49,AZ50:AZ54,AZ56:AZ61)</f>
        <v>0</v>
      </c>
      <c r="BA22" s="24">
        <f>SUM(BA24:BA31,BA34:BA49,BA50:BA55,BA57:BA61)</f>
        <v>0</v>
      </c>
      <c r="BB22" s="24">
        <f>SUM(BB24:BB31,BB34:BB49,BB50:BB56,BB58:BB61)</f>
        <v>0</v>
      </c>
      <c r="BC22" s="24">
        <f>SUM(BC24:BC31,BC34:BC49,BC50:BC57,BC59:BC61)</f>
        <v>0</v>
      </c>
      <c r="BD22" s="24">
        <f>SUM(BD24:BD31,BD34:BD49,BD50:BD58,BD60:BD61)</f>
        <v>0</v>
      </c>
      <c r="BE22" s="24">
        <f>SUM(BE24:BE31,BE34:BE49,BE50:BE59,BE61)</f>
        <v>0</v>
      </c>
      <c r="BF22" s="24">
        <f>SUM(BF24:BF31,BF34:BF49,BF50:BF60)</f>
        <v>0</v>
      </c>
      <c r="BG22" s="24">
        <f>SUM(BG24:BG31,BG34:BG49,BG50:BG61)</f>
        <v>0</v>
      </c>
      <c r="BH22" s="24">
        <f>SUM(H22:N22,P22:R22,U22:AB22,AE22:BG22)</f>
        <v>3.7</v>
      </c>
      <c r="BI22" s="29">
        <f>S64</f>
        <v>548.55789900000002</v>
      </c>
      <c r="BJ22" s="100"/>
      <c r="BK22" s="752">
        <f>BI24+BI25+BI26+BI27+BI28+BI29+BI30+BI31+BI34+BI35+BI36+BI37+BI38+BI39+BI40+BI41+BI42+BI43+BI44+BI45+BI46+BI47+BI48+BI49+BI50+BI51+BI52+BI53+BI54+BI55+BI56+BI57+BI58+BI59+BI60+BI61</f>
        <v>548.55789900000002</v>
      </c>
      <c r="BL22" s="752">
        <f>BK22-BI22</f>
        <v>0</v>
      </c>
    </row>
    <row r="23" spans="1:64" s="26" customFormat="1" ht="13.8" x14ac:dyDescent="0.25">
      <c r="A23" s="15"/>
      <c r="B23" s="15" t="s">
        <v>38</v>
      </c>
      <c r="C23" s="23"/>
      <c r="D23" s="17"/>
      <c r="E23" s="727"/>
      <c r="F23" s="727"/>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17"/>
      <c r="E24" s="24">
        <f>SUM(H24:N24,P24:R24)</f>
        <v>0</v>
      </c>
      <c r="F24" s="24"/>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v>
      </c>
      <c r="BJ24" s="14"/>
    </row>
    <row r="25" spans="1:64" s="26" customFormat="1" ht="13.8" x14ac:dyDescent="0.25">
      <c r="A25" s="15" t="s">
        <v>6</v>
      </c>
      <c r="B25" s="16" t="s">
        <v>14</v>
      </c>
      <c r="C25" s="23" t="s">
        <v>26</v>
      </c>
      <c r="D25" s="762">
        <v>46.865537000000003</v>
      </c>
      <c r="E25" s="24">
        <f t="shared" ref="E25:E30" si="8">SUM(H25:N25,P25:R25)</f>
        <v>0</v>
      </c>
      <c r="F25" s="24"/>
      <c r="G25" s="20">
        <f t="shared" si="5"/>
        <v>0</v>
      </c>
      <c r="H25" s="4"/>
      <c r="I25" s="4"/>
      <c r="J25" s="4"/>
      <c r="K25" s="4"/>
      <c r="L25" s="4"/>
      <c r="M25" s="4"/>
      <c r="N25" s="4"/>
      <c r="O25" s="4"/>
      <c r="P25" s="4"/>
      <c r="Q25" s="4"/>
      <c r="R25" s="4"/>
      <c r="S25" s="20">
        <f>SUM(U25,W25:BF25)</f>
        <v>0</v>
      </c>
      <c r="T25" s="20"/>
      <c r="U25" s="4"/>
      <c r="V25" s="25">
        <f>D25-BH25</f>
        <v>46.865537000000003</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47.065537000000006</v>
      </c>
      <c r="BJ25" s="14"/>
    </row>
    <row r="26" spans="1:64" s="26" customFormat="1" ht="13.8" x14ac:dyDescent="0.25">
      <c r="A26" s="15" t="s">
        <v>7</v>
      </c>
      <c r="B26" s="16" t="s">
        <v>15</v>
      </c>
      <c r="C26" s="23" t="s">
        <v>122</v>
      </c>
      <c r="D26" s="17"/>
      <c r="E26" s="24">
        <f t="shared" si="8"/>
        <v>0</v>
      </c>
      <c r="F26" s="24"/>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17"/>
      <c r="E27" s="24">
        <f t="shared" si="8"/>
        <v>0</v>
      </c>
      <c r="F27" s="24"/>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17"/>
      <c r="E28" s="24">
        <f t="shared" si="8"/>
        <v>0</v>
      </c>
      <c r="F28" s="24"/>
      <c r="G28" s="20">
        <f t="shared" si="5"/>
        <v>0</v>
      </c>
      <c r="H28" s="4"/>
      <c r="I28" s="4"/>
      <c r="J28" s="4"/>
      <c r="K28" s="4"/>
      <c r="L28" s="4"/>
      <c r="M28" s="4"/>
      <c r="N28" s="4"/>
      <c r="O28" s="4"/>
      <c r="P28" s="4"/>
      <c r="Q28" s="4"/>
      <c r="R28" s="4"/>
      <c r="S28" s="20">
        <f>SUM(U28:X28,Z28:BF28)</f>
        <v>0</v>
      </c>
      <c r="T28" s="20"/>
      <c r="U28" s="4"/>
      <c r="V28" s="4"/>
      <c r="W28" s="4"/>
      <c r="X28" s="4"/>
      <c r="Y28" s="25">
        <f>D28-BH28</f>
        <v>0</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40.050000000000004</v>
      </c>
      <c r="BJ28" s="14"/>
    </row>
    <row r="29" spans="1:64" s="26" customFormat="1" ht="13.8" x14ac:dyDescent="0.25">
      <c r="A29" s="15">
        <v>2.6</v>
      </c>
      <c r="B29" s="16" t="s">
        <v>88</v>
      </c>
      <c r="C29" s="23" t="s">
        <v>48</v>
      </c>
      <c r="D29" s="762">
        <v>2.0323999999999998E-2</v>
      </c>
      <c r="E29" s="24">
        <f t="shared" si="8"/>
        <v>0</v>
      </c>
      <c r="F29" s="24"/>
      <c r="G29" s="20">
        <f t="shared" si="5"/>
        <v>0</v>
      </c>
      <c r="H29" s="4"/>
      <c r="I29" s="4"/>
      <c r="J29" s="4"/>
      <c r="K29" s="4"/>
      <c r="L29" s="4"/>
      <c r="M29" s="4"/>
      <c r="N29" s="4"/>
      <c r="O29" s="4"/>
      <c r="P29" s="4"/>
      <c r="Q29" s="4"/>
      <c r="R29" s="4"/>
      <c r="S29" s="20">
        <f>SUM(U29:Y29,AA29:BF29)</f>
        <v>0</v>
      </c>
      <c r="T29" s="20"/>
      <c r="U29" s="4"/>
      <c r="V29" s="4"/>
      <c r="W29" s="4"/>
      <c r="X29" s="4"/>
      <c r="Y29" s="4"/>
      <c r="Z29" s="25">
        <f>D29-BH29</f>
        <v>2.0323999999999998E-2</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8.4603240000000017</v>
      </c>
      <c r="BJ29" s="14"/>
    </row>
    <row r="30" spans="1:64" s="26" customFormat="1" ht="20.25" customHeight="1" x14ac:dyDescent="0.25">
      <c r="A30" s="15">
        <v>2.7</v>
      </c>
      <c r="B30" s="16" t="s">
        <v>89</v>
      </c>
      <c r="C30" s="23" t="s">
        <v>41</v>
      </c>
      <c r="D30" s="17"/>
      <c r="E30" s="24">
        <f t="shared" si="8"/>
        <v>0</v>
      </c>
      <c r="F30" s="24"/>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17"/>
      <c r="E31" s="24">
        <f>SUM(H31:N31,P31:R31)</f>
        <v>0</v>
      </c>
      <c r="F31" s="24"/>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0</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14</v>
      </c>
      <c r="BJ31" s="14"/>
    </row>
    <row r="32" spans="1:64" s="26" customFormat="1" ht="20.25" customHeight="1" x14ac:dyDescent="0.25">
      <c r="A32" s="15" t="s">
        <v>42</v>
      </c>
      <c r="B32" s="16" t="s">
        <v>129</v>
      </c>
      <c r="C32" s="23" t="s">
        <v>27</v>
      </c>
      <c r="D32" s="813">
        <f>SUM(D34:D49)</f>
        <v>175.39541899999998</v>
      </c>
      <c r="E32" s="24">
        <f t="shared" ref="E32:E61" si="9">SUM(H32:N32,P32:R32)</f>
        <v>0</v>
      </c>
      <c r="F32" s="24"/>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0.55000000000000004</v>
      </c>
      <c r="T32" s="719"/>
      <c r="U32" s="719">
        <f>SUM(U34:U49)</f>
        <v>0</v>
      </c>
      <c r="V32" s="719">
        <f t="shared" ref="V32:AB32" si="11">SUM(V34:V49)</f>
        <v>0.2</v>
      </c>
      <c r="W32" s="719">
        <f t="shared" si="11"/>
        <v>0</v>
      </c>
      <c r="X32" s="719">
        <f t="shared" si="11"/>
        <v>0</v>
      </c>
      <c r="Y32" s="719">
        <f>SUM(Y34:Y49)</f>
        <v>0.1</v>
      </c>
      <c r="Z32" s="719">
        <f t="shared" si="11"/>
        <v>0</v>
      </c>
      <c r="AA32" s="719">
        <f t="shared" si="11"/>
        <v>0</v>
      </c>
      <c r="AB32" s="719">
        <f t="shared" si="11"/>
        <v>0</v>
      </c>
      <c r="AC32" s="739">
        <f>D32-BH32</f>
        <v>174.84541899999996</v>
      </c>
      <c r="AD32" s="720"/>
      <c r="AE32" s="719">
        <f>SUM(AE35:AE49)</f>
        <v>0</v>
      </c>
      <c r="AF32" s="719">
        <f>SUM(AF34,AF36:AF49)</f>
        <v>0</v>
      </c>
      <c r="AG32" s="719">
        <f>SUM(AG34:AG35,AG37:AG49)</f>
        <v>0.25</v>
      </c>
      <c r="AH32" s="719">
        <f>SUM(AH34:AH36,AH38:AH49)</f>
        <v>0</v>
      </c>
      <c r="AI32" s="719">
        <f>SUM(AI34:AI37,AI39:AI49)</f>
        <v>0</v>
      </c>
      <c r="AJ32" s="719">
        <f>SUM(AJ34:AJ38,AJ40:AJ49)</f>
        <v>0</v>
      </c>
      <c r="AK32" s="719">
        <f>SUM(AK34:AK39,AK41:AK49)</f>
        <v>0</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v>
      </c>
      <c r="AW32" s="719">
        <f>SUM(AW34:AW49,)</f>
        <v>0</v>
      </c>
      <c r="AX32" s="719">
        <f>SUM(AX34:AX49,)</f>
        <v>0</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0.55000000000000004</v>
      </c>
      <c r="BI32" s="23">
        <f>BI34+BI35+BI36+BI37+BI38+BI39+BI40+BI41+BI42+BI43+BI44+BI45+BI46+BI47+BI48+BI49</f>
        <v>224.38541900000001</v>
      </c>
      <c r="BJ32" s="14"/>
    </row>
    <row r="33" spans="1:62" s="26" customFormat="1" ht="10.5" customHeight="1" x14ac:dyDescent="0.25">
      <c r="A33" s="94"/>
      <c r="B33" s="92" t="s">
        <v>38</v>
      </c>
      <c r="C33" s="23"/>
      <c r="D33" s="17"/>
      <c r="E33" s="24">
        <f t="shared" si="9"/>
        <v>0</v>
      </c>
      <c r="F33" s="24"/>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790">
        <v>99.051456999999999</v>
      </c>
      <c r="E34" s="24">
        <f t="shared" si="9"/>
        <v>0</v>
      </c>
      <c r="F34" s="24"/>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99.051456999999999</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143.76145700000001</v>
      </c>
      <c r="BJ34" s="14"/>
    </row>
    <row r="35" spans="1:62" s="26" customFormat="1" ht="20.25" customHeight="1" x14ac:dyDescent="0.25">
      <c r="A35" s="721" t="s">
        <v>260</v>
      </c>
      <c r="B35" s="16" t="s">
        <v>235</v>
      </c>
      <c r="C35" s="23" t="s">
        <v>236</v>
      </c>
      <c r="D35" s="790">
        <v>29.665955</v>
      </c>
      <c r="E35" s="24">
        <f t="shared" si="9"/>
        <v>0</v>
      </c>
      <c r="F35" s="24"/>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29.665955</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33.825955</v>
      </c>
      <c r="BJ35" s="14"/>
    </row>
    <row r="36" spans="1:62" s="26" customFormat="1" ht="20.25" customHeight="1" x14ac:dyDescent="0.25">
      <c r="A36" s="721" t="s">
        <v>260</v>
      </c>
      <c r="B36" s="16" t="s">
        <v>237</v>
      </c>
      <c r="C36" s="23" t="s">
        <v>238</v>
      </c>
      <c r="D36" s="790">
        <v>2.9618999999999999E-2</v>
      </c>
      <c r="E36" s="24">
        <f t="shared" si="9"/>
        <v>0</v>
      </c>
      <c r="F36" s="24"/>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2.9618999999999999E-2</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0.27961900000000001</v>
      </c>
      <c r="BJ36" s="14"/>
    </row>
    <row r="37" spans="1:62" s="26" customFormat="1" ht="20.25" customHeight="1" x14ac:dyDescent="0.25">
      <c r="A37" s="721" t="s">
        <v>260</v>
      </c>
      <c r="B37" s="16" t="s">
        <v>239</v>
      </c>
      <c r="C37" s="23" t="s">
        <v>240</v>
      </c>
      <c r="D37" s="790">
        <v>0.51976699999999998</v>
      </c>
      <c r="E37" s="24">
        <f t="shared" si="9"/>
        <v>0</v>
      </c>
      <c r="F37" s="24"/>
      <c r="G37" s="20">
        <f t="shared" si="5"/>
        <v>0</v>
      </c>
      <c r="H37" s="4"/>
      <c r="I37" s="4"/>
      <c r="J37" s="4"/>
      <c r="K37" s="4"/>
      <c r="L37" s="4"/>
      <c r="M37" s="4"/>
      <c r="N37" s="4"/>
      <c r="O37" s="4"/>
      <c r="P37" s="4"/>
      <c r="Q37" s="4"/>
      <c r="R37" s="4"/>
      <c r="S37" s="20">
        <f>SUM(U37:AB37,AE37:AG37,AI37:BF37)</f>
        <v>0.25</v>
      </c>
      <c r="T37" s="20"/>
      <c r="U37" s="4"/>
      <c r="V37" s="4"/>
      <c r="W37" s="4"/>
      <c r="X37" s="4"/>
      <c r="Y37" s="4"/>
      <c r="Z37" s="4"/>
      <c r="AA37" s="4"/>
      <c r="AB37" s="4"/>
      <c r="AC37" s="737">
        <f>SUM(AE37:AG37,AI37:AT37)</f>
        <v>0.25</v>
      </c>
      <c r="AD37" s="720"/>
      <c r="AE37" s="4"/>
      <c r="AF37" s="4"/>
      <c r="AG37" s="4">
        <v>0.25</v>
      </c>
      <c r="AH37" s="25">
        <f>D37-BH37</f>
        <v>0.26976699999999998</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0.25</v>
      </c>
      <c r="BI37" s="23">
        <f>AH64</f>
        <v>0.26976699999999998</v>
      </c>
      <c r="BJ37" s="14"/>
    </row>
    <row r="38" spans="1:62" s="26" customFormat="1" ht="20.25" customHeight="1" x14ac:dyDescent="0.25">
      <c r="A38" s="721" t="s">
        <v>260</v>
      </c>
      <c r="B38" s="16" t="s">
        <v>241</v>
      </c>
      <c r="C38" s="23" t="s">
        <v>242</v>
      </c>
      <c r="D38" s="790">
        <v>5.6877329999999997</v>
      </c>
      <c r="E38" s="24">
        <f t="shared" si="9"/>
        <v>0</v>
      </c>
      <c r="F38" s="24"/>
      <c r="G38" s="20">
        <f t="shared" si="5"/>
        <v>0</v>
      </c>
      <c r="H38" s="4"/>
      <c r="I38" s="4"/>
      <c r="J38" s="4"/>
      <c r="K38" s="4"/>
      <c r="L38" s="4"/>
      <c r="M38" s="4"/>
      <c r="N38" s="4"/>
      <c r="O38" s="4"/>
      <c r="P38" s="4"/>
      <c r="Q38" s="4"/>
      <c r="R38" s="4"/>
      <c r="S38" s="20">
        <f>SUM(U38:AB38,AE38:AH38,AJ38:BF38)</f>
        <v>0</v>
      </c>
      <c r="T38" s="20"/>
      <c r="U38" s="4"/>
      <c r="V38" s="4"/>
      <c r="W38" s="4"/>
      <c r="X38" s="4"/>
      <c r="Y38" s="4"/>
      <c r="Z38" s="4"/>
      <c r="AA38" s="4"/>
      <c r="AB38" s="4"/>
      <c r="AC38" s="737">
        <f>SUM(AE38:AH38,AJ38:AT38)</f>
        <v>0</v>
      </c>
      <c r="AD38" s="720"/>
      <c r="AE38" s="4"/>
      <c r="AF38" s="4"/>
      <c r="AG38" s="4"/>
      <c r="AH38" s="4"/>
      <c r="AI38" s="25">
        <f>D38-BH38</f>
        <v>5.6877329999999997</v>
      </c>
      <c r="AJ38" s="4"/>
      <c r="AK38" s="4"/>
      <c r="AL38" s="4"/>
      <c r="AM38" s="4"/>
      <c r="AN38" s="4"/>
      <c r="AO38" s="4"/>
      <c r="AP38" s="4"/>
      <c r="AQ38" s="4"/>
      <c r="AR38" s="4"/>
      <c r="AS38" s="4"/>
      <c r="AT38" s="4"/>
      <c r="AU38" s="4"/>
      <c r="AV38" s="4"/>
      <c r="AW38" s="4"/>
      <c r="AX38" s="4"/>
      <c r="AY38" s="4"/>
      <c r="AZ38" s="4"/>
      <c r="BA38" s="4"/>
      <c r="BB38" s="4"/>
      <c r="BC38" s="4"/>
      <c r="BD38" s="4"/>
      <c r="BE38" s="4"/>
      <c r="BF38" s="4"/>
      <c r="BG38" s="4"/>
      <c r="BH38" s="20">
        <f>SUM(H38:N38,P38:R38,U38:AB38,AE38:AH38,AJ38:BG38)</f>
        <v>0</v>
      </c>
      <c r="BI38" s="23">
        <f>AI64</f>
        <v>5.6877329999999997</v>
      </c>
      <c r="BJ38" s="14"/>
    </row>
    <row r="39" spans="1:62" s="26" customFormat="1" ht="20.25" customHeight="1" x14ac:dyDescent="0.25">
      <c r="A39" s="721" t="s">
        <v>260</v>
      </c>
      <c r="B39" s="16" t="s">
        <v>243</v>
      </c>
      <c r="C39" s="23" t="s">
        <v>244</v>
      </c>
      <c r="D39" s="790">
        <v>4.8522569999999998</v>
      </c>
      <c r="E39" s="24">
        <f t="shared" si="9"/>
        <v>0</v>
      </c>
      <c r="F39" s="24"/>
      <c r="G39" s="20">
        <f t="shared" si="5"/>
        <v>0</v>
      </c>
      <c r="H39" s="4"/>
      <c r="I39" s="4"/>
      <c r="J39" s="4"/>
      <c r="K39" s="4"/>
      <c r="L39" s="4"/>
      <c r="M39" s="4"/>
      <c r="N39" s="4"/>
      <c r="O39" s="4"/>
      <c r="P39" s="4"/>
      <c r="Q39" s="4"/>
      <c r="R39" s="4"/>
      <c r="S39" s="20">
        <f>SUM(U39:AB39,AE39:AI39,AK39:BF39)</f>
        <v>0</v>
      </c>
      <c r="T39" s="20"/>
      <c r="U39" s="4"/>
      <c r="V39" s="4"/>
      <c r="W39" s="4"/>
      <c r="X39" s="4"/>
      <c r="Y39" s="4"/>
      <c r="Z39" s="4"/>
      <c r="AA39" s="4"/>
      <c r="AB39" s="4"/>
      <c r="AC39" s="737">
        <f>SUM(AE39:AI39,AK39:AT39)</f>
        <v>0</v>
      </c>
      <c r="AD39" s="720"/>
      <c r="AE39" s="4"/>
      <c r="AF39" s="4"/>
      <c r="AG39" s="4"/>
      <c r="AH39" s="4"/>
      <c r="AI39" s="4"/>
      <c r="AJ39" s="25">
        <f>D39-BH39</f>
        <v>4.8522569999999998</v>
      </c>
      <c r="AK39" s="4"/>
      <c r="AL39" s="4"/>
      <c r="AM39" s="4"/>
      <c r="AN39" s="4"/>
      <c r="AO39" s="4"/>
      <c r="AP39" s="4"/>
      <c r="AQ39" s="4"/>
      <c r="AR39" s="4"/>
      <c r="AS39" s="4"/>
      <c r="AT39" s="4"/>
      <c r="AU39" s="4"/>
      <c r="AV39" s="4"/>
      <c r="AW39" s="4"/>
      <c r="AX39" s="4"/>
      <c r="AY39" s="4"/>
      <c r="AZ39" s="4"/>
      <c r="BA39" s="4"/>
      <c r="BB39" s="4"/>
      <c r="BC39" s="4"/>
      <c r="BD39" s="4"/>
      <c r="BE39" s="4"/>
      <c r="BF39" s="4"/>
      <c r="BG39" s="4"/>
      <c r="BH39" s="20">
        <f>SUM(H39:N39,P39:R39,U39:AB39,AE39:AI39,AK39:BG39)</f>
        <v>0</v>
      </c>
      <c r="BI39" s="23">
        <f>AJ64</f>
        <v>4.8522569999999998</v>
      </c>
      <c r="BJ39" s="14"/>
    </row>
    <row r="40" spans="1:62" s="26" customFormat="1" ht="20.25" customHeight="1" x14ac:dyDescent="0.25">
      <c r="A40" s="721" t="s">
        <v>260</v>
      </c>
      <c r="B40" s="16" t="s">
        <v>245</v>
      </c>
      <c r="C40" s="23" t="s">
        <v>246</v>
      </c>
      <c r="D40" s="790">
        <v>0.15811900000000001</v>
      </c>
      <c r="E40" s="24">
        <f t="shared" si="9"/>
        <v>0</v>
      </c>
      <c r="F40" s="24"/>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0.15811900000000001</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0.18811900000000001</v>
      </c>
      <c r="BJ40" s="14"/>
    </row>
    <row r="41" spans="1:62" s="26" customFormat="1" ht="20.25" customHeight="1" x14ac:dyDescent="0.25">
      <c r="A41" s="721" t="s">
        <v>260</v>
      </c>
      <c r="B41" s="16" t="s">
        <v>247</v>
      </c>
      <c r="C41" s="23" t="s">
        <v>248</v>
      </c>
      <c r="D41" s="790">
        <v>1.7586000000000001E-2</v>
      </c>
      <c r="E41" s="24">
        <f t="shared" si="9"/>
        <v>0</v>
      </c>
      <c r="F41" s="24"/>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1.7586000000000001E-2</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0.407586</v>
      </c>
      <c r="BJ41" s="14"/>
    </row>
    <row r="42" spans="1:62" s="26" customFormat="1" ht="20.25" customHeight="1" x14ac:dyDescent="0.25">
      <c r="A42" s="721" t="s">
        <v>260</v>
      </c>
      <c r="B42" s="16" t="s">
        <v>249</v>
      </c>
      <c r="C42" s="23" t="s">
        <v>250</v>
      </c>
      <c r="D42" s="17"/>
      <c r="E42" s="24">
        <f t="shared" si="9"/>
        <v>0</v>
      </c>
      <c r="F42" s="24"/>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17"/>
      <c r="E43" s="24">
        <f t="shared" si="9"/>
        <v>0</v>
      </c>
      <c r="F43" s="24"/>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v>
      </c>
      <c r="BJ43" s="14"/>
    </row>
    <row r="44" spans="1:62" s="26" customFormat="1" ht="20.25" customHeight="1" x14ac:dyDescent="0.25">
      <c r="A44" s="721" t="s">
        <v>260</v>
      </c>
      <c r="B44" s="16" t="s">
        <v>83</v>
      </c>
      <c r="C44" s="23" t="s">
        <v>73</v>
      </c>
      <c r="D44" s="17"/>
      <c r="E44" s="24">
        <f t="shared" si="9"/>
        <v>0</v>
      </c>
      <c r="F44" s="24"/>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762">
        <v>0.12772600000000001</v>
      </c>
      <c r="E45" s="24">
        <f t="shared" si="9"/>
        <v>0</v>
      </c>
      <c r="F45" s="24"/>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0.12772600000000001</v>
      </c>
      <c r="AQ45" s="4"/>
      <c r="AR45" s="4"/>
      <c r="AS45" s="4"/>
      <c r="AT45" s="4"/>
      <c r="AU45" s="4"/>
      <c r="AV45" s="4"/>
      <c r="AW45" s="4"/>
      <c r="AX45" s="4"/>
      <c r="AY45" s="4"/>
      <c r="AZ45" s="4"/>
      <c r="BA45" s="4"/>
      <c r="BB45" s="4"/>
      <c r="BC45" s="4"/>
      <c r="BD45" s="4"/>
      <c r="BE45" s="4"/>
      <c r="BF45" s="4"/>
      <c r="BG45" s="4"/>
      <c r="BH45" s="20">
        <f>SUM(H45:N45,P45:R45,U45:AB45,AE45:AO45,AQ45:BG45)</f>
        <v>0</v>
      </c>
      <c r="BI45" s="23">
        <f>AP64</f>
        <v>0.12772600000000001</v>
      </c>
      <c r="BJ45" s="14"/>
    </row>
    <row r="46" spans="1:62" s="26" customFormat="1" ht="20.25" customHeight="1" x14ac:dyDescent="0.25">
      <c r="A46" s="721" t="s">
        <v>260</v>
      </c>
      <c r="B46" s="16" t="s">
        <v>251</v>
      </c>
      <c r="C46" s="23" t="s">
        <v>43</v>
      </c>
      <c r="D46" s="762">
        <v>34.835638000000003</v>
      </c>
      <c r="E46" s="24">
        <f t="shared" si="9"/>
        <v>0</v>
      </c>
      <c r="F46" s="24"/>
      <c r="G46" s="20">
        <f t="shared" si="5"/>
        <v>0</v>
      </c>
      <c r="H46" s="4"/>
      <c r="I46" s="4"/>
      <c r="J46" s="4"/>
      <c r="K46" s="4"/>
      <c r="L46" s="4"/>
      <c r="M46" s="4"/>
      <c r="N46" s="4"/>
      <c r="O46" s="4"/>
      <c r="P46" s="4"/>
      <c r="Q46" s="4"/>
      <c r="R46" s="4"/>
      <c r="S46" s="20">
        <f>SUM(U46:AB46,AE46:AP46,AR46:BF46)</f>
        <v>0.1</v>
      </c>
      <c r="T46" s="20"/>
      <c r="U46" s="4"/>
      <c r="V46" s="4"/>
      <c r="W46" s="4"/>
      <c r="X46" s="4"/>
      <c r="Y46" s="4">
        <v>0.1</v>
      </c>
      <c r="Z46" s="4"/>
      <c r="AA46" s="4"/>
      <c r="AB46" s="4"/>
      <c r="AC46" s="737">
        <f>SUM(AE46:AP46,AR46:AT46)</f>
        <v>0</v>
      </c>
      <c r="AD46" s="720"/>
      <c r="AE46" s="4"/>
      <c r="AF46" s="4"/>
      <c r="AG46" s="4"/>
      <c r="AH46" s="4"/>
      <c r="AI46" s="4"/>
      <c r="AJ46" s="4"/>
      <c r="AK46" s="4"/>
      <c r="AL46" s="4"/>
      <c r="AM46" s="4"/>
      <c r="AN46" s="4"/>
      <c r="AO46" s="4"/>
      <c r="AP46" s="4"/>
      <c r="AQ46" s="25">
        <f>D46-BH46</f>
        <v>34.735638000000002</v>
      </c>
      <c r="AR46" s="4"/>
      <c r="AS46" s="4"/>
      <c r="AT46" s="4"/>
      <c r="AU46" s="4"/>
      <c r="AV46" s="4"/>
      <c r="AW46" s="4"/>
      <c r="AX46" s="4"/>
      <c r="AY46" s="4"/>
      <c r="AZ46" s="4"/>
      <c r="BA46" s="4"/>
      <c r="BB46" s="4"/>
      <c r="BC46" s="4"/>
      <c r="BD46" s="4"/>
      <c r="BE46" s="4"/>
      <c r="BF46" s="4"/>
      <c r="BG46" s="4"/>
      <c r="BH46" s="20">
        <f>SUM(H46:N46,P46:R46,U46:AB46,AE46:AP46,AR46:BG46)</f>
        <v>0.1</v>
      </c>
      <c r="BI46" s="23">
        <f>AQ64</f>
        <v>34.735638000000002</v>
      </c>
      <c r="BJ46" s="14"/>
    </row>
    <row r="47" spans="1:62" s="26" customFormat="1" ht="20.25" customHeight="1" x14ac:dyDescent="0.25">
      <c r="A47" s="721" t="s">
        <v>260</v>
      </c>
      <c r="B47" s="16" t="s">
        <v>252</v>
      </c>
      <c r="C47" s="23" t="s">
        <v>253</v>
      </c>
      <c r="D47" s="17"/>
      <c r="E47" s="24">
        <f t="shared" si="9"/>
        <v>0</v>
      </c>
      <c r="F47" s="24"/>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17"/>
      <c r="E48" s="24">
        <f t="shared" si="9"/>
        <v>0</v>
      </c>
      <c r="F48" s="24"/>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790">
        <v>0.44956200000000002</v>
      </c>
      <c r="E49" s="24">
        <f t="shared" si="9"/>
        <v>0</v>
      </c>
      <c r="F49" s="24"/>
      <c r="G49" s="20">
        <f t="shared" si="5"/>
        <v>0</v>
      </c>
      <c r="H49" s="4"/>
      <c r="I49" s="4"/>
      <c r="J49" s="4"/>
      <c r="K49" s="4"/>
      <c r="L49" s="4"/>
      <c r="M49" s="4"/>
      <c r="N49" s="4"/>
      <c r="O49" s="4"/>
      <c r="P49" s="4"/>
      <c r="Q49" s="4"/>
      <c r="R49" s="4"/>
      <c r="S49" s="20">
        <f>SUM(U49:AB49,AE49:AS49,AU49:BF49)</f>
        <v>0.2</v>
      </c>
      <c r="T49" s="20"/>
      <c r="U49" s="4"/>
      <c r="V49" s="4">
        <v>0.2</v>
      </c>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0.24956200000000001</v>
      </c>
      <c r="AU49" s="4"/>
      <c r="AV49" s="4"/>
      <c r="AW49" s="4"/>
      <c r="AX49" s="4"/>
      <c r="AY49" s="4"/>
      <c r="AZ49" s="4"/>
      <c r="BA49" s="4"/>
      <c r="BB49" s="4"/>
      <c r="BC49" s="4"/>
      <c r="BD49" s="4"/>
      <c r="BE49" s="4"/>
      <c r="BF49" s="4"/>
      <c r="BG49" s="4"/>
      <c r="BH49" s="20">
        <f>SUM(H49:N49,P49:R49,U49:AB49,AE49:AS49,AU49:BG49)</f>
        <v>0.2</v>
      </c>
      <c r="BI49" s="23">
        <f>AT64</f>
        <v>0.24956200000000001</v>
      </c>
      <c r="BJ49" s="14"/>
    </row>
    <row r="50" spans="1:62" s="26" customFormat="1" ht="13.8" x14ac:dyDescent="0.25">
      <c r="A50" s="15">
        <v>2.1</v>
      </c>
      <c r="B50" s="16" t="s">
        <v>119</v>
      </c>
      <c r="C50" s="23" t="s">
        <v>123</v>
      </c>
      <c r="D50" s="17"/>
      <c r="E50" s="24">
        <f t="shared" si="9"/>
        <v>0</v>
      </c>
      <c r="F50" s="24"/>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762">
        <v>1.4375180000000001</v>
      </c>
      <c r="E51" s="24">
        <f t="shared" si="9"/>
        <v>0</v>
      </c>
      <c r="F51" s="24"/>
      <c r="G51" s="20">
        <f t="shared" si="5"/>
        <v>0</v>
      </c>
      <c r="H51" s="4"/>
      <c r="I51" s="4"/>
      <c r="J51" s="4"/>
      <c r="K51" s="4"/>
      <c r="L51" s="4"/>
      <c r="M51" s="4"/>
      <c r="N51" s="4"/>
      <c r="O51" s="4"/>
      <c r="P51" s="4"/>
      <c r="Q51" s="4"/>
      <c r="R51" s="4"/>
      <c r="S51" s="20">
        <f>SUM(U51:AB51,AE51:AU51,AW51:BF51)</f>
        <v>0</v>
      </c>
      <c r="T51" s="20"/>
      <c r="U51" s="4"/>
      <c r="V51" s="4"/>
      <c r="W51" s="4"/>
      <c r="X51" s="4"/>
      <c r="Y51" s="4"/>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1.4375180000000001</v>
      </c>
      <c r="AW51" s="4"/>
      <c r="AX51" s="4"/>
      <c r="AY51" s="4"/>
      <c r="AZ51" s="4"/>
      <c r="BA51" s="4"/>
      <c r="BB51" s="4"/>
      <c r="BC51" s="4"/>
      <c r="BD51" s="4"/>
      <c r="BE51" s="4"/>
      <c r="BF51" s="4"/>
      <c r="BG51" s="4"/>
      <c r="BH51" s="20">
        <f>SUM(H51:N51,P51:R51,U51:AB51,AE51:AU51,AW51:BG51)</f>
        <v>0</v>
      </c>
      <c r="BI51" s="23">
        <f>AV64</f>
        <v>1.4375180000000001</v>
      </c>
      <c r="BJ51" s="14"/>
    </row>
    <row r="52" spans="1:62" s="26" customFormat="1" ht="13.8" x14ac:dyDescent="0.25">
      <c r="A52" s="15">
        <v>2.12</v>
      </c>
      <c r="B52" s="16" t="s">
        <v>149</v>
      </c>
      <c r="C52" s="23" t="s">
        <v>147</v>
      </c>
      <c r="D52" s="17"/>
      <c r="E52" s="24">
        <f t="shared" si="9"/>
        <v>0</v>
      </c>
      <c r="F52" s="24"/>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v>
      </c>
      <c r="BJ52" s="14"/>
    </row>
    <row r="53" spans="1:62" s="26" customFormat="1" ht="13.8" x14ac:dyDescent="0.25">
      <c r="A53" s="15" t="s">
        <v>168</v>
      </c>
      <c r="B53" s="16" t="s">
        <v>90</v>
      </c>
      <c r="C53" s="23" t="s">
        <v>94</v>
      </c>
      <c r="D53" s="762">
        <v>82.974790999999996</v>
      </c>
      <c r="E53" s="24">
        <f t="shared" si="9"/>
        <v>0</v>
      </c>
      <c r="F53" s="24"/>
      <c r="G53" s="20">
        <f t="shared" si="5"/>
        <v>0</v>
      </c>
      <c r="H53" s="4"/>
      <c r="I53" s="4"/>
      <c r="J53" s="4"/>
      <c r="K53" s="4"/>
      <c r="L53" s="4"/>
      <c r="M53" s="4"/>
      <c r="N53" s="4"/>
      <c r="O53" s="4"/>
      <c r="P53" s="4"/>
      <c r="Q53" s="4"/>
      <c r="R53" s="4"/>
      <c r="S53" s="20">
        <f>SUM(U53:AB53,AE53:AW53,AY53:BF53)</f>
        <v>2.6</v>
      </c>
      <c r="T53" s="20"/>
      <c r="U53" s="4"/>
      <c r="V53" s="4"/>
      <c r="W53" s="4"/>
      <c r="X53" s="4"/>
      <c r="Y53" s="4"/>
      <c r="Z53" s="4"/>
      <c r="AA53" s="4"/>
      <c r="AB53" s="4"/>
      <c r="AC53" s="737">
        <f t="shared" ref="AC53:AC60" si="13">SUM(AE53:AT53,)</f>
        <v>2.6</v>
      </c>
      <c r="AD53" s="720"/>
      <c r="AE53" s="4">
        <v>2.6</v>
      </c>
      <c r="AF53" s="4"/>
      <c r="AG53" s="4"/>
      <c r="AH53" s="4"/>
      <c r="AI53" s="4"/>
      <c r="AJ53" s="4"/>
      <c r="AK53" s="4"/>
      <c r="AL53" s="4"/>
      <c r="AM53" s="4"/>
      <c r="AN53" s="4"/>
      <c r="AO53" s="4"/>
      <c r="AP53" s="4"/>
      <c r="AQ53" s="4"/>
      <c r="AR53" s="4"/>
      <c r="AS53" s="4"/>
      <c r="AT53" s="4"/>
      <c r="AU53" s="4"/>
      <c r="AV53" s="4"/>
      <c r="AW53" s="4"/>
      <c r="AX53" s="25">
        <f>D53-BH53</f>
        <v>80.374791000000002</v>
      </c>
      <c r="AY53" s="4"/>
      <c r="AZ53" s="4"/>
      <c r="BA53" s="4"/>
      <c r="BB53" s="4"/>
      <c r="BC53" s="4"/>
      <c r="BD53" s="4"/>
      <c r="BE53" s="4"/>
      <c r="BF53" s="4"/>
      <c r="BG53" s="4"/>
      <c r="BH53" s="20">
        <f>SUM(H53:N53,P53:R53,U53:AB53,AE53:AW53,AY53:BG53)</f>
        <v>2.6</v>
      </c>
      <c r="BI53" s="23">
        <f>AX64</f>
        <v>96.384791000000007</v>
      </c>
      <c r="BJ53" s="14"/>
    </row>
    <row r="54" spans="1:62" s="26" customFormat="1" ht="13.8" x14ac:dyDescent="0.25">
      <c r="A54" s="15" t="s">
        <v>169</v>
      </c>
      <c r="B54" s="16" t="s">
        <v>91</v>
      </c>
      <c r="C54" s="23" t="s">
        <v>95</v>
      </c>
      <c r="D54" s="17"/>
      <c r="E54" s="24">
        <f t="shared" si="9"/>
        <v>0</v>
      </c>
      <c r="F54" s="24"/>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762">
        <v>0.26160099999999997</v>
      </c>
      <c r="E55" s="24">
        <f t="shared" si="9"/>
        <v>0</v>
      </c>
      <c r="F55" s="24"/>
      <c r="G55" s="20">
        <f t="shared" si="5"/>
        <v>0</v>
      </c>
      <c r="H55" s="4"/>
      <c r="I55" s="4"/>
      <c r="J55" s="4"/>
      <c r="K55" s="4"/>
      <c r="L55" s="4"/>
      <c r="M55" s="4"/>
      <c r="N55" s="4"/>
      <c r="O55" s="4"/>
      <c r="P55" s="4"/>
      <c r="Q55" s="4"/>
      <c r="R55" s="4"/>
      <c r="S55" s="20">
        <f>SUM(U55:AB55,AE55:AY55,BA55:BF55)</f>
        <v>0</v>
      </c>
      <c r="T55" s="20"/>
      <c r="U55" s="4"/>
      <c r="V55" s="4"/>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0.26160099999999997</v>
      </c>
      <c r="BA55" s="4"/>
      <c r="BB55" s="4"/>
      <c r="BC55" s="4"/>
      <c r="BD55" s="4"/>
      <c r="BE55" s="4"/>
      <c r="BF55" s="4"/>
      <c r="BG55" s="4"/>
      <c r="BH55" s="20">
        <f>SUM(H55:N55,P55:R55,U55:AB55,AE55:AY55,BA55:BG55)</f>
        <v>0</v>
      </c>
      <c r="BI55" s="23">
        <f>AZ64</f>
        <v>0.26160099999999997</v>
      </c>
      <c r="BJ55" s="14"/>
    </row>
    <row r="56" spans="1:62" s="26" customFormat="1" ht="13.8" x14ac:dyDescent="0.25">
      <c r="A56" s="15" t="s">
        <v>171</v>
      </c>
      <c r="B56" s="16" t="s">
        <v>116</v>
      </c>
      <c r="C56" s="23" t="s">
        <v>96</v>
      </c>
      <c r="D56" s="17"/>
      <c r="E56" s="24">
        <f t="shared" si="9"/>
        <v>0</v>
      </c>
      <c r="F56" s="24"/>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0.94</v>
      </c>
      <c r="BJ56" s="14"/>
    </row>
    <row r="57" spans="1:62" s="26" customFormat="1" ht="13.8" x14ac:dyDescent="0.25">
      <c r="A57" s="15" t="s">
        <v>172</v>
      </c>
      <c r="B57" s="16" t="s">
        <v>120</v>
      </c>
      <c r="C57" s="23" t="s">
        <v>117</v>
      </c>
      <c r="D57" s="17"/>
      <c r="E57" s="24">
        <f t="shared" si="9"/>
        <v>0</v>
      </c>
      <c r="F57" s="24"/>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762">
        <v>1.409891</v>
      </c>
      <c r="E58" s="24">
        <f t="shared" si="9"/>
        <v>0</v>
      </c>
      <c r="F58" s="24"/>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1.409891</v>
      </c>
      <c r="BD58" s="4"/>
      <c r="BE58" s="4"/>
      <c r="BF58" s="4"/>
      <c r="BG58" s="4"/>
      <c r="BH58" s="20">
        <f>SUM(H58:N58,P58:R58,U58:AB58,AE58:BB58,BD58:BG58)</f>
        <v>0</v>
      </c>
      <c r="BI58" s="23">
        <f>BC64</f>
        <v>1.409891</v>
      </c>
      <c r="BJ58" s="14"/>
    </row>
    <row r="59" spans="1:62" s="26" customFormat="1" ht="13.8" x14ac:dyDescent="0.25">
      <c r="A59" s="15">
        <v>2.19</v>
      </c>
      <c r="B59" s="16" t="s">
        <v>151</v>
      </c>
      <c r="C59" s="23" t="s">
        <v>152</v>
      </c>
      <c r="D59" s="762">
        <v>20.559556000000001</v>
      </c>
      <c r="E59" s="24">
        <f t="shared" si="9"/>
        <v>0</v>
      </c>
      <c r="F59" s="24"/>
      <c r="G59" s="20">
        <f t="shared" si="5"/>
        <v>0</v>
      </c>
      <c r="H59" s="4"/>
      <c r="I59" s="4"/>
      <c r="J59" s="4"/>
      <c r="K59" s="4"/>
      <c r="L59" s="4"/>
      <c r="M59" s="4"/>
      <c r="N59" s="4"/>
      <c r="O59" s="4"/>
      <c r="P59" s="4"/>
      <c r="Q59" s="4"/>
      <c r="R59" s="4"/>
      <c r="S59" s="20">
        <f>SUM(U59:AB59,AE59:BC59,BE59:BF59)</f>
        <v>0.01</v>
      </c>
      <c r="T59" s="20"/>
      <c r="U59" s="4"/>
      <c r="V59" s="4"/>
      <c r="W59" s="4"/>
      <c r="X59" s="4"/>
      <c r="Y59" s="4"/>
      <c r="Z59" s="4"/>
      <c r="AA59" s="4"/>
      <c r="AB59" s="4"/>
      <c r="AC59" s="737">
        <f t="shared" si="13"/>
        <v>0.01</v>
      </c>
      <c r="AD59" s="720"/>
      <c r="AE59" s="4">
        <v>0.01</v>
      </c>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20.549555999999999</v>
      </c>
      <c r="BE59" s="4"/>
      <c r="BF59" s="4"/>
      <c r="BG59" s="4"/>
      <c r="BH59" s="20">
        <f>SUM(H59:N59,P59:R59,U59:AB59,AE59:BC59,BE59:BG59)</f>
        <v>0.01</v>
      </c>
      <c r="BI59" s="23">
        <f>BD64</f>
        <v>20.549555999999999</v>
      </c>
      <c r="BJ59" s="14"/>
    </row>
    <row r="60" spans="1:62" s="26" customFormat="1" ht="13.8" x14ac:dyDescent="0.25">
      <c r="A60" s="15">
        <v>2.2000000000000002</v>
      </c>
      <c r="B60" s="16" t="s">
        <v>150</v>
      </c>
      <c r="C60" s="23" t="s">
        <v>153</v>
      </c>
      <c r="D60" s="762">
        <v>89.029065000000003</v>
      </c>
      <c r="E60" s="24">
        <f t="shared" si="9"/>
        <v>0</v>
      </c>
      <c r="F60" s="24"/>
      <c r="G60" s="20">
        <f t="shared" si="5"/>
        <v>0</v>
      </c>
      <c r="H60" s="4"/>
      <c r="I60" s="4"/>
      <c r="J60" s="4"/>
      <c r="K60" s="4"/>
      <c r="L60" s="4"/>
      <c r="M60" s="4"/>
      <c r="N60" s="4"/>
      <c r="O60" s="4"/>
      <c r="P60" s="4"/>
      <c r="Q60" s="4"/>
      <c r="R60" s="4"/>
      <c r="S60" s="20">
        <f>SUM(U60:AB60,AE60:BD60,BF60)</f>
        <v>0.54</v>
      </c>
      <c r="T60" s="20"/>
      <c r="U60" s="4"/>
      <c r="V60" s="4"/>
      <c r="W60" s="4"/>
      <c r="X60" s="4"/>
      <c r="Y60" s="4"/>
      <c r="Z60" s="4"/>
      <c r="AA60" s="4"/>
      <c r="AB60" s="4"/>
      <c r="AC60" s="737">
        <f t="shared" si="13"/>
        <v>0.54</v>
      </c>
      <c r="AD60" s="720"/>
      <c r="AE60" s="4">
        <v>0.5</v>
      </c>
      <c r="AF60" s="4">
        <v>0.04</v>
      </c>
      <c r="AG60" s="4"/>
      <c r="AH60" s="4"/>
      <c r="AI60" s="4"/>
      <c r="AJ60" s="4"/>
      <c r="AK60" s="4"/>
      <c r="AL60" s="4"/>
      <c r="AM60" s="4"/>
      <c r="AN60" s="4"/>
      <c r="AO60" s="4"/>
      <c r="AP60" s="4"/>
      <c r="AQ60" s="4"/>
      <c r="AR60" s="4"/>
      <c r="AS60" s="4"/>
      <c r="AT60" s="4"/>
      <c r="AU60" s="4"/>
      <c r="AV60" s="4"/>
      <c r="AW60" s="4"/>
      <c r="AX60" s="4"/>
      <c r="AY60" s="4"/>
      <c r="AZ60" s="4"/>
      <c r="BA60" s="4"/>
      <c r="BB60" s="4"/>
      <c r="BC60" s="4"/>
      <c r="BD60" s="4"/>
      <c r="BE60" s="25">
        <f>D60-BH60</f>
        <v>88.489064999999997</v>
      </c>
      <c r="BF60" s="4"/>
      <c r="BG60" s="4"/>
      <c r="BH60" s="20">
        <f>SUM(H60:N60,P60:R60,U60:AB60,AE60:BD60,BF60:BG60)</f>
        <v>0.54</v>
      </c>
      <c r="BI60" s="23">
        <f>BE64</f>
        <v>88.489064999999997</v>
      </c>
      <c r="BJ60" s="14"/>
    </row>
    <row r="61" spans="1:62" s="26" customFormat="1" ht="13.8" x14ac:dyDescent="0.25">
      <c r="A61" s="15">
        <v>2.21</v>
      </c>
      <c r="B61" s="16" t="s">
        <v>77</v>
      </c>
      <c r="C61" s="23" t="s">
        <v>78</v>
      </c>
      <c r="D61" s="762">
        <v>5.1241969999999997</v>
      </c>
      <c r="E61" s="24">
        <f t="shared" si="9"/>
        <v>0</v>
      </c>
      <c r="F61" s="24"/>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5.1241969999999997</v>
      </c>
      <c r="BG61" s="4"/>
      <c r="BH61" s="20">
        <f>SUM(H61:N61,P61:R61,U61:AB61,AE61:BE61,BG61)</f>
        <v>0</v>
      </c>
      <c r="BI61" s="23">
        <f>BF64</f>
        <v>5.1241969999999997</v>
      </c>
      <c r="BJ61" s="14"/>
    </row>
    <row r="62" spans="1:62" s="26" customFormat="1" ht="13.8" x14ac:dyDescent="0.25">
      <c r="A62" s="27">
        <v>3</v>
      </c>
      <c r="B62" s="28" t="s">
        <v>72</v>
      </c>
      <c r="C62" s="29" t="s">
        <v>84</v>
      </c>
      <c r="D62" s="753">
        <v>71.519219000000007</v>
      </c>
      <c r="E62" s="24">
        <f>SUM(H62:N62,P62:R62)</f>
        <v>0.16</v>
      </c>
      <c r="F62" s="24"/>
      <c r="G62" s="20">
        <f t="shared" si="5"/>
        <v>0</v>
      </c>
      <c r="H62" s="4"/>
      <c r="I62" s="4"/>
      <c r="J62" s="4"/>
      <c r="K62" s="4"/>
      <c r="L62" s="4"/>
      <c r="M62" s="4"/>
      <c r="N62" s="4"/>
      <c r="O62" s="4"/>
      <c r="P62" s="4"/>
      <c r="Q62" s="4"/>
      <c r="R62" s="4">
        <v>0.16</v>
      </c>
      <c r="S62" s="20">
        <f>SUM(U62:AB62,AE62:BF62,)</f>
        <v>5.67</v>
      </c>
      <c r="T62" s="20"/>
      <c r="U62" s="4"/>
      <c r="V62" s="4"/>
      <c r="W62" s="4"/>
      <c r="X62" s="4"/>
      <c r="Y62" s="4"/>
      <c r="Z62" s="4">
        <v>0.3</v>
      </c>
      <c r="AA62" s="4"/>
      <c r="AB62" s="4"/>
      <c r="AC62" s="737">
        <f>SUM(AE62:AT62,)</f>
        <v>5.34</v>
      </c>
      <c r="AD62" s="720"/>
      <c r="AE62" s="4">
        <v>3.67</v>
      </c>
      <c r="AF62" s="4">
        <v>1.37</v>
      </c>
      <c r="AG62" s="4"/>
      <c r="AH62" s="4"/>
      <c r="AI62" s="4"/>
      <c r="AJ62" s="4"/>
      <c r="AK62" s="4"/>
      <c r="AL62" s="4">
        <v>0.3</v>
      </c>
      <c r="AM62" s="4"/>
      <c r="AN62" s="4"/>
      <c r="AO62" s="4"/>
      <c r="AP62" s="4"/>
      <c r="AQ62" s="4"/>
      <c r="AR62" s="4"/>
      <c r="AS62" s="4"/>
      <c r="AT62" s="4"/>
      <c r="AU62" s="4"/>
      <c r="AV62" s="4"/>
      <c r="AW62" s="4"/>
      <c r="AX62" s="4">
        <v>0.03</v>
      </c>
      <c r="AY62" s="4"/>
      <c r="AZ62" s="4"/>
      <c r="BA62" s="4"/>
      <c r="BB62" s="4"/>
      <c r="BC62" s="4"/>
      <c r="BD62" s="4"/>
      <c r="BE62" s="4"/>
      <c r="BF62" s="4"/>
      <c r="BG62" s="25">
        <f>D62-BH62</f>
        <v>65.689219000000008</v>
      </c>
      <c r="BH62" s="20">
        <f>SUM(H62:N62,P62:R62,U62:AB62,AE62:BF62,)</f>
        <v>5.83</v>
      </c>
      <c r="BI62" s="23">
        <f>BG64</f>
        <v>65.689219000000008</v>
      </c>
      <c r="BJ62" s="14"/>
    </row>
    <row r="63" spans="1:62" x14ac:dyDescent="0.25">
      <c r="A63" s="723"/>
      <c r="B63" s="30" t="s">
        <v>113</v>
      </c>
      <c r="C63" s="724"/>
      <c r="E63" s="726">
        <f>SUM(H63:N63,P63:R63)</f>
        <v>23.220000000000002</v>
      </c>
      <c r="F63" s="726"/>
      <c r="G63" s="726">
        <f>SUM(H63+I63)</f>
        <v>0</v>
      </c>
      <c r="H63" s="726">
        <f>SUM(H12:H17,H19:H21,H24:H31,H34:H62)</f>
        <v>0</v>
      </c>
      <c r="I63" s="726">
        <f>SUM(I11,I13:I17,I19:I21,I24:I31,I34:I62)</f>
        <v>0</v>
      </c>
      <c r="J63" s="726">
        <f>SUM(J11:J12,J14:J17,J19:J21,J24:J31,J34:J62)</f>
        <v>0</v>
      </c>
      <c r="K63" s="726">
        <f>SUM(K11:K13,K15:K17,K19:K21,K24:K31,K34:K62)</f>
        <v>0</v>
      </c>
      <c r="L63" s="726">
        <f>SUM(L11:L14,L16:L17,L19:L21,L24:L31,L34:L62)</f>
        <v>0</v>
      </c>
      <c r="M63" s="726">
        <f>SUM(M11:M15,M17,M19:M21,M24:M31,M34:M62)</f>
        <v>0</v>
      </c>
      <c r="N63" s="726">
        <f>SUM(N11:N16,N19:N21,N24:N31,N34:N62)</f>
        <v>0</v>
      </c>
      <c r="O63" s="726">
        <f>SUM(O11:O16,O19:O21,O24:O31,O34:O62)</f>
        <v>0</v>
      </c>
      <c r="P63" s="726">
        <f>SUM(P11:P17,P20:P21,P24:P31,P34:P62)</f>
        <v>0</v>
      </c>
      <c r="Q63" s="726">
        <f>SUM(Q11:Q17,Q19,Q21,Q24:Q31,Q34:Q62)</f>
        <v>0</v>
      </c>
      <c r="R63" s="726">
        <f>SUM(R11:R17,R19:R20,R24:R31,R34:R62)</f>
        <v>23.220000000000002</v>
      </c>
      <c r="S63" s="726">
        <f>SUM(U63:AB63,AE63:BF63)</f>
        <v>129.18</v>
      </c>
      <c r="T63" s="726"/>
      <c r="U63" s="726">
        <f>SUM(U11:U17,U19:U21,U25:U31,U34:U62)</f>
        <v>0</v>
      </c>
      <c r="V63" s="726">
        <f>SUM(V11:V17,V19:V21,V24,V26:V31,V34:V62)</f>
        <v>0.2</v>
      </c>
      <c r="W63" s="726">
        <f>SUM(W11:W17,W19:W21,W24:W25,W27:W31,W34:W62)</f>
        <v>0</v>
      </c>
      <c r="X63" s="726">
        <f>SUM(X11:X17,X19:X21,X24:X26,X28:X31,X34:X62)</f>
        <v>0</v>
      </c>
      <c r="Y63" s="726">
        <f>SUM(Y11:Y17,Y19:Y21,Y24:Y27,Y29:Y31,Y34:Y62)</f>
        <v>40.050000000000004</v>
      </c>
      <c r="Z63" s="726">
        <f>SUM(Z11:Z17,Z19:Z21,Z24:Z28,Z30:Z31,Z34:Z62)</f>
        <v>8.4400000000000013</v>
      </c>
      <c r="AA63" s="726">
        <f>SUM(AA11:AA17,AA19:AA21,AA24:AA29,AA31,AA34:AA62)</f>
        <v>0</v>
      </c>
      <c r="AB63" s="726">
        <f>SUM(AB11:AB17,AB19:AB21,AB24:AB30,AB34:AB62)</f>
        <v>14</v>
      </c>
      <c r="AC63" s="738">
        <f>SUM(AC11:AC17,AC19:AC21,AC24:AC31,AC34:AC49,AC50:AC62)</f>
        <v>49.539999999999992</v>
      </c>
      <c r="AD63" s="726"/>
      <c r="AE63" s="726">
        <f>SUM(AE11:AE17,AE19:AE21,AE24:AE31,AE35:AE62)</f>
        <v>44.71</v>
      </c>
      <c r="AF63" s="726">
        <f>SUM(AF11:AF17,AF19:AF21,AF24:AF31,AF34,AF36:AF62)</f>
        <v>4.16</v>
      </c>
      <c r="AG63" s="726">
        <f>SUM(AG11:AG17,AG19:AG21,AG24:AG31,AG34:AG35,AG37:AG62)</f>
        <v>0.25</v>
      </c>
      <c r="AH63" s="726">
        <f>SUM(AH11:AH17,AH19:AH21,AH24:AH31,AH34:AH36,AH38:AH62)</f>
        <v>0</v>
      </c>
      <c r="AI63" s="726">
        <f>SUM(AI11:AI17,AI19:AI21,AI24:AI31,AI34:AI37,AI39:AI62)</f>
        <v>0</v>
      </c>
      <c r="AJ63" s="726">
        <f>SUM(AJ11:AJ17,AJ19:AJ21,AJ24:AJ31,AJ34:AJ38,AJ40:AJ62)</f>
        <v>0</v>
      </c>
      <c r="AK63" s="726">
        <f>SUM(AK11:AK17,AK19:AK21,AK24:AK31,AK34:AK39,AK41:AK62)</f>
        <v>0.03</v>
      </c>
      <c r="AL63" s="726">
        <f>SUM(AL11:AL17,AL19:AL21,AL24:AL31,AL34:AL40,AL42:AL62)</f>
        <v>0.39</v>
      </c>
      <c r="AM63" s="726">
        <f>SUM(AM11:AM17,AM19:AM21,AM24:AM31,AM34:AM41,AM43:AM62)</f>
        <v>0</v>
      </c>
      <c r="AN63" s="726">
        <f>SUM(AN11:AN17,AN19:AN21,AN24:AN31,AN34:AN42,AN44:AN62)</f>
        <v>0</v>
      </c>
      <c r="AO63" s="726">
        <f>SUM(AO11:AO17,AO19:AO21,AO24:AO31,AO34:AO43,AO45:AO62)</f>
        <v>0</v>
      </c>
      <c r="AP63" s="726">
        <f>SUM(AP11:AP17,AP19:AP21,AP24:AP31,AP34:AP44,AP46:AP62)</f>
        <v>0</v>
      </c>
      <c r="AQ63" s="726">
        <f>SUM(AQ11:AQ17,AQ19:AQ21,AQ24:AQ31,AQ34:AQ45,AQ47:AQ62)</f>
        <v>0</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0</v>
      </c>
      <c r="AW63" s="726">
        <f>SUM(AW11:AW17,AW19:AW21,AW24:AW31,AW34:AW51,AW53:AW62)</f>
        <v>0</v>
      </c>
      <c r="AX63" s="726">
        <f>SUM(AX11:AX17,AX19:AX21,AX24:AX31,AX34:AX52,AX54:AX62)</f>
        <v>16.009999999999998</v>
      </c>
      <c r="AY63" s="726">
        <f>SUM(AY11:AY17,AY19:AY21,AY24:AY31,AY34:AY53,AY55:AY62)</f>
        <v>0</v>
      </c>
      <c r="AZ63" s="726">
        <f>SUM(AZ11:AZ17,AZ19:AZ21,AZ24:AZ31,AZ34:AZ54,AZ56:AZ62)</f>
        <v>0</v>
      </c>
      <c r="BA63" s="726">
        <f>SUM(BA11:BA17,BA19:BA21,BA24:BA31,BA34:BA55,BA57:BA62)</f>
        <v>0.94</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4288.3119640000004</v>
      </c>
      <c r="F64" s="34"/>
      <c r="G64" s="34">
        <f>G10+G63</f>
        <v>522.55627900000002</v>
      </c>
      <c r="H64" s="34">
        <f>H63+H11</f>
        <v>473.15551899999997</v>
      </c>
      <c r="I64" s="34">
        <f>I12+I63</f>
        <v>49.400759999999998</v>
      </c>
      <c r="J64" s="34">
        <f>J13+J63</f>
        <v>127.18680000000001</v>
      </c>
      <c r="K64" s="34">
        <f>K14+K63</f>
        <v>277.73621100000003</v>
      </c>
      <c r="L64" s="34">
        <f>L15+L63</f>
        <v>1929.4841329999999</v>
      </c>
      <c r="M64" s="34">
        <f>M16+M63</f>
        <v>927.78145700000005</v>
      </c>
      <c r="N64" s="34">
        <f>N17+N63</f>
        <v>417.97892000000002</v>
      </c>
      <c r="O64" s="34">
        <f>O18+O63</f>
        <v>223.87454299999999</v>
      </c>
      <c r="P64" s="34">
        <f>P63+P19</f>
        <v>1.9922270000000002</v>
      </c>
      <c r="Q64" s="34">
        <f>Q63+Q20</f>
        <v>0</v>
      </c>
      <c r="R64" s="34">
        <f>R63+R21</f>
        <v>83.595937000000006</v>
      </c>
      <c r="S64" s="34">
        <f>SUM(S63,S22)</f>
        <v>548.55789900000002</v>
      </c>
      <c r="T64" s="34"/>
      <c r="U64" s="34">
        <f>U63+U24</f>
        <v>0</v>
      </c>
      <c r="V64" s="34">
        <f>V63+V25</f>
        <v>47.065537000000006</v>
      </c>
      <c r="W64" s="34">
        <f>W63+W26</f>
        <v>0</v>
      </c>
      <c r="X64" s="34">
        <f>+X63+X27</f>
        <v>0</v>
      </c>
      <c r="Y64" s="34">
        <f>+Y63+Y28</f>
        <v>40.050000000000004</v>
      </c>
      <c r="Z64" s="34">
        <f>Z63+Z29</f>
        <v>8.4603240000000017</v>
      </c>
      <c r="AA64" s="34">
        <f>AA63+AA30</f>
        <v>0</v>
      </c>
      <c r="AB64" s="34">
        <f>AB63+AB31</f>
        <v>14</v>
      </c>
      <c r="AC64" s="734">
        <f>AC63+AC32</f>
        <v>224.38541899999996</v>
      </c>
      <c r="AD64" s="34"/>
      <c r="AE64" s="34">
        <f>AE63+AE34</f>
        <v>143.76145700000001</v>
      </c>
      <c r="AF64" s="34">
        <f>AF63+AF35</f>
        <v>33.825955</v>
      </c>
      <c r="AG64" s="34">
        <f>AG63+AG36</f>
        <v>0.27961900000000001</v>
      </c>
      <c r="AH64" s="34">
        <f>AH63+AH37</f>
        <v>0.26976699999999998</v>
      </c>
      <c r="AI64" s="34">
        <f>AI63+AI38</f>
        <v>5.6877329999999997</v>
      </c>
      <c r="AJ64" s="34">
        <f>AJ63+AJ39</f>
        <v>4.8522569999999998</v>
      </c>
      <c r="AK64" s="34">
        <f>AK63+AK40</f>
        <v>0.18811900000000001</v>
      </c>
      <c r="AL64" s="34">
        <f>AL63+AL41</f>
        <v>0.407586</v>
      </c>
      <c r="AM64" s="34">
        <f>AM63+AM42</f>
        <v>0</v>
      </c>
      <c r="AN64" s="34">
        <f>AN63+AN43</f>
        <v>0</v>
      </c>
      <c r="AO64" s="34">
        <f>AO63+AO44</f>
        <v>0</v>
      </c>
      <c r="AP64" s="34">
        <f>AP63+AP45</f>
        <v>0.12772600000000001</v>
      </c>
      <c r="AQ64" s="34">
        <f>AQ63+AQ46</f>
        <v>34.735638000000002</v>
      </c>
      <c r="AR64" s="34">
        <f>AR63+AR47</f>
        <v>0</v>
      </c>
      <c r="AS64" s="34">
        <f>AS63+AS48</f>
        <v>0</v>
      </c>
      <c r="AT64" s="34">
        <f>AT63+AT49</f>
        <v>0.24956200000000001</v>
      </c>
      <c r="AU64" s="34">
        <f>AU63+AU50</f>
        <v>0</v>
      </c>
      <c r="AV64" s="34">
        <f>AV63+AV51</f>
        <v>1.4375180000000001</v>
      </c>
      <c r="AW64" s="34">
        <f>AW63+AW52</f>
        <v>0</v>
      </c>
      <c r="AX64" s="34">
        <f>AX63+AX53</f>
        <v>96.384791000000007</v>
      </c>
      <c r="AY64" s="34">
        <f>AY63+AY54</f>
        <v>0</v>
      </c>
      <c r="AZ64" s="34">
        <f>AZ63+AZ55</f>
        <v>0.26160099999999997</v>
      </c>
      <c r="BA64" s="34">
        <f>BA63+BA56</f>
        <v>0.94</v>
      </c>
      <c r="BB64" s="34">
        <f>BB63+BB57</f>
        <v>0</v>
      </c>
      <c r="BC64" s="34">
        <f>BC63+BC58</f>
        <v>1.409891</v>
      </c>
      <c r="BD64" s="34">
        <f>BD63+BD59</f>
        <v>20.549555999999999</v>
      </c>
      <c r="BE64" s="34">
        <f>BE63+BE60</f>
        <v>88.489064999999997</v>
      </c>
      <c r="BF64" s="34">
        <f>BF63+BF61</f>
        <v>5.1241969999999997</v>
      </c>
      <c r="BG64" s="34">
        <f>BG63+BG62</f>
        <v>65.689219000000008</v>
      </c>
      <c r="BH64" s="34"/>
      <c r="BI64" s="34"/>
      <c r="BJ64" s="9">
        <f>BI62</f>
        <v>65.689219000000008</v>
      </c>
    </row>
    <row r="66" spans="2:54" x14ac:dyDescent="0.25">
      <c r="S66" s="9">
        <f>S63+R63</f>
        <v>152.4</v>
      </c>
    </row>
    <row r="67" spans="2:54" ht="15.6" x14ac:dyDescent="0.3">
      <c r="B67" s="36" t="s">
        <v>158</v>
      </c>
      <c r="C67" s="37" t="s">
        <v>155</v>
      </c>
      <c r="D67" s="678"/>
      <c r="AZ67" s="8"/>
      <c r="BA67" s="8"/>
      <c r="BB67" s="8"/>
    </row>
    <row r="68" spans="2:54" ht="15.6" x14ac:dyDescent="0.3">
      <c r="B68" s="36" t="s">
        <v>159</v>
      </c>
      <c r="C68" s="37" t="s">
        <v>118</v>
      </c>
      <c r="D68" s="67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115" zoomScaleNormal="115" workbookViewId="0">
      <pane xSplit="4" ySplit="6" topLeftCell="AN55" activePane="bottomRight" state="frozen"/>
      <selection activeCell="A2" sqref="A2:BH2"/>
      <selection pane="topRight" activeCell="A2" sqref="A2:BH2"/>
      <selection pane="bottomLeft" activeCell="A2" sqref="A2:BH2"/>
      <selection pane="bottomRight" activeCell="A2" sqref="A2:BH2"/>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725"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E1" s="6"/>
      <c r="F1" s="6"/>
      <c r="G1" s="6"/>
      <c r="H1" s="6"/>
      <c r="I1" s="6"/>
      <c r="J1" s="6"/>
      <c r="K1" s="6"/>
      <c r="L1" s="6"/>
      <c r="M1" s="90"/>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970</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761"/>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942</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98">
        <f>SUM(D8,D22,D62)</f>
        <v>1842.46245</v>
      </c>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1842.4648400000001</v>
      </c>
      <c r="BK7" s="100">
        <f>D7-BJ7</f>
        <v>-2.3900000001049193E-3</v>
      </c>
    </row>
    <row r="8" spans="1:67" s="100" customFormat="1" ht="17.25" customHeight="1" x14ac:dyDescent="0.3">
      <c r="A8" s="742">
        <v>1</v>
      </c>
      <c r="B8" s="28" t="s">
        <v>31</v>
      </c>
      <c r="C8" s="97" t="s">
        <v>21</v>
      </c>
      <c r="D8" s="771">
        <v>1261.72694</v>
      </c>
      <c r="E8" s="743">
        <f>D8-BH8</f>
        <v>1194.5969399999999</v>
      </c>
      <c r="F8" s="743"/>
      <c r="G8" s="744">
        <f>SUM(G13:G17,G19:G21)</f>
        <v>0</v>
      </c>
      <c r="H8" s="744">
        <f>SUM(H12:H17,H19:H21)</f>
        <v>0</v>
      </c>
      <c r="I8" s="745">
        <f>SUM(I11,I13:I17,I19:I21)</f>
        <v>0</v>
      </c>
      <c r="J8" s="744">
        <f>SUM(J11:J12,J14:J17,J19:J21)</f>
        <v>0</v>
      </c>
      <c r="K8" s="744">
        <f>SUM(K11:K13,K15:K17,K19:K21)</f>
        <v>4.5</v>
      </c>
      <c r="L8" s="744">
        <f>SUM(L11:L14,L16:L17,L19:L21)</f>
        <v>0</v>
      </c>
      <c r="M8" s="744">
        <f>SUM(M11:M15,M17,M19:M21)</f>
        <v>0</v>
      </c>
      <c r="N8" s="744">
        <f>SUM(N11:N16,N19:N21)</f>
        <v>0</v>
      </c>
      <c r="O8" s="744">
        <f>SUM(O11:O16,O19:O21)</f>
        <v>0</v>
      </c>
      <c r="P8" s="744">
        <f>SUM(P11:P18,P20:P21)</f>
        <v>0</v>
      </c>
      <c r="Q8" s="744">
        <f>SUM(Q11:Q17,Q19,Q21)</f>
        <v>0</v>
      </c>
      <c r="R8" s="744">
        <f>SUM(R11:R17,R19:R20)</f>
        <v>0</v>
      </c>
      <c r="S8" s="24">
        <f>SUM(S11:S17,S19:S21)</f>
        <v>105.51999999999998</v>
      </c>
      <c r="T8" s="746"/>
      <c r="U8" s="744">
        <f>SUM(U11:U17,U19:U21)</f>
        <v>0</v>
      </c>
      <c r="V8" s="744">
        <f t="shared" ref="V8:BG8" si="0">SUM(V11:V17,V19:V21)</f>
        <v>0.2</v>
      </c>
      <c r="W8" s="744">
        <f t="shared" si="0"/>
        <v>0</v>
      </c>
      <c r="X8" s="744">
        <f t="shared" si="0"/>
        <v>0</v>
      </c>
      <c r="Y8" s="744">
        <f t="shared" si="0"/>
        <v>3.23</v>
      </c>
      <c r="Z8" s="744">
        <f t="shared" si="0"/>
        <v>0.97</v>
      </c>
      <c r="AA8" s="744">
        <f t="shared" si="0"/>
        <v>0</v>
      </c>
      <c r="AB8" s="744">
        <f t="shared" si="0"/>
        <v>0</v>
      </c>
      <c r="AC8" s="747">
        <f t="shared" si="0"/>
        <v>42.89</v>
      </c>
      <c r="AD8" s="748">
        <f t="shared" si="0"/>
        <v>0</v>
      </c>
      <c r="AE8" s="744">
        <f t="shared" si="0"/>
        <v>34.18</v>
      </c>
      <c r="AF8" s="744">
        <f t="shared" si="0"/>
        <v>7</v>
      </c>
      <c r="AG8" s="744">
        <f t="shared" si="0"/>
        <v>0</v>
      </c>
      <c r="AH8" s="744">
        <f t="shared" si="0"/>
        <v>0</v>
      </c>
      <c r="AI8" s="744">
        <f t="shared" si="0"/>
        <v>0</v>
      </c>
      <c r="AJ8" s="744">
        <f t="shared" si="0"/>
        <v>1.58</v>
      </c>
      <c r="AK8" s="744">
        <f t="shared" si="0"/>
        <v>0.05</v>
      </c>
      <c r="AL8" s="744">
        <f t="shared" si="0"/>
        <v>0.08</v>
      </c>
      <c r="AM8" s="744">
        <f t="shared" si="0"/>
        <v>0</v>
      </c>
      <c r="AN8" s="744">
        <f t="shared" si="0"/>
        <v>0</v>
      </c>
      <c r="AO8" s="744">
        <f t="shared" si="0"/>
        <v>0</v>
      </c>
      <c r="AP8" s="744">
        <f t="shared" si="0"/>
        <v>0</v>
      </c>
      <c r="AQ8" s="744">
        <f t="shared" si="0"/>
        <v>0</v>
      </c>
      <c r="AR8" s="744">
        <f t="shared" si="0"/>
        <v>0</v>
      </c>
      <c r="AS8" s="744">
        <f t="shared" si="0"/>
        <v>0</v>
      </c>
      <c r="AT8" s="744">
        <f t="shared" si="0"/>
        <v>0</v>
      </c>
      <c r="AU8" s="744">
        <f t="shared" si="0"/>
        <v>0</v>
      </c>
      <c r="AV8" s="744">
        <f t="shared" si="0"/>
        <v>0.77</v>
      </c>
      <c r="AW8" s="744">
        <f t="shared" si="0"/>
        <v>0</v>
      </c>
      <c r="AX8" s="744">
        <f t="shared" si="0"/>
        <v>14.57</v>
      </c>
      <c r="AY8" s="744">
        <f t="shared" si="0"/>
        <v>0</v>
      </c>
      <c r="AZ8" s="744">
        <f t="shared" si="0"/>
        <v>0</v>
      </c>
      <c r="BA8" s="744">
        <f t="shared" si="0"/>
        <v>0</v>
      </c>
      <c r="BB8" s="744">
        <f t="shared" si="0"/>
        <v>0</v>
      </c>
      <c r="BC8" s="744">
        <f t="shared" si="0"/>
        <v>0</v>
      </c>
      <c r="BD8" s="744">
        <f t="shared" si="0"/>
        <v>0</v>
      </c>
      <c r="BE8" s="744">
        <f t="shared" si="0"/>
        <v>0</v>
      </c>
      <c r="BF8" s="744">
        <f t="shared" si="0"/>
        <v>0</v>
      </c>
      <c r="BG8" s="744">
        <f t="shared" si="0"/>
        <v>0</v>
      </c>
      <c r="BH8" s="749">
        <f>SUM(BH11:BH17,BH19:BH21)</f>
        <v>67.13</v>
      </c>
      <c r="BI8" s="98">
        <f>E64</f>
        <v>1204.99694</v>
      </c>
      <c r="BJ8" s="100">
        <f>BI10+BI13+BI14+BI15+BI16+BI17+BI19+BI20+BI21</f>
        <v>1204.99694</v>
      </c>
      <c r="BK8" s="42"/>
      <c r="BL8" s="8"/>
      <c r="BM8" s="8"/>
      <c r="BN8" s="8"/>
      <c r="BO8" s="8"/>
    </row>
    <row r="9" spans="1:67" s="14" customFormat="1" ht="12" customHeight="1" x14ac:dyDescent="0.3">
      <c r="A9" s="15"/>
      <c r="B9" s="16" t="s">
        <v>38</v>
      </c>
      <c r="C9" s="91"/>
      <c r="D9" s="17"/>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42"/>
      <c r="BL9" s="8"/>
      <c r="BM9" s="8"/>
      <c r="BN9" s="8"/>
      <c r="BO9" s="8"/>
    </row>
    <row r="10" spans="1:67" s="26" customFormat="1" ht="15.6" x14ac:dyDescent="0.3">
      <c r="A10" s="15">
        <v>1.1000000000000001</v>
      </c>
      <c r="B10" s="16" t="s">
        <v>81</v>
      </c>
      <c r="C10" s="23" t="s">
        <v>82</v>
      </c>
      <c r="D10" s="772">
        <v>452.14717999999999</v>
      </c>
      <c r="E10" s="24">
        <f>SUM(J10:N10,P10:R10)</f>
        <v>4.5</v>
      </c>
      <c r="F10" s="24"/>
      <c r="G10" s="25">
        <f>D10-BH10</f>
        <v>408.69718</v>
      </c>
      <c r="H10" s="20">
        <f>SUM(H12)</f>
        <v>0</v>
      </c>
      <c r="I10" s="102">
        <f>SUM(I11)</f>
        <v>0</v>
      </c>
      <c r="J10" s="20">
        <f t="shared" ref="J10:S10" si="1">SUM(J11:J12)</f>
        <v>0</v>
      </c>
      <c r="K10" s="20">
        <f t="shared" si="1"/>
        <v>4.5</v>
      </c>
      <c r="L10" s="20">
        <f t="shared" si="1"/>
        <v>0</v>
      </c>
      <c r="M10" s="20">
        <f t="shared" si="1"/>
        <v>0</v>
      </c>
      <c r="N10" s="20">
        <f t="shared" si="1"/>
        <v>0</v>
      </c>
      <c r="O10" s="20">
        <f t="shared" si="1"/>
        <v>0</v>
      </c>
      <c r="P10" s="20">
        <f t="shared" si="1"/>
        <v>0</v>
      </c>
      <c r="Q10" s="20">
        <f t="shared" si="1"/>
        <v>0</v>
      </c>
      <c r="R10" s="20">
        <f t="shared" si="1"/>
        <v>0</v>
      </c>
      <c r="S10" s="720">
        <f t="shared" si="1"/>
        <v>65.56</v>
      </c>
      <c r="T10" s="20"/>
      <c r="U10" s="20">
        <f>SUM(U11:U12)</f>
        <v>0</v>
      </c>
      <c r="V10" s="20">
        <f t="shared" ref="V10:BF10" si="2">SUM(V11:V12)</f>
        <v>0.2</v>
      </c>
      <c r="W10" s="20">
        <f t="shared" si="2"/>
        <v>0</v>
      </c>
      <c r="X10" s="20">
        <f t="shared" si="2"/>
        <v>0</v>
      </c>
      <c r="Y10" s="20">
        <f t="shared" si="2"/>
        <v>1.97</v>
      </c>
      <c r="Z10" s="20">
        <f t="shared" si="2"/>
        <v>0.79</v>
      </c>
      <c r="AA10" s="20">
        <f t="shared" si="2"/>
        <v>0</v>
      </c>
      <c r="AB10" s="20">
        <f t="shared" si="2"/>
        <v>0</v>
      </c>
      <c r="AC10" s="737">
        <f t="shared" si="2"/>
        <v>26.610000000000003</v>
      </c>
      <c r="AD10" s="720"/>
      <c r="AE10" s="20">
        <f t="shared" si="2"/>
        <v>23.98</v>
      </c>
      <c r="AF10" s="20">
        <f t="shared" si="2"/>
        <v>1</v>
      </c>
      <c r="AG10" s="20">
        <f t="shared" si="2"/>
        <v>0</v>
      </c>
      <c r="AH10" s="20">
        <f t="shared" si="2"/>
        <v>0</v>
      </c>
      <c r="AI10" s="20">
        <f t="shared" si="2"/>
        <v>0</v>
      </c>
      <c r="AJ10" s="20">
        <f t="shared" si="2"/>
        <v>1.58</v>
      </c>
      <c r="AK10" s="20">
        <f t="shared" si="2"/>
        <v>0.05</v>
      </c>
      <c r="AL10" s="20">
        <f t="shared" si="2"/>
        <v>0</v>
      </c>
      <c r="AM10" s="20">
        <f t="shared" si="2"/>
        <v>0</v>
      </c>
      <c r="AN10" s="20">
        <f t="shared" si="2"/>
        <v>0</v>
      </c>
      <c r="AO10" s="20">
        <f t="shared" si="2"/>
        <v>0</v>
      </c>
      <c r="AP10" s="20">
        <f t="shared" si="2"/>
        <v>0</v>
      </c>
      <c r="AQ10" s="20">
        <f t="shared" si="2"/>
        <v>0</v>
      </c>
      <c r="AR10" s="20">
        <f t="shared" si="2"/>
        <v>0</v>
      </c>
      <c r="AS10" s="20">
        <f t="shared" si="2"/>
        <v>0</v>
      </c>
      <c r="AT10" s="20">
        <f t="shared" si="2"/>
        <v>0</v>
      </c>
      <c r="AU10" s="20">
        <f t="shared" si="2"/>
        <v>0</v>
      </c>
      <c r="AV10" s="20">
        <f t="shared" si="2"/>
        <v>0.77</v>
      </c>
      <c r="AW10" s="20">
        <f t="shared" si="2"/>
        <v>0</v>
      </c>
      <c r="AX10" s="20">
        <f t="shared" si="2"/>
        <v>8.61</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43.449999999999996</v>
      </c>
      <c r="BI10" s="23">
        <f>G64</f>
        <v>408.69718</v>
      </c>
      <c r="BJ10" s="14"/>
      <c r="BK10" s="42"/>
      <c r="BL10" s="8"/>
      <c r="BM10" s="8"/>
      <c r="BN10" s="8"/>
      <c r="BO10" s="8"/>
    </row>
    <row r="11" spans="1:67" s="26" customFormat="1" ht="15.6" x14ac:dyDescent="0.3">
      <c r="A11" s="15"/>
      <c r="B11" s="16" t="s">
        <v>79</v>
      </c>
      <c r="C11" s="23" t="s">
        <v>80</v>
      </c>
      <c r="D11" s="772">
        <v>451.59906000000001</v>
      </c>
      <c r="E11" s="727">
        <f>SUM(I11:N11,P11:R11)</f>
        <v>4.5</v>
      </c>
      <c r="F11" s="727"/>
      <c r="G11" s="720">
        <f>SUM(I11)</f>
        <v>0</v>
      </c>
      <c r="H11" s="93">
        <f>D11-BH11</f>
        <v>408.14906000000002</v>
      </c>
      <c r="I11" s="4"/>
      <c r="J11" s="4"/>
      <c r="K11" s="4">
        <v>4.5</v>
      </c>
      <c r="L11" s="4"/>
      <c r="M11" s="103"/>
      <c r="N11" s="4"/>
      <c r="O11" s="4"/>
      <c r="P11" s="4"/>
      <c r="Q11" s="4"/>
      <c r="R11" s="4"/>
      <c r="S11" s="720">
        <f t="shared" ref="S11:S18" si="3">SUM(U11:BF11)</f>
        <v>65.56</v>
      </c>
      <c r="T11" s="4"/>
      <c r="U11" s="4"/>
      <c r="V11" s="4">
        <v>0.2</v>
      </c>
      <c r="W11" s="4"/>
      <c r="X11" s="4"/>
      <c r="Y11" s="4">
        <v>1.97</v>
      </c>
      <c r="Z11" s="4">
        <v>0.79</v>
      </c>
      <c r="AA11" s="4"/>
      <c r="AB11" s="4"/>
      <c r="AC11" s="737">
        <f>SUM(AE11:AT11)</f>
        <v>26.610000000000003</v>
      </c>
      <c r="AD11" s="720"/>
      <c r="AE11" s="4">
        <v>23.98</v>
      </c>
      <c r="AF11" s="4">
        <v>1</v>
      </c>
      <c r="AG11" s="4"/>
      <c r="AH11" s="4"/>
      <c r="AI11" s="4"/>
      <c r="AJ11" s="4">
        <v>1.58</v>
      </c>
      <c r="AK11" s="4">
        <v>0.05</v>
      </c>
      <c r="AL11" s="4"/>
      <c r="AM11" s="4"/>
      <c r="AN11" s="4"/>
      <c r="AO11" s="4"/>
      <c r="AP11" s="4"/>
      <c r="AQ11" s="4"/>
      <c r="AR11" s="4"/>
      <c r="AS11" s="4"/>
      <c r="AT11" s="4"/>
      <c r="AU11" s="4"/>
      <c r="AV11" s="4">
        <v>0.77</v>
      </c>
      <c r="AW11" s="4"/>
      <c r="AX11" s="4">
        <v>8.61</v>
      </c>
      <c r="AY11" s="4"/>
      <c r="AZ11" s="4"/>
      <c r="BA11" s="4"/>
      <c r="BB11" s="4"/>
      <c r="BC11" s="4"/>
      <c r="BD11" s="4"/>
      <c r="BE11" s="4"/>
      <c r="BF11" s="4"/>
      <c r="BG11" s="4"/>
      <c r="BH11" s="4">
        <f>SUM(I11:N11,P11:R11,U11:AB11,AE11:BG11)</f>
        <v>43.449999999999996</v>
      </c>
      <c r="BI11" s="23">
        <f>H64</f>
        <v>408.14906000000002</v>
      </c>
      <c r="BJ11" s="14"/>
      <c r="BK11" s="42"/>
      <c r="BL11" s="8"/>
      <c r="BM11" s="8"/>
      <c r="BN11" s="8"/>
      <c r="BO11" s="8"/>
    </row>
    <row r="12" spans="1:67" s="26" customFormat="1" ht="15.6" x14ac:dyDescent="0.3">
      <c r="A12" s="15"/>
      <c r="B12" s="16" t="s">
        <v>184</v>
      </c>
      <c r="C12" s="23" t="s">
        <v>183</v>
      </c>
      <c r="D12" s="772">
        <v>0.54812000000000005</v>
      </c>
      <c r="E12" s="105">
        <f>SUM(H12,J12:N12,P12:R12)</f>
        <v>0</v>
      </c>
      <c r="F12" s="105"/>
      <c r="G12" s="104">
        <f>SUM(H12)</f>
        <v>0</v>
      </c>
      <c r="H12" s="4"/>
      <c r="I12" s="93">
        <f>D12-BH12</f>
        <v>0.54812000000000005</v>
      </c>
      <c r="J12" s="4"/>
      <c r="K12" s="4"/>
      <c r="L12" s="4"/>
      <c r="M12" s="103"/>
      <c r="N12" s="4"/>
      <c r="O12" s="4"/>
      <c r="P12" s="4"/>
      <c r="Q12" s="4"/>
      <c r="R12" s="4"/>
      <c r="S12" s="720">
        <f t="shared" si="3"/>
        <v>0</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v>
      </c>
      <c r="BI12" s="23">
        <f>I64</f>
        <v>0.54812000000000005</v>
      </c>
      <c r="BJ12" s="14"/>
      <c r="BK12" s="42"/>
      <c r="BL12" s="8"/>
      <c r="BM12" s="8"/>
      <c r="BN12" s="8"/>
      <c r="BO12" s="8"/>
    </row>
    <row r="13" spans="1:67" s="26" customFormat="1" ht="13.8" x14ac:dyDescent="0.25">
      <c r="A13" s="15">
        <v>1.2</v>
      </c>
      <c r="B13" s="16" t="s">
        <v>105</v>
      </c>
      <c r="C13" s="23" t="s">
        <v>51</v>
      </c>
      <c r="D13" s="772">
        <v>19.875869999999999</v>
      </c>
      <c r="E13" s="24">
        <f>SUM(H13:I13,K13:N13,P13:R13)</f>
        <v>0</v>
      </c>
      <c r="F13" s="24"/>
      <c r="G13" s="20">
        <f>SUM(H13:I13)</f>
        <v>0</v>
      </c>
      <c r="H13" s="4"/>
      <c r="I13" s="4"/>
      <c r="J13" s="25">
        <f>D13-BH13</f>
        <v>7.6458700000000004</v>
      </c>
      <c r="K13" s="4"/>
      <c r="L13" s="4"/>
      <c r="M13" s="4"/>
      <c r="N13" s="4"/>
      <c r="O13" s="4"/>
      <c r="P13" s="4"/>
      <c r="Q13" s="4"/>
      <c r="R13" s="4"/>
      <c r="S13" s="720">
        <f t="shared" si="3"/>
        <v>21.009999999999998</v>
      </c>
      <c r="T13" s="20"/>
      <c r="U13" s="4"/>
      <c r="V13" s="4"/>
      <c r="W13" s="4"/>
      <c r="X13" s="4"/>
      <c r="Y13" s="4"/>
      <c r="Z13" s="4">
        <v>0.18</v>
      </c>
      <c r="AA13" s="4"/>
      <c r="AB13" s="4"/>
      <c r="AC13" s="737">
        <f t="shared" si="4"/>
        <v>8.7799999999999994</v>
      </c>
      <c r="AD13" s="720"/>
      <c r="AE13" s="4">
        <v>4.7</v>
      </c>
      <c r="AF13" s="4">
        <v>4</v>
      </c>
      <c r="AG13" s="4"/>
      <c r="AH13" s="4"/>
      <c r="AI13" s="4"/>
      <c r="AJ13" s="4"/>
      <c r="AK13" s="4"/>
      <c r="AL13" s="4">
        <v>0.08</v>
      </c>
      <c r="AM13" s="4"/>
      <c r="AN13" s="4"/>
      <c r="AO13" s="4"/>
      <c r="AP13" s="4"/>
      <c r="AQ13" s="4"/>
      <c r="AR13" s="4"/>
      <c r="AS13" s="4"/>
      <c r="AT13" s="4"/>
      <c r="AU13" s="4"/>
      <c r="AV13" s="4"/>
      <c r="AW13" s="4"/>
      <c r="AX13" s="4">
        <v>3.27</v>
      </c>
      <c r="AY13" s="4"/>
      <c r="AZ13" s="4"/>
      <c r="BA13" s="4"/>
      <c r="BB13" s="4"/>
      <c r="BC13" s="4"/>
      <c r="BD13" s="4"/>
      <c r="BE13" s="4"/>
      <c r="BF13" s="4"/>
      <c r="BG13" s="4"/>
      <c r="BH13" s="20">
        <f>SUM(H13:I13,K13:N13,P13:R13,U13:AB13,AE13:BG13)</f>
        <v>12.229999999999999</v>
      </c>
      <c r="BI13" s="23">
        <f>J64</f>
        <v>7.6458700000000004</v>
      </c>
      <c r="BJ13" s="14"/>
    </row>
    <row r="14" spans="1:67" s="26" customFormat="1" ht="13.8" x14ac:dyDescent="0.25">
      <c r="A14" s="15" t="s">
        <v>3</v>
      </c>
      <c r="B14" s="16" t="s">
        <v>34</v>
      </c>
      <c r="C14" s="23" t="s">
        <v>39</v>
      </c>
      <c r="D14" s="772">
        <v>103.05359</v>
      </c>
      <c r="E14" s="24">
        <f>SUM(H14:J14,L14:N14,P14:R14)</f>
        <v>0</v>
      </c>
      <c r="F14" s="24"/>
      <c r="G14" s="20">
        <f t="shared" ref="G14:G62" si="5">SUM(H14:I14)</f>
        <v>0</v>
      </c>
      <c r="H14" s="4"/>
      <c r="I14" s="4"/>
      <c r="J14" s="4"/>
      <c r="K14" s="25">
        <f>D14-BH14</f>
        <v>94.813590000000005</v>
      </c>
      <c r="L14" s="4"/>
      <c r="M14" s="4"/>
      <c r="N14" s="4"/>
      <c r="O14" s="4"/>
      <c r="P14" s="4"/>
      <c r="Q14" s="4"/>
      <c r="R14" s="4"/>
      <c r="S14" s="720">
        <f t="shared" si="3"/>
        <v>13.24</v>
      </c>
      <c r="T14" s="20"/>
      <c r="U14" s="4"/>
      <c r="V14" s="4"/>
      <c r="W14" s="4"/>
      <c r="X14" s="4"/>
      <c r="Y14" s="4">
        <v>1.26</v>
      </c>
      <c r="Z14" s="4"/>
      <c r="AA14" s="4"/>
      <c r="AB14" s="4"/>
      <c r="AC14" s="737">
        <f t="shared" si="4"/>
        <v>5</v>
      </c>
      <c r="AD14" s="720"/>
      <c r="AE14" s="4">
        <v>3</v>
      </c>
      <c r="AF14" s="4">
        <v>2</v>
      </c>
      <c r="AG14" s="4"/>
      <c r="AH14" s="4"/>
      <c r="AI14" s="4"/>
      <c r="AJ14" s="4"/>
      <c r="AK14" s="4"/>
      <c r="AL14" s="4"/>
      <c r="AM14" s="4"/>
      <c r="AN14" s="4"/>
      <c r="AO14" s="4"/>
      <c r="AP14" s="4"/>
      <c r="AQ14" s="4"/>
      <c r="AR14" s="4"/>
      <c r="AS14" s="4"/>
      <c r="AT14" s="4"/>
      <c r="AU14" s="4"/>
      <c r="AV14" s="4"/>
      <c r="AW14" s="4"/>
      <c r="AX14" s="4">
        <v>1.98</v>
      </c>
      <c r="AY14" s="4"/>
      <c r="AZ14" s="4"/>
      <c r="BA14" s="4"/>
      <c r="BB14" s="4"/>
      <c r="BC14" s="4"/>
      <c r="BD14" s="4"/>
      <c r="BE14" s="4"/>
      <c r="BF14" s="4"/>
      <c r="BG14" s="4"/>
      <c r="BH14" s="20">
        <f>SUM(H14:J14,L14:N14,P14:R14,U14:AB14,AE14:BG14)</f>
        <v>8.24</v>
      </c>
      <c r="BI14" s="23">
        <f>K64</f>
        <v>105.21359000000001</v>
      </c>
      <c r="BJ14" s="14"/>
    </row>
    <row r="15" spans="1:67" s="26" customFormat="1" ht="13.8" x14ac:dyDescent="0.25">
      <c r="A15" s="15" t="s">
        <v>4</v>
      </c>
      <c r="B15" s="16" t="s">
        <v>11</v>
      </c>
      <c r="C15" s="23" t="s">
        <v>22</v>
      </c>
      <c r="D15" s="772">
        <v>663.82457999999997</v>
      </c>
      <c r="E15" s="24">
        <f>SUM(H15:K15,M15:N15,P15:R15)</f>
        <v>0</v>
      </c>
      <c r="F15" s="24"/>
      <c r="G15" s="20">
        <f t="shared" si="5"/>
        <v>0</v>
      </c>
      <c r="H15" s="4"/>
      <c r="I15" s="4"/>
      <c r="J15" s="4"/>
      <c r="K15" s="4"/>
      <c r="L15" s="25">
        <f>D15-BH15</f>
        <v>663.82457999999997</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663.82457999999997</v>
      </c>
      <c r="BJ15" s="14"/>
    </row>
    <row r="16" spans="1:67" s="26" customFormat="1" ht="13.8" x14ac:dyDescent="0.25">
      <c r="A16" s="15" t="s">
        <v>5</v>
      </c>
      <c r="B16" s="16" t="s">
        <v>12</v>
      </c>
      <c r="C16" s="23" t="s">
        <v>23</v>
      </c>
      <c r="D16" s="4"/>
      <c r="E16" s="24">
        <f>SUM(H16:L16,N16,P16:R16)</f>
        <v>0</v>
      </c>
      <c r="F16" s="24"/>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4"/>
      <c r="E17" s="24">
        <f>SUM(H17:M17,P17:R17)</f>
        <v>0</v>
      </c>
      <c r="F17" s="24"/>
      <c r="G17" s="720">
        <f t="shared" si="5"/>
        <v>0</v>
      </c>
      <c r="H17" s="4"/>
      <c r="I17" s="4"/>
      <c r="J17" s="4"/>
      <c r="K17" s="4"/>
      <c r="L17" s="4"/>
      <c r="M17" s="4"/>
      <c r="N17" s="25">
        <f>D17-BH17</f>
        <v>0</v>
      </c>
      <c r="O17" s="4"/>
      <c r="P17" s="4"/>
      <c r="Q17" s="4"/>
      <c r="R17" s="4"/>
      <c r="S17" s="720">
        <f t="shared" si="3"/>
        <v>0</v>
      </c>
      <c r="T17" s="20"/>
      <c r="U17" s="4"/>
      <c r="V17" s="4"/>
      <c r="W17" s="4"/>
      <c r="X17" s="4"/>
      <c r="Y17" s="4"/>
      <c r="Z17" s="4"/>
      <c r="AA17" s="4"/>
      <c r="AB17" s="4"/>
      <c r="AC17" s="737">
        <f t="shared" si="4"/>
        <v>0</v>
      </c>
      <c r="AD17" s="720"/>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20">
        <f>SUM(H17:M17,P17:R17,U17:AB17,AE17:BG17)</f>
        <v>0</v>
      </c>
      <c r="BI17" s="23">
        <f>N64</f>
        <v>0</v>
      </c>
      <c r="BJ17" s="14"/>
    </row>
    <row r="18" spans="1:64" s="26" customFormat="1" ht="19.2" x14ac:dyDescent="0.25">
      <c r="A18" s="15"/>
      <c r="B18" s="92" t="s">
        <v>231</v>
      </c>
      <c r="C18" s="23" t="s">
        <v>232</v>
      </c>
      <c r="D18" s="4"/>
      <c r="E18" s="24">
        <f>SUM(H18:M18,P18:R18)</f>
        <v>0</v>
      </c>
      <c r="F18" s="17"/>
      <c r="G18" s="720">
        <f t="shared" si="5"/>
        <v>0</v>
      </c>
      <c r="H18" s="4"/>
      <c r="I18" s="4"/>
      <c r="J18" s="4"/>
      <c r="K18" s="4"/>
      <c r="L18" s="4"/>
      <c r="M18" s="4"/>
      <c r="N18" s="4"/>
      <c r="O18" s="93">
        <f>D18-BH18</f>
        <v>0</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772">
        <v>14.218920000000001</v>
      </c>
      <c r="E19" s="24">
        <f>SUM(H19:N19,Q19:R19)</f>
        <v>0</v>
      </c>
      <c r="F19" s="24"/>
      <c r="G19" s="20">
        <f t="shared" si="5"/>
        <v>0</v>
      </c>
      <c r="H19" s="4"/>
      <c r="I19" s="4"/>
      <c r="J19" s="4"/>
      <c r="K19" s="4"/>
      <c r="L19" s="4"/>
      <c r="M19" s="4"/>
      <c r="N19" s="4"/>
      <c r="O19" s="4"/>
      <c r="P19" s="25">
        <f>D19-BH19</f>
        <v>11.00892</v>
      </c>
      <c r="Q19" s="4"/>
      <c r="R19" s="4"/>
      <c r="S19" s="720">
        <f>SUM(U19:BF19)</f>
        <v>5.71</v>
      </c>
      <c r="T19" s="20"/>
      <c r="U19" s="4"/>
      <c r="V19" s="4"/>
      <c r="W19" s="4"/>
      <c r="X19" s="4"/>
      <c r="Y19" s="4"/>
      <c r="Z19" s="4"/>
      <c r="AA19" s="4"/>
      <c r="AB19" s="4"/>
      <c r="AC19" s="737">
        <f t="shared" si="4"/>
        <v>2.5</v>
      </c>
      <c r="AD19" s="720"/>
      <c r="AE19" s="4">
        <v>2.5</v>
      </c>
      <c r="AF19" s="4"/>
      <c r="AG19" s="4"/>
      <c r="AH19" s="4"/>
      <c r="AI19" s="4"/>
      <c r="AJ19" s="4"/>
      <c r="AK19" s="4"/>
      <c r="AL19" s="4"/>
      <c r="AM19" s="4"/>
      <c r="AN19" s="4"/>
      <c r="AO19" s="4"/>
      <c r="AP19" s="4"/>
      <c r="AQ19" s="4"/>
      <c r="AR19" s="4"/>
      <c r="AS19" s="4"/>
      <c r="AT19" s="4"/>
      <c r="AU19" s="4"/>
      <c r="AV19" s="4"/>
      <c r="AW19" s="4"/>
      <c r="AX19" s="4">
        <v>0.71</v>
      </c>
      <c r="AY19" s="4"/>
      <c r="AZ19" s="4"/>
      <c r="BA19" s="4"/>
      <c r="BB19" s="4"/>
      <c r="BC19" s="4"/>
      <c r="BD19" s="4"/>
      <c r="BE19" s="4"/>
      <c r="BF19" s="4"/>
      <c r="BG19" s="4"/>
      <c r="BH19" s="20">
        <f>SUM(H19:N19,Q19:R19,U19:AB19,AE19:BG19)</f>
        <v>3.21</v>
      </c>
      <c r="BI19" s="23">
        <f>P64</f>
        <v>11.00892</v>
      </c>
      <c r="BJ19" s="14"/>
    </row>
    <row r="20" spans="1:64" s="26" customFormat="1" ht="13.8" x14ac:dyDescent="0.25">
      <c r="A20" s="15" t="s">
        <v>47</v>
      </c>
      <c r="B20" s="16" t="s">
        <v>45</v>
      </c>
      <c r="C20" s="23" t="s">
        <v>46</v>
      </c>
      <c r="D20" s="4"/>
      <c r="E20" s="24">
        <f>SUM(H20:N20,P20,R20)</f>
        <v>0</v>
      </c>
      <c r="F20" s="24"/>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772">
        <v>8.6067999999999998</v>
      </c>
      <c r="E21" s="24">
        <f>SUM(H21:N21,P21:Q21)</f>
        <v>0</v>
      </c>
      <c r="F21" s="24"/>
      <c r="G21" s="20">
        <f t="shared" si="5"/>
        <v>0</v>
      </c>
      <c r="H21" s="4"/>
      <c r="I21" s="4"/>
      <c r="J21" s="4"/>
      <c r="K21" s="4"/>
      <c r="L21" s="4"/>
      <c r="M21" s="4"/>
      <c r="N21" s="4"/>
      <c r="O21" s="4"/>
      <c r="P21" s="4"/>
      <c r="Q21" s="4"/>
      <c r="R21" s="25">
        <f>D21-BH21</f>
        <v>8.6067999999999998</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8.6067999999999998</v>
      </c>
      <c r="BJ21" s="14"/>
    </row>
    <row r="22" spans="1:64" s="752" customFormat="1" ht="13.8" x14ac:dyDescent="0.25">
      <c r="A22" s="742">
        <v>2</v>
      </c>
      <c r="B22" s="742" t="s">
        <v>32</v>
      </c>
      <c r="C22" s="29" t="s">
        <v>24</v>
      </c>
      <c r="D22" s="771">
        <v>532.00118999999995</v>
      </c>
      <c r="E22" s="24">
        <f>SUM(H22:N22,P22:R22)</f>
        <v>0</v>
      </c>
      <c r="F22" s="24"/>
      <c r="G22" s="24">
        <f t="shared" si="5"/>
        <v>0</v>
      </c>
      <c r="H22" s="24">
        <f>SUM(H24:H31,H34:H61)</f>
        <v>0</v>
      </c>
      <c r="I22" s="24">
        <f>SUM(I24:I31,I34:I61)</f>
        <v>0</v>
      </c>
      <c r="J22" s="24">
        <f t="shared" ref="J22:R22" si="6">SUM(J24:J31,J34:J61)</f>
        <v>0</v>
      </c>
      <c r="K22" s="24">
        <f t="shared" si="6"/>
        <v>0</v>
      </c>
      <c r="L22" s="24">
        <f>SUM(L24:L31,L34:L61)</f>
        <v>0</v>
      </c>
      <c r="M22" s="24">
        <f t="shared" si="6"/>
        <v>0</v>
      </c>
      <c r="N22" s="24">
        <f t="shared" si="6"/>
        <v>0</v>
      </c>
      <c r="O22" s="24">
        <f t="shared" si="6"/>
        <v>0</v>
      </c>
      <c r="P22" s="24">
        <f t="shared" si="6"/>
        <v>0</v>
      </c>
      <c r="Q22" s="24">
        <f t="shared" si="6"/>
        <v>0</v>
      </c>
      <c r="R22" s="24">
        <f t="shared" si="6"/>
        <v>0</v>
      </c>
      <c r="S22" s="750">
        <f>D22-BH22</f>
        <v>527.40118999999993</v>
      </c>
      <c r="T22" s="750"/>
      <c r="U22" s="24">
        <f>SUM(U25:U31,U34:U49,U50:U61)</f>
        <v>0</v>
      </c>
      <c r="V22" s="24">
        <f>SUM(V24,V26:V31,V34:V49,V50:V61)</f>
        <v>0</v>
      </c>
      <c r="W22" s="24">
        <f>SUM(W24:W25,W27:W31,W34:W49,W50:W61)</f>
        <v>0</v>
      </c>
      <c r="X22" s="24">
        <f>SUM(X24:X26,X28:X31,X34:X49,X50:X61)</f>
        <v>0</v>
      </c>
      <c r="Y22" s="24">
        <f>SUM(Y24:Y27,Y29:Y31,Y34:Y49,Y50:Y61)</f>
        <v>0.47</v>
      </c>
      <c r="Z22" s="24">
        <f>SUM(Z24:Z28,Z30:Z31,Z34:Z49,Z50:Z61)</f>
        <v>0</v>
      </c>
      <c r="AA22" s="24">
        <f>SUM(AA24:AA29,AA31,AA34:AA49,AA50:AA61)</f>
        <v>0</v>
      </c>
      <c r="AB22" s="24">
        <f>SUM(AB24:AB30,AB34:AB49,,AB50:AB61)</f>
        <v>0</v>
      </c>
      <c r="AC22" s="751">
        <f>SUM(AC24:AC31,AC50:AC61)</f>
        <v>3.8400000000000007</v>
      </c>
      <c r="AD22" s="727"/>
      <c r="AE22" s="24">
        <f>SUM(AE24:AE31,AE35:AE49,AE50:AE61)</f>
        <v>2.75</v>
      </c>
      <c r="AF22" s="24">
        <f>SUM(AF24:AF31,AF34,AF36:AF49,AF50:AF61)</f>
        <v>0.9</v>
      </c>
      <c r="AG22" s="24">
        <f>SUM(AG24:AG31,AG34:AG35,AG37:AG49,AG50:AG61)</f>
        <v>0</v>
      </c>
      <c r="AH22" s="24">
        <f>SUM(AH24:AH31,AH34:AH36,AH38:AH49,AH50:AH61)</f>
        <v>0</v>
      </c>
      <c r="AI22" s="24">
        <f>SUM(AI24:AI31,AI34:AI37,AI39:AI49,AI50:AI61)</f>
        <v>0</v>
      </c>
      <c r="AJ22" s="24">
        <f>SUM(AJ24:AJ31,AJ34:AJ38,AJ40:AJ49,AJ50:AJ61)</f>
        <v>0</v>
      </c>
      <c r="AK22" s="24">
        <f>SUM(AK24:AK31,AK34:AK39,AK41:AK49,AK50:AK61)</f>
        <v>0</v>
      </c>
      <c r="AL22" s="24">
        <f>SUM(AL24:AL31,AL34:AL40,AL42:AL49,AL50:AL61)</f>
        <v>0</v>
      </c>
      <c r="AM22" s="24">
        <f>SUM(AM24:AM31,AM34:AM41,AM43:AM49,AM50:AM61)</f>
        <v>0</v>
      </c>
      <c r="AN22" s="24">
        <f>SUM(AN24:AN31,AN34:AN42,AN44:AN49,AN50:AN61)</f>
        <v>0</v>
      </c>
      <c r="AO22" s="24">
        <f>SUM(AO24:AO31,AO34:AO43,AO45:AO49,AO50:AO61)</f>
        <v>0</v>
      </c>
      <c r="AP22" s="24">
        <f>SUM(AP24:AP31,AP34:AP44,AP46:AP49,AP50:AP61)</f>
        <v>0.24</v>
      </c>
      <c r="AQ22" s="24">
        <f>SUM(AQ24:AQ31,AQ34:AQ45,AQ47:AQ49,AQ50:AQ61)</f>
        <v>0</v>
      </c>
      <c r="AR22" s="24">
        <f>SUM(AR24:AR31,AR34:AR46,AR48:AR49,AR50:AR61)</f>
        <v>0</v>
      </c>
      <c r="AS22" s="24">
        <f>SUM(AS24:AS31,AS34:AS47,AS49,AS50:AS61)</f>
        <v>0</v>
      </c>
      <c r="AT22" s="24">
        <f>SUM(AT24:AT31,AT34:AT48,AT50:AT61)</f>
        <v>0</v>
      </c>
      <c r="AU22" s="24">
        <f>SUM(AU24:AU31,AU34:AU49,AU51:AU61)</f>
        <v>0</v>
      </c>
      <c r="AV22" s="24">
        <f>SUM(AV24:AV31,AV34:AV49,AV50,AV52:AV61)</f>
        <v>0</v>
      </c>
      <c r="AW22" s="24">
        <f>SUM(AW24:AW31,AW34:AW49,AW50,AW51,AW53:AW61)</f>
        <v>0</v>
      </c>
      <c r="AX22" s="24">
        <f>SUM(AX24:AX31,AX34:AX49,AX50,AX51,AX52,AX54:AX61)</f>
        <v>0.24</v>
      </c>
      <c r="AY22" s="24">
        <f>SUM(AY24:AY31,AY34:AY49,AY50,AY51,AY52,AY55:AY61)</f>
        <v>0</v>
      </c>
      <c r="AZ22" s="24">
        <f>SUM(AZ24:AZ31,AZ34:AZ49,AZ50:AZ54,AZ56:AZ61)</f>
        <v>0</v>
      </c>
      <c r="BA22" s="24">
        <f>SUM(BA24:BA31,BA34:BA49,BA50:BA55,BA57:BA61)</f>
        <v>0</v>
      </c>
      <c r="BB22" s="24">
        <f>SUM(BB24:BB31,BB34:BB49,BB50:BB56,BB58:BB61)</f>
        <v>0</v>
      </c>
      <c r="BC22" s="24">
        <f>SUM(BC24:BC31,BC34:BC49,BC50:BC57,BC59:BC61)</f>
        <v>0</v>
      </c>
      <c r="BD22" s="24">
        <f>SUM(BD24:BD31,BD34:BD49,BD50:BD58,BD60:BD61)</f>
        <v>0</v>
      </c>
      <c r="BE22" s="24">
        <f>SUM(BE24:BE31,BE34:BE49,BE50:BE59,BE61)</f>
        <v>0</v>
      </c>
      <c r="BF22" s="24">
        <f>SUM(BF24:BF31,BF34:BF49,BF50:BF60)</f>
        <v>0</v>
      </c>
      <c r="BG22" s="24">
        <f>SUM(BG24:BG31,BG34:BG49,BG50:BG61)</f>
        <v>0</v>
      </c>
      <c r="BH22" s="24">
        <f>SUM(H22:N22,P22:R22,U22:AB22,AE22:BG22)</f>
        <v>4.6000000000000005</v>
      </c>
      <c r="BI22" s="29">
        <f>S64</f>
        <v>603.50118999999995</v>
      </c>
      <c r="BJ22" s="100"/>
      <c r="BK22" s="752">
        <f>BI24+BI25+BI26+BI27+BI28+BI29+BI30+BI31+BI34+BI35+BI36+BI37+BI38+BI39+BI40+BI41+BI42+BI43+BI44+BI45+BI46+BI47+BI48+BI49+BI50+BI51+BI52+BI53+BI54+BI55+BI56+BI57+BI58+BI59+BI60+BI61</f>
        <v>603.50358000000017</v>
      </c>
      <c r="BL22" s="752">
        <f>BK22-BI22</f>
        <v>2.3900000002186061E-3</v>
      </c>
    </row>
    <row r="23" spans="1:64" s="26" customFormat="1" ht="13.8" x14ac:dyDescent="0.25">
      <c r="A23" s="15"/>
      <c r="B23" s="15" t="s">
        <v>38</v>
      </c>
      <c r="C23" s="23"/>
      <c r="D23" s="4"/>
      <c r="E23" s="727"/>
      <c r="F23" s="727"/>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4"/>
      <c r="E24" s="24">
        <f>SUM(H24:N24,P24:R24)</f>
        <v>0</v>
      </c>
      <c r="F24" s="24"/>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v>
      </c>
      <c r="BJ24" s="14"/>
    </row>
    <row r="25" spans="1:64" s="26" customFormat="1" ht="13.8" x14ac:dyDescent="0.25">
      <c r="A25" s="15" t="s">
        <v>6</v>
      </c>
      <c r="B25" s="16" t="s">
        <v>14</v>
      </c>
      <c r="C25" s="23" t="s">
        <v>26</v>
      </c>
      <c r="D25" s="4"/>
      <c r="E25" s="24">
        <f t="shared" ref="E25:E30" si="8">SUM(H25:N25,P25:R25)</f>
        <v>0</v>
      </c>
      <c r="F25" s="24"/>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0.2</v>
      </c>
      <c r="BJ25" s="14"/>
    </row>
    <row r="26" spans="1:64" s="26" customFormat="1" ht="13.8" x14ac:dyDescent="0.25">
      <c r="A26" s="15" t="s">
        <v>7</v>
      </c>
      <c r="B26" s="16" t="s">
        <v>15</v>
      </c>
      <c r="C26" s="23" t="s">
        <v>122</v>
      </c>
      <c r="D26" s="4"/>
      <c r="E26" s="24">
        <f t="shared" si="8"/>
        <v>0</v>
      </c>
      <c r="F26" s="24"/>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4"/>
      <c r="E27" s="24">
        <f t="shared" si="8"/>
        <v>0</v>
      </c>
      <c r="F27" s="24"/>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4"/>
      <c r="E28" s="24">
        <f t="shared" si="8"/>
        <v>0</v>
      </c>
      <c r="F28" s="24"/>
      <c r="G28" s="20">
        <f t="shared" si="5"/>
        <v>0</v>
      </c>
      <c r="H28" s="4"/>
      <c r="I28" s="4"/>
      <c r="J28" s="4"/>
      <c r="K28" s="4"/>
      <c r="L28" s="4"/>
      <c r="M28" s="4"/>
      <c r="N28" s="4"/>
      <c r="O28" s="4"/>
      <c r="P28" s="4"/>
      <c r="Q28" s="4"/>
      <c r="R28" s="4"/>
      <c r="S28" s="20">
        <f>SUM(U28:X28,Z28:BF28)</f>
        <v>0</v>
      </c>
      <c r="T28" s="20"/>
      <c r="U28" s="4"/>
      <c r="V28" s="4"/>
      <c r="W28" s="4"/>
      <c r="X28" s="4"/>
      <c r="Y28" s="25">
        <f>D28-BH28</f>
        <v>0</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3.7</v>
      </c>
      <c r="BJ28" s="14"/>
    </row>
    <row r="29" spans="1:64" s="26" customFormat="1" ht="13.8" x14ac:dyDescent="0.25">
      <c r="A29" s="15">
        <v>2.6</v>
      </c>
      <c r="B29" s="16" t="s">
        <v>88</v>
      </c>
      <c r="C29" s="23" t="s">
        <v>48</v>
      </c>
      <c r="D29" s="4"/>
      <c r="E29" s="24">
        <f t="shared" si="8"/>
        <v>0</v>
      </c>
      <c r="F29" s="24"/>
      <c r="G29" s="20">
        <f t="shared" si="5"/>
        <v>0</v>
      </c>
      <c r="H29" s="4"/>
      <c r="I29" s="4"/>
      <c r="J29" s="4"/>
      <c r="K29" s="4"/>
      <c r="L29" s="4"/>
      <c r="M29" s="4"/>
      <c r="N29" s="4"/>
      <c r="O29" s="4"/>
      <c r="P29" s="4"/>
      <c r="Q29" s="4"/>
      <c r="R29" s="4"/>
      <c r="S29" s="20">
        <f>SUM(U29:Y29,AA29:BF29)</f>
        <v>0</v>
      </c>
      <c r="T29" s="20"/>
      <c r="U29" s="4"/>
      <c r="V29" s="4"/>
      <c r="W29" s="4"/>
      <c r="X29" s="4"/>
      <c r="Y29" s="4"/>
      <c r="Z29" s="25">
        <f>D29-BH29</f>
        <v>0</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2.17</v>
      </c>
      <c r="BJ29" s="14"/>
    </row>
    <row r="30" spans="1:64" s="26" customFormat="1" ht="20.25" customHeight="1" x14ac:dyDescent="0.25">
      <c r="A30" s="15">
        <v>2.7</v>
      </c>
      <c r="B30" s="16" t="s">
        <v>89</v>
      </c>
      <c r="C30" s="23" t="s">
        <v>41</v>
      </c>
      <c r="D30" s="4"/>
      <c r="E30" s="24">
        <f t="shared" si="8"/>
        <v>0</v>
      </c>
      <c r="F30" s="24"/>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4"/>
      <c r="E31" s="24">
        <f>SUM(H31:N31,P31:R31)</f>
        <v>0</v>
      </c>
      <c r="F31" s="24"/>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0</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0</v>
      </c>
      <c r="BJ31" s="14"/>
    </row>
    <row r="32" spans="1:64" s="26" customFormat="1" ht="20.25" customHeight="1" x14ac:dyDescent="0.25">
      <c r="A32" s="15" t="s">
        <v>42</v>
      </c>
      <c r="B32" s="16" t="s">
        <v>129</v>
      </c>
      <c r="C32" s="23" t="s">
        <v>27</v>
      </c>
      <c r="D32" s="814">
        <f>SUM(D34:D49)</f>
        <v>166.37975999999998</v>
      </c>
      <c r="E32" s="24">
        <f t="shared" ref="E32:E61" si="9">SUM(H32:N32,P32:R32)</f>
        <v>0</v>
      </c>
      <c r="F32" s="24"/>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0.76</v>
      </c>
      <c r="T32" s="719"/>
      <c r="U32" s="719">
        <f>SUM(U34:U49)</f>
        <v>0</v>
      </c>
      <c r="V32" s="719">
        <f t="shared" ref="V32:AB32" si="11">SUM(V34:V49)</f>
        <v>0</v>
      </c>
      <c r="W32" s="719">
        <f t="shared" si="11"/>
        <v>0</v>
      </c>
      <c r="X32" s="719">
        <f t="shared" si="11"/>
        <v>0</v>
      </c>
      <c r="Y32" s="719">
        <f>SUM(Y34:Y49)</f>
        <v>0.47</v>
      </c>
      <c r="Z32" s="719">
        <f t="shared" si="11"/>
        <v>0</v>
      </c>
      <c r="AA32" s="719">
        <f t="shared" si="11"/>
        <v>0</v>
      </c>
      <c r="AB32" s="719">
        <f t="shared" si="11"/>
        <v>0</v>
      </c>
      <c r="AC32" s="739">
        <f>D32-BH32</f>
        <v>165.61975999999999</v>
      </c>
      <c r="AD32" s="720"/>
      <c r="AE32" s="719">
        <f>SUM(AE35:AE49)</f>
        <v>0.05</v>
      </c>
      <c r="AF32" s="719">
        <f>SUM(AF34,AF36:AF49)</f>
        <v>0</v>
      </c>
      <c r="AG32" s="719">
        <f>SUM(AG34:AG35,AG37:AG49)</f>
        <v>0</v>
      </c>
      <c r="AH32" s="719">
        <f>SUM(AH34:AH36,AH38:AH49)</f>
        <v>0</v>
      </c>
      <c r="AI32" s="719">
        <f>SUM(AI34:AI37,AI39:AI49)</f>
        <v>0</v>
      </c>
      <c r="AJ32" s="719">
        <f>SUM(AJ34:AJ38,AJ40:AJ49)</f>
        <v>0</v>
      </c>
      <c r="AK32" s="719">
        <f>SUM(AK34:AK39,AK41:AK49)</f>
        <v>0</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v>
      </c>
      <c r="AW32" s="719">
        <f>SUM(AW34:AW49,)</f>
        <v>0</v>
      </c>
      <c r="AX32" s="719">
        <f>SUM(AX34:AX49,)</f>
        <v>0.24</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0.76</v>
      </c>
      <c r="BI32" s="23">
        <f>BI34+BI35+BI36+BI37+BI38+BI39+BI40+BI41+BI42+BI43+BI44+BI45+BI46+BI47+BI48+BI49</f>
        <v>216.97976000000003</v>
      </c>
      <c r="BJ32" s="14"/>
    </row>
    <row r="33" spans="1:62" s="26" customFormat="1" ht="10.5" customHeight="1" x14ac:dyDescent="0.25">
      <c r="A33" s="94"/>
      <c r="B33" s="92" t="s">
        <v>38</v>
      </c>
      <c r="C33" s="23"/>
      <c r="D33" s="4"/>
      <c r="E33" s="24">
        <f t="shared" si="9"/>
        <v>0</v>
      </c>
      <c r="F33" s="24"/>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790">
        <v>94.22269</v>
      </c>
      <c r="E34" s="24">
        <f t="shared" si="9"/>
        <v>0</v>
      </c>
      <c r="F34" s="24"/>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94.22269</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133.65269000000001</v>
      </c>
      <c r="BJ34" s="14"/>
    </row>
    <row r="35" spans="1:62" s="26" customFormat="1" ht="20.25" customHeight="1" x14ac:dyDescent="0.25">
      <c r="A35" s="721" t="s">
        <v>260</v>
      </c>
      <c r="B35" s="16" t="s">
        <v>235</v>
      </c>
      <c r="C35" s="23" t="s">
        <v>236</v>
      </c>
      <c r="D35" s="790">
        <v>48.892699999999998</v>
      </c>
      <c r="E35" s="24">
        <f t="shared" si="9"/>
        <v>0</v>
      </c>
      <c r="F35" s="24"/>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48.892699999999998</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58.792699999999996</v>
      </c>
      <c r="BJ35" s="14"/>
    </row>
    <row r="36" spans="1:62" s="26" customFormat="1" ht="20.25" customHeight="1" x14ac:dyDescent="0.25">
      <c r="A36" s="721" t="s">
        <v>260</v>
      </c>
      <c r="B36" s="16" t="s">
        <v>237</v>
      </c>
      <c r="C36" s="23" t="s">
        <v>238</v>
      </c>
      <c r="D36" s="790">
        <v>0.1157</v>
      </c>
      <c r="E36" s="24">
        <f t="shared" si="9"/>
        <v>0</v>
      </c>
      <c r="F36" s="24"/>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0.1157</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0.1157</v>
      </c>
      <c r="BJ36" s="14"/>
    </row>
    <row r="37" spans="1:62" s="26" customFormat="1" ht="20.25" customHeight="1" x14ac:dyDescent="0.25">
      <c r="A37" s="721" t="s">
        <v>260</v>
      </c>
      <c r="B37" s="16" t="s">
        <v>239</v>
      </c>
      <c r="C37" s="23" t="s">
        <v>240</v>
      </c>
      <c r="D37" s="790">
        <v>0.20041</v>
      </c>
      <c r="E37" s="24">
        <f t="shared" si="9"/>
        <v>0</v>
      </c>
      <c r="F37" s="24"/>
      <c r="G37" s="20">
        <f t="shared" si="5"/>
        <v>0</v>
      </c>
      <c r="H37" s="4"/>
      <c r="I37" s="4"/>
      <c r="J37" s="4"/>
      <c r="K37" s="4"/>
      <c r="L37" s="4"/>
      <c r="M37" s="4"/>
      <c r="N37" s="4"/>
      <c r="O37" s="4"/>
      <c r="P37" s="4"/>
      <c r="Q37" s="4"/>
      <c r="R37" s="4"/>
      <c r="S37" s="20">
        <f>SUM(U37:AB37,AE37:AG37,AI37:BF37)</f>
        <v>0</v>
      </c>
      <c r="T37" s="20"/>
      <c r="U37" s="4"/>
      <c r="V37" s="4"/>
      <c r="W37" s="4"/>
      <c r="X37" s="4"/>
      <c r="Y37" s="4"/>
      <c r="Z37" s="4"/>
      <c r="AA37" s="4"/>
      <c r="AB37" s="4"/>
      <c r="AC37" s="737">
        <f>SUM(AE37:AG37,AI37:AT37)</f>
        <v>0</v>
      </c>
      <c r="AD37" s="720"/>
      <c r="AE37" s="4"/>
      <c r="AF37" s="4"/>
      <c r="AG37" s="4"/>
      <c r="AH37" s="25">
        <f>D37-BH37</f>
        <v>0.20041</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v>
      </c>
      <c r="BI37" s="23">
        <f>AH64</f>
        <v>0.20041</v>
      </c>
      <c r="BJ37" s="14"/>
    </row>
    <row r="38" spans="1:62" s="26" customFormat="1" ht="20.25" customHeight="1" x14ac:dyDescent="0.25">
      <c r="A38" s="721" t="s">
        <v>260</v>
      </c>
      <c r="B38" s="16" t="s">
        <v>241</v>
      </c>
      <c r="C38" s="23" t="s">
        <v>242</v>
      </c>
      <c r="D38" s="790">
        <v>2.71306</v>
      </c>
      <c r="E38" s="24">
        <f t="shared" si="9"/>
        <v>0</v>
      </c>
      <c r="F38" s="24"/>
      <c r="G38" s="20">
        <f t="shared" si="5"/>
        <v>0</v>
      </c>
      <c r="H38" s="4"/>
      <c r="I38" s="4"/>
      <c r="J38" s="4"/>
      <c r="K38" s="4"/>
      <c r="L38" s="4"/>
      <c r="M38" s="4"/>
      <c r="N38" s="4"/>
      <c r="O38" s="4"/>
      <c r="P38" s="4"/>
      <c r="Q38" s="4"/>
      <c r="R38" s="4"/>
      <c r="S38" s="20">
        <f>SUM(U38:AB38,AE38:AH38,AJ38:BF38)</f>
        <v>0.33999999999999997</v>
      </c>
      <c r="T38" s="20"/>
      <c r="U38" s="4"/>
      <c r="V38" s="4"/>
      <c r="W38" s="4"/>
      <c r="X38" s="4"/>
      <c r="Y38" s="4">
        <v>0.1</v>
      </c>
      <c r="Z38" s="4"/>
      <c r="AA38" s="4"/>
      <c r="AB38" s="4"/>
      <c r="AC38" s="737">
        <f>SUM(AE38:AH38,AJ38:AT38)</f>
        <v>0</v>
      </c>
      <c r="AD38" s="720"/>
      <c r="AE38" s="4"/>
      <c r="AF38" s="4"/>
      <c r="AG38" s="4"/>
      <c r="AH38" s="4"/>
      <c r="AI38" s="25">
        <f>D38-BH38</f>
        <v>2.3730600000000002</v>
      </c>
      <c r="AJ38" s="4"/>
      <c r="AK38" s="4"/>
      <c r="AL38" s="4"/>
      <c r="AM38" s="4"/>
      <c r="AN38" s="4"/>
      <c r="AO38" s="4"/>
      <c r="AP38" s="4"/>
      <c r="AQ38" s="4"/>
      <c r="AR38" s="4"/>
      <c r="AS38" s="4"/>
      <c r="AT38" s="4"/>
      <c r="AU38" s="4"/>
      <c r="AV38" s="4"/>
      <c r="AW38" s="4"/>
      <c r="AX38" s="4">
        <v>0.24</v>
      </c>
      <c r="AY38" s="4"/>
      <c r="AZ38" s="4"/>
      <c r="BA38" s="4"/>
      <c r="BB38" s="4"/>
      <c r="BC38" s="4"/>
      <c r="BD38" s="4"/>
      <c r="BE38" s="4"/>
      <c r="BF38" s="4"/>
      <c r="BG38" s="4"/>
      <c r="BH38" s="20">
        <f>SUM(H38:N38,P38:R38,U38:AB38,AE38:AH38,AJ38:BG38)</f>
        <v>0.33999999999999997</v>
      </c>
      <c r="BI38" s="23">
        <f>AI64</f>
        <v>2.3730600000000002</v>
      </c>
      <c r="BJ38" s="14"/>
    </row>
    <row r="39" spans="1:62" s="26" customFormat="1" ht="20.25" customHeight="1" x14ac:dyDescent="0.25">
      <c r="A39" s="721" t="s">
        <v>260</v>
      </c>
      <c r="B39" s="16" t="s">
        <v>243</v>
      </c>
      <c r="C39" s="23" t="s">
        <v>244</v>
      </c>
      <c r="D39" s="790">
        <v>3.8304800000000001</v>
      </c>
      <c r="E39" s="24">
        <f t="shared" si="9"/>
        <v>0</v>
      </c>
      <c r="F39" s="24"/>
      <c r="G39" s="20">
        <f t="shared" si="5"/>
        <v>0</v>
      </c>
      <c r="H39" s="4"/>
      <c r="I39" s="4"/>
      <c r="J39" s="4"/>
      <c r="K39" s="4"/>
      <c r="L39" s="4"/>
      <c r="M39" s="4"/>
      <c r="N39" s="4"/>
      <c r="O39" s="4"/>
      <c r="P39" s="4"/>
      <c r="Q39" s="4"/>
      <c r="R39" s="4"/>
      <c r="S39" s="20">
        <f>SUM(U39:AB39,AE39:AI39,AK39:BF39)</f>
        <v>0</v>
      </c>
      <c r="T39" s="20"/>
      <c r="U39" s="4"/>
      <c r="V39" s="4"/>
      <c r="W39" s="4"/>
      <c r="X39" s="4"/>
      <c r="Y39" s="4"/>
      <c r="Z39" s="4"/>
      <c r="AA39" s="4"/>
      <c r="AB39" s="4"/>
      <c r="AC39" s="737">
        <f>SUM(AE39:AI39,AK39:AT39)</f>
        <v>0</v>
      </c>
      <c r="AD39" s="720"/>
      <c r="AE39" s="4"/>
      <c r="AF39" s="4"/>
      <c r="AG39" s="4"/>
      <c r="AH39" s="4"/>
      <c r="AI39" s="4"/>
      <c r="AJ39" s="25">
        <f>D39-BH39</f>
        <v>3.8304800000000001</v>
      </c>
      <c r="AK39" s="4"/>
      <c r="AL39" s="4"/>
      <c r="AM39" s="4"/>
      <c r="AN39" s="4"/>
      <c r="AO39" s="4"/>
      <c r="AP39" s="4"/>
      <c r="AQ39" s="4"/>
      <c r="AR39" s="4"/>
      <c r="AS39" s="4"/>
      <c r="AT39" s="4"/>
      <c r="AU39" s="4"/>
      <c r="AV39" s="4"/>
      <c r="AW39" s="4"/>
      <c r="AX39" s="4"/>
      <c r="AY39" s="4"/>
      <c r="AZ39" s="4"/>
      <c r="BA39" s="4"/>
      <c r="BB39" s="4"/>
      <c r="BC39" s="4"/>
      <c r="BD39" s="4"/>
      <c r="BE39" s="4"/>
      <c r="BF39" s="4"/>
      <c r="BG39" s="4"/>
      <c r="BH39" s="20">
        <f>SUM(H39:N39,P39:R39,U39:AB39,AE39:AI39,AK39:BG39)</f>
        <v>0</v>
      </c>
      <c r="BI39" s="23">
        <f>AJ64</f>
        <v>5.4104799999999997</v>
      </c>
      <c r="BJ39" s="14"/>
    </row>
    <row r="40" spans="1:62" s="26" customFormat="1" ht="20.25" customHeight="1" x14ac:dyDescent="0.25">
      <c r="A40" s="721" t="s">
        <v>260</v>
      </c>
      <c r="B40" s="16" t="s">
        <v>245</v>
      </c>
      <c r="C40" s="23" t="s">
        <v>246</v>
      </c>
      <c r="D40" s="790">
        <v>0.40659000000000001</v>
      </c>
      <c r="E40" s="24">
        <f t="shared" si="9"/>
        <v>0</v>
      </c>
      <c r="F40" s="24"/>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0.40659000000000001</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0.46659</v>
      </c>
      <c r="BJ40" s="14"/>
    </row>
    <row r="41" spans="1:62" s="26" customFormat="1" ht="20.25" customHeight="1" x14ac:dyDescent="0.25">
      <c r="A41" s="721" t="s">
        <v>260</v>
      </c>
      <c r="B41" s="16" t="s">
        <v>247</v>
      </c>
      <c r="C41" s="23" t="s">
        <v>248</v>
      </c>
      <c r="D41" s="4"/>
      <c r="E41" s="24">
        <f t="shared" si="9"/>
        <v>0</v>
      </c>
      <c r="F41" s="24"/>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0</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0.15000000000000002</v>
      </c>
      <c r="BJ41" s="14"/>
    </row>
    <row r="42" spans="1:62" s="26" customFormat="1" ht="20.25" customHeight="1" x14ac:dyDescent="0.25">
      <c r="A42" s="721" t="s">
        <v>260</v>
      </c>
      <c r="B42" s="16" t="s">
        <v>249</v>
      </c>
      <c r="C42" s="23" t="s">
        <v>250</v>
      </c>
      <c r="D42" s="4"/>
      <c r="E42" s="24">
        <f t="shared" si="9"/>
        <v>0</v>
      </c>
      <c r="F42" s="24"/>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4"/>
      <c r="E43" s="24">
        <f t="shared" si="9"/>
        <v>0</v>
      </c>
      <c r="F43" s="24"/>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v>
      </c>
      <c r="BJ43" s="14"/>
    </row>
    <row r="44" spans="1:62" s="26" customFormat="1" ht="20.25" customHeight="1" x14ac:dyDescent="0.25">
      <c r="A44" s="721" t="s">
        <v>260</v>
      </c>
      <c r="B44" s="16" t="s">
        <v>83</v>
      </c>
      <c r="C44" s="23" t="s">
        <v>73</v>
      </c>
      <c r="D44" s="4"/>
      <c r="E44" s="24">
        <f t="shared" si="9"/>
        <v>0</v>
      </c>
      <c r="F44" s="24"/>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772">
        <v>0.69572000000000001</v>
      </c>
      <c r="E45" s="24">
        <f t="shared" si="9"/>
        <v>0</v>
      </c>
      <c r="F45" s="24"/>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0.69572000000000001</v>
      </c>
      <c r="AQ45" s="4"/>
      <c r="AR45" s="4"/>
      <c r="AS45" s="4"/>
      <c r="AT45" s="4"/>
      <c r="AU45" s="4"/>
      <c r="AV45" s="4"/>
      <c r="AW45" s="4"/>
      <c r="AX45" s="4"/>
      <c r="AY45" s="4"/>
      <c r="AZ45" s="4"/>
      <c r="BA45" s="4"/>
      <c r="BB45" s="4"/>
      <c r="BC45" s="4"/>
      <c r="BD45" s="4"/>
      <c r="BE45" s="4"/>
      <c r="BF45" s="4"/>
      <c r="BG45" s="4"/>
      <c r="BH45" s="20">
        <f>SUM(H45:N45,P45:R45,U45:AB45,AE45:AO45,AQ45:BG45)</f>
        <v>0</v>
      </c>
      <c r="BI45" s="23">
        <f>AP64</f>
        <v>0.93572</v>
      </c>
      <c r="BJ45" s="14"/>
    </row>
    <row r="46" spans="1:62" s="26" customFormat="1" ht="20.25" customHeight="1" x14ac:dyDescent="0.25">
      <c r="A46" s="721" t="s">
        <v>260</v>
      </c>
      <c r="B46" s="16" t="s">
        <v>251</v>
      </c>
      <c r="C46" s="23" t="s">
        <v>43</v>
      </c>
      <c r="D46" s="772">
        <v>15.12711</v>
      </c>
      <c r="E46" s="24">
        <f t="shared" si="9"/>
        <v>0</v>
      </c>
      <c r="F46" s="24"/>
      <c r="G46" s="20">
        <f t="shared" si="5"/>
        <v>0</v>
      </c>
      <c r="H46" s="4"/>
      <c r="I46" s="4"/>
      <c r="J46" s="4"/>
      <c r="K46" s="4"/>
      <c r="L46" s="4"/>
      <c r="M46" s="4"/>
      <c r="N46" s="4"/>
      <c r="O46" s="4"/>
      <c r="P46" s="4"/>
      <c r="Q46" s="4"/>
      <c r="R46" s="4"/>
      <c r="S46" s="20">
        <f>SUM(U46:AB46,AE46:AP46,AR46:BF46)</f>
        <v>0.42</v>
      </c>
      <c r="T46" s="20"/>
      <c r="U46" s="4"/>
      <c r="V46" s="4"/>
      <c r="W46" s="4"/>
      <c r="X46" s="4"/>
      <c r="Y46" s="4">
        <v>0.37</v>
      </c>
      <c r="Z46" s="4"/>
      <c r="AA46" s="4"/>
      <c r="AB46" s="4"/>
      <c r="AC46" s="737">
        <f>SUM(AE46:AP46,AR46:AT46)</f>
        <v>0.05</v>
      </c>
      <c r="AD46" s="720"/>
      <c r="AE46" s="4">
        <v>0.05</v>
      </c>
      <c r="AF46" s="4"/>
      <c r="AG46" s="4"/>
      <c r="AH46" s="4"/>
      <c r="AI46" s="4"/>
      <c r="AJ46" s="4"/>
      <c r="AK46" s="4"/>
      <c r="AL46" s="4"/>
      <c r="AM46" s="4"/>
      <c r="AN46" s="4"/>
      <c r="AO46" s="4"/>
      <c r="AP46" s="4"/>
      <c r="AQ46" s="25">
        <f>D46-BH46</f>
        <v>14.70711</v>
      </c>
      <c r="AR46" s="4"/>
      <c r="AS46" s="4"/>
      <c r="AT46" s="4"/>
      <c r="AU46" s="4"/>
      <c r="AV46" s="4"/>
      <c r="AW46" s="4"/>
      <c r="AX46" s="4"/>
      <c r="AY46" s="4"/>
      <c r="AZ46" s="4"/>
      <c r="BA46" s="4"/>
      <c r="BB46" s="4"/>
      <c r="BC46" s="4"/>
      <c r="BD46" s="4"/>
      <c r="BE46" s="4"/>
      <c r="BF46" s="4"/>
      <c r="BG46" s="4"/>
      <c r="BH46" s="20">
        <f>SUM(H46:N46,P46:R46,U46:AB46,AE46:AP46,AR46:BG46)</f>
        <v>0.42</v>
      </c>
      <c r="BI46" s="23">
        <f>AQ64</f>
        <v>14.70711</v>
      </c>
      <c r="BJ46" s="14"/>
    </row>
    <row r="47" spans="1:62" s="26" customFormat="1" ht="20.25" customHeight="1" x14ac:dyDescent="0.25">
      <c r="A47" s="721" t="s">
        <v>260</v>
      </c>
      <c r="B47" s="16" t="s">
        <v>252</v>
      </c>
      <c r="C47" s="23" t="s">
        <v>253</v>
      </c>
      <c r="D47" s="4"/>
      <c r="E47" s="24">
        <f t="shared" si="9"/>
        <v>0</v>
      </c>
      <c r="F47" s="24"/>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4"/>
      <c r="E48" s="24">
        <f t="shared" si="9"/>
        <v>0</v>
      </c>
      <c r="F48" s="24"/>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790">
        <v>0.17530000000000001</v>
      </c>
      <c r="E49" s="24">
        <f t="shared" si="9"/>
        <v>0</v>
      </c>
      <c r="F49" s="24"/>
      <c r="G49" s="20">
        <f t="shared" si="5"/>
        <v>0</v>
      </c>
      <c r="H49" s="4"/>
      <c r="I49" s="4"/>
      <c r="J49" s="4"/>
      <c r="K49" s="4"/>
      <c r="L49" s="4"/>
      <c r="M49" s="4"/>
      <c r="N49" s="4"/>
      <c r="O49" s="4"/>
      <c r="P49" s="4"/>
      <c r="Q49" s="4"/>
      <c r="R49" s="4"/>
      <c r="S49" s="20">
        <f>SUM(U49:AB49,AE49:AS49,AU49:BF49)</f>
        <v>0</v>
      </c>
      <c r="T49" s="20"/>
      <c r="U49" s="4"/>
      <c r="V49" s="4"/>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0.17530000000000001</v>
      </c>
      <c r="AU49" s="4"/>
      <c r="AV49" s="4"/>
      <c r="AW49" s="4"/>
      <c r="AX49" s="4"/>
      <c r="AY49" s="4"/>
      <c r="AZ49" s="4"/>
      <c r="BA49" s="4"/>
      <c r="BB49" s="4"/>
      <c r="BC49" s="4"/>
      <c r="BD49" s="4"/>
      <c r="BE49" s="4"/>
      <c r="BF49" s="4"/>
      <c r="BG49" s="4"/>
      <c r="BH49" s="20">
        <f>SUM(H49:N49,P49:R49,U49:AB49,AE49:AS49,AU49:BG49)</f>
        <v>0</v>
      </c>
      <c r="BI49" s="23">
        <f>AT64</f>
        <v>0.17530000000000001</v>
      </c>
      <c r="BJ49" s="14"/>
    </row>
    <row r="50" spans="1:62" s="26" customFormat="1" ht="13.8" x14ac:dyDescent="0.25">
      <c r="A50" s="15">
        <v>2.1</v>
      </c>
      <c r="B50" s="16" t="s">
        <v>119</v>
      </c>
      <c r="C50" s="23" t="s">
        <v>123</v>
      </c>
      <c r="D50" s="4"/>
      <c r="E50" s="24">
        <f t="shared" si="9"/>
        <v>0</v>
      </c>
      <c r="F50" s="24"/>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772">
        <v>1.4130199999999999</v>
      </c>
      <c r="E51" s="24">
        <f t="shared" si="9"/>
        <v>0</v>
      </c>
      <c r="F51" s="24"/>
      <c r="G51" s="20">
        <f t="shared" si="5"/>
        <v>0</v>
      </c>
      <c r="H51" s="4"/>
      <c r="I51" s="4"/>
      <c r="J51" s="4"/>
      <c r="K51" s="4"/>
      <c r="L51" s="4"/>
      <c r="M51" s="4"/>
      <c r="N51" s="4"/>
      <c r="O51" s="4"/>
      <c r="P51" s="4"/>
      <c r="Q51" s="4"/>
      <c r="R51" s="4"/>
      <c r="S51" s="20">
        <f>SUM(U51:AB51,AE51:AU51,AW51:BF51)</f>
        <v>0</v>
      </c>
      <c r="T51" s="20"/>
      <c r="U51" s="4"/>
      <c r="V51" s="4"/>
      <c r="W51" s="4"/>
      <c r="X51" s="4"/>
      <c r="Y51" s="4"/>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1.4130199999999999</v>
      </c>
      <c r="AW51" s="4"/>
      <c r="AX51" s="4"/>
      <c r="AY51" s="4"/>
      <c r="AZ51" s="4"/>
      <c r="BA51" s="4"/>
      <c r="BB51" s="4"/>
      <c r="BC51" s="4"/>
      <c r="BD51" s="4"/>
      <c r="BE51" s="4"/>
      <c r="BF51" s="4"/>
      <c r="BG51" s="4"/>
      <c r="BH51" s="20">
        <f>SUM(H51:N51,P51:R51,U51:AB51,AE51:AU51,AW51:BG51)</f>
        <v>0</v>
      </c>
      <c r="BI51" s="23">
        <f>AV64</f>
        <v>2.18302</v>
      </c>
      <c r="BJ51" s="14"/>
    </row>
    <row r="52" spans="1:62" s="26" customFormat="1" ht="13.8" x14ac:dyDescent="0.25">
      <c r="A52" s="15">
        <v>2.12</v>
      </c>
      <c r="B52" s="16" t="s">
        <v>149</v>
      </c>
      <c r="C52" s="23" t="s">
        <v>147</v>
      </c>
      <c r="D52" s="4"/>
      <c r="E52" s="24">
        <f t="shared" si="9"/>
        <v>0</v>
      </c>
      <c r="F52" s="24"/>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0.3</v>
      </c>
      <c r="BJ52" s="14"/>
    </row>
    <row r="53" spans="1:62" s="26" customFormat="1" ht="13.8" x14ac:dyDescent="0.25">
      <c r="A53" s="15" t="s">
        <v>168</v>
      </c>
      <c r="B53" s="16" t="s">
        <v>90</v>
      </c>
      <c r="C53" s="23" t="s">
        <v>94</v>
      </c>
      <c r="D53" s="772">
        <v>92.205389999999994</v>
      </c>
      <c r="E53" s="24">
        <f t="shared" si="9"/>
        <v>0</v>
      </c>
      <c r="F53" s="24"/>
      <c r="G53" s="20">
        <f t="shared" si="5"/>
        <v>0</v>
      </c>
      <c r="H53" s="4"/>
      <c r="I53" s="4"/>
      <c r="J53" s="4"/>
      <c r="K53" s="4"/>
      <c r="L53" s="4"/>
      <c r="M53" s="4"/>
      <c r="N53" s="4"/>
      <c r="O53" s="4"/>
      <c r="P53" s="4"/>
      <c r="Q53" s="4"/>
      <c r="R53" s="4"/>
      <c r="S53" s="20">
        <f>SUM(U53:AB53,AE53:AW53,AY53:BF53)</f>
        <v>2.4400000000000004</v>
      </c>
      <c r="T53" s="20"/>
      <c r="U53" s="4"/>
      <c r="V53" s="4"/>
      <c r="W53" s="4"/>
      <c r="X53" s="4"/>
      <c r="Y53" s="4"/>
      <c r="Z53" s="4"/>
      <c r="AA53" s="4"/>
      <c r="AB53" s="4"/>
      <c r="AC53" s="737">
        <f t="shared" ref="AC53:AC60" si="13">SUM(AE53:AT53,)</f>
        <v>2.4400000000000004</v>
      </c>
      <c r="AD53" s="720"/>
      <c r="AE53" s="4">
        <v>2</v>
      </c>
      <c r="AF53" s="4">
        <v>0.2</v>
      </c>
      <c r="AG53" s="4"/>
      <c r="AH53" s="4"/>
      <c r="AI53" s="4"/>
      <c r="AJ53" s="4"/>
      <c r="AK53" s="4"/>
      <c r="AL53" s="4"/>
      <c r="AM53" s="4"/>
      <c r="AN53" s="4"/>
      <c r="AO53" s="4"/>
      <c r="AP53" s="4">
        <v>0.24</v>
      </c>
      <c r="AQ53" s="4"/>
      <c r="AR53" s="4"/>
      <c r="AS53" s="4"/>
      <c r="AT53" s="4"/>
      <c r="AU53" s="4"/>
      <c r="AV53" s="4"/>
      <c r="AW53" s="4"/>
      <c r="AX53" s="25">
        <f>D53-BH53</f>
        <v>89.765389999999996</v>
      </c>
      <c r="AY53" s="4"/>
      <c r="AZ53" s="4"/>
      <c r="BA53" s="4"/>
      <c r="BB53" s="4"/>
      <c r="BC53" s="4"/>
      <c r="BD53" s="4"/>
      <c r="BE53" s="4"/>
      <c r="BF53" s="4"/>
      <c r="BG53" s="4"/>
      <c r="BH53" s="20">
        <f>SUM(H53:N53,P53:R53,U53:AB53,AE53:AW53,AY53:BG53)</f>
        <v>2.4400000000000004</v>
      </c>
      <c r="BI53" s="23">
        <f>AX64</f>
        <v>107.36538999999999</v>
      </c>
      <c r="BJ53" s="14"/>
    </row>
    <row r="54" spans="1:62" s="26" customFormat="1" ht="13.8" x14ac:dyDescent="0.25">
      <c r="A54" s="15" t="s">
        <v>169</v>
      </c>
      <c r="B54" s="16" t="s">
        <v>91</v>
      </c>
      <c r="C54" s="23" t="s">
        <v>95</v>
      </c>
      <c r="D54" s="4"/>
      <c r="E54" s="24">
        <f t="shared" si="9"/>
        <v>0</v>
      </c>
      <c r="F54" s="24"/>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772">
        <v>0.52054999999999996</v>
      </c>
      <c r="E55" s="24">
        <f t="shared" si="9"/>
        <v>0</v>
      </c>
      <c r="F55" s="24"/>
      <c r="G55" s="20">
        <f t="shared" si="5"/>
        <v>0</v>
      </c>
      <c r="H55" s="4"/>
      <c r="I55" s="4"/>
      <c r="J55" s="4"/>
      <c r="K55" s="4"/>
      <c r="L55" s="4"/>
      <c r="M55" s="4"/>
      <c r="N55" s="4"/>
      <c r="O55" s="4"/>
      <c r="P55" s="4"/>
      <c r="Q55" s="4"/>
      <c r="R55" s="4"/>
      <c r="S55" s="20">
        <f>SUM(U55:AB55,AE55:AY55,BA55:BF55)</f>
        <v>0</v>
      </c>
      <c r="T55" s="20"/>
      <c r="U55" s="4"/>
      <c r="V55" s="4"/>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0.52054999999999996</v>
      </c>
      <c r="BA55" s="4"/>
      <c r="BB55" s="4"/>
      <c r="BC55" s="4"/>
      <c r="BD55" s="4"/>
      <c r="BE55" s="4"/>
      <c r="BF55" s="4"/>
      <c r="BG55" s="4"/>
      <c r="BH55" s="20">
        <f>SUM(H55:N55,P55:R55,U55:AB55,AE55:AY55,BA55:BG55)</f>
        <v>0</v>
      </c>
      <c r="BI55" s="23">
        <f>AZ64</f>
        <v>0.52054999999999996</v>
      </c>
      <c r="BJ55" s="14"/>
    </row>
    <row r="56" spans="1:62" s="26" customFormat="1" ht="13.8" x14ac:dyDescent="0.25">
      <c r="A56" s="15" t="s">
        <v>171</v>
      </c>
      <c r="B56" s="16" t="s">
        <v>116</v>
      </c>
      <c r="C56" s="23" t="s">
        <v>96</v>
      </c>
      <c r="D56" s="4"/>
      <c r="E56" s="24">
        <f t="shared" si="9"/>
        <v>0</v>
      </c>
      <c r="F56" s="24"/>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4"/>
      <c r="E57" s="24">
        <f t="shared" si="9"/>
        <v>0</v>
      </c>
      <c r="F57" s="24"/>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772">
        <v>0.43764999999999998</v>
      </c>
      <c r="E58" s="24">
        <f t="shared" si="9"/>
        <v>0</v>
      </c>
      <c r="F58" s="24"/>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0.43764999999999998</v>
      </c>
      <c r="BD58" s="4"/>
      <c r="BE58" s="4"/>
      <c r="BF58" s="4"/>
      <c r="BG58" s="4"/>
      <c r="BH58" s="20">
        <f>SUM(H58:N58,P58:R58,U58:AB58,AE58:BB58,BD58:BG58)</f>
        <v>0</v>
      </c>
      <c r="BI58" s="23">
        <f>BC64</f>
        <v>0.43764999999999998</v>
      </c>
      <c r="BJ58" s="14"/>
    </row>
    <row r="59" spans="1:62" s="26" customFormat="1" ht="13.8" x14ac:dyDescent="0.25">
      <c r="A59" s="15">
        <v>2.19</v>
      </c>
      <c r="B59" s="16" t="s">
        <v>151</v>
      </c>
      <c r="C59" s="23" t="s">
        <v>152</v>
      </c>
      <c r="D59" s="772">
        <v>25.664899999999999</v>
      </c>
      <c r="E59" s="24">
        <f t="shared" si="9"/>
        <v>0</v>
      </c>
      <c r="F59" s="24"/>
      <c r="G59" s="20">
        <f t="shared" si="5"/>
        <v>0</v>
      </c>
      <c r="H59" s="4"/>
      <c r="I59" s="4"/>
      <c r="J59" s="4"/>
      <c r="K59" s="4"/>
      <c r="L59" s="4"/>
      <c r="M59" s="4"/>
      <c r="N59" s="4"/>
      <c r="O59" s="4"/>
      <c r="P59" s="4"/>
      <c r="Q59" s="4"/>
      <c r="R59" s="4"/>
      <c r="S59" s="20">
        <f>SUM(U59:AB59,AE59:BC59,BE59:BF59)</f>
        <v>0.7</v>
      </c>
      <c r="T59" s="20"/>
      <c r="U59" s="4"/>
      <c r="V59" s="4"/>
      <c r="W59" s="4"/>
      <c r="X59" s="4"/>
      <c r="Y59" s="4"/>
      <c r="Z59" s="4"/>
      <c r="AA59" s="4"/>
      <c r="AB59" s="4"/>
      <c r="AC59" s="737">
        <f t="shared" si="13"/>
        <v>0.7</v>
      </c>
      <c r="AD59" s="720"/>
      <c r="AE59" s="4">
        <v>0.5</v>
      </c>
      <c r="AF59" s="4">
        <v>0.2</v>
      </c>
      <c r="AG59" s="4"/>
      <c r="AH59" s="4"/>
      <c r="AI59" s="4"/>
      <c r="AJ59" s="4"/>
      <c r="AK59" s="4"/>
      <c r="AL59" s="4"/>
      <c r="AM59" s="4"/>
      <c r="AN59" s="4"/>
      <c r="AO59" s="4"/>
      <c r="AP59" s="4"/>
      <c r="AQ59" s="4"/>
      <c r="AR59" s="4"/>
      <c r="AS59" s="4"/>
      <c r="AT59" s="4"/>
      <c r="AU59" s="4"/>
      <c r="AV59" s="4"/>
      <c r="AW59" s="4"/>
      <c r="AX59" s="4"/>
      <c r="AY59" s="4"/>
      <c r="AZ59" s="4"/>
      <c r="BA59" s="4"/>
      <c r="BB59" s="4"/>
      <c r="BC59" s="4"/>
      <c r="BD59" s="25">
        <f>D59-BH59</f>
        <v>24.9649</v>
      </c>
      <c r="BE59" s="4"/>
      <c r="BF59" s="4"/>
      <c r="BG59" s="4"/>
      <c r="BH59" s="20">
        <f>SUM(H59:N59,P59:R59,U59:AB59,AE59:BC59,BE59:BG59)</f>
        <v>0.7</v>
      </c>
      <c r="BI59" s="23">
        <f>BD64</f>
        <v>24.9649</v>
      </c>
      <c r="BJ59" s="14"/>
    </row>
    <row r="60" spans="1:62" s="26" customFormat="1" ht="13.8" x14ac:dyDescent="0.25">
      <c r="A60" s="15">
        <v>2.2000000000000002</v>
      </c>
      <c r="B60" s="16" t="s">
        <v>150</v>
      </c>
      <c r="C60" s="23" t="s">
        <v>153</v>
      </c>
      <c r="D60" s="772">
        <v>243.17231000000001</v>
      </c>
      <c r="E60" s="24">
        <f t="shared" si="9"/>
        <v>0</v>
      </c>
      <c r="F60" s="24"/>
      <c r="G60" s="20">
        <f t="shared" si="5"/>
        <v>0</v>
      </c>
      <c r="H60" s="4"/>
      <c r="I60" s="4"/>
      <c r="J60" s="4"/>
      <c r="K60" s="4"/>
      <c r="L60" s="4"/>
      <c r="M60" s="4"/>
      <c r="N60" s="4"/>
      <c r="O60" s="4"/>
      <c r="P60" s="4"/>
      <c r="Q60" s="4"/>
      <c r="R60" s="4"/>
      <c r="S60" s="20">
        <f>SUM(U60:AB60,AE60:BD60,BF60)</f>
        <v>0.7</v>
      </c>
      <c r="T60" s="20"/>
      <c r="U60" s="4"/>
      <c r="V60" s="4"/>
      <c r="W60" s="4"/>
      <c r="X60" s="4"/>
      <c r="Y60" s="4"/>
      <c r="Z60" s="4"/>
      <c r="AA60" s="4"/>
      <c r="AB60" s="4"/>
      <c r="AC60" s="737">
        <f t="shared" si="13"/>
        <v>0.7</v>
      </c>
      <c r="AD60" s="720"/>
      <c r="AE60" s="4">
        <v>0.2</v>
      </c>
      <c r="AF60" s="4">
        <v>0.5</v>
      </c>
      <c r="AG60" s="4"/>
      <c r="AH60" s="4"/>
      <c r="AI60" s="4"/>
      <c r="AJ60" s="4"/>
      <c r="AK60" s="4"/>
      <c r="AL60" s="4"/>
      <c r="AM60" s="4"/>
      <c r="AN60" s="4"/>
      <c r="AO60" s="4"/>
      <c r="AP60" s="4"/>
      <c r="AQ60" s="4"/>
      <c r="AR60" s="4"/>
      <c r="AS60" s="4"/>
      <c r="AT60" s="4"/>
      <c r="AU60" s="4"/>
      <c r="AV60" s="4"/>
      <c r="AW60" s="4"/>
      <c r="AX60" s="4"/>
      <c r="AY60" s="4"/>
      <c r="AZ60" s="4"/>
      <c r="BA60" s="4"/>
      <c r="BB60" s="4"/>
      <c r="BC60" s="4"/>
      <c r="BD60" s="4"/>
      <c r="BE60" s="25">
        <f>D60-BH60</f>
        <v>242.47231000000002</v>
      </c>
      <c r="BF60" s="4"/>
      <c r="BG60" s="4"/>
      <c r="BH60" s="20">
        <f>SUM(H60:N60,P60:R60,U60:AB60,AE60:BD60,BF60:BG60)</f>
        <v>0.7</v>
      </c>
      <c r="BI60" s="23">
        <f>BE64</f>
        <v>242.47231000000002</v>
      </c>
      <c r="BJ60" s="14"/>
    </row>
    <row r="61" spans="1:62" s="26" customFormat="1" ht="13.8" x14ac:dyDescent="0.25">
      <c r="A61" s="15">
        <v>2.21</v>
      </c>
      <c r="B61" s="16" t="s">
        <v>77</v>
      </c>
      <c r="C61" s="23" t="s">
        <v>78</v>
      </c>
      <c r="D61" s="4">
        <v>2.21</v>
      </c>
      <c r="E61" s="24">
        <f t="shared" si="9"/>
        <v>0</v>
      </c>
      <c r="F61" s="24"/>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2.21</v>
      </c>
      <c r="BG61" s="4"/>
      <c r="BH61" s="20">
        <f>SUM(H61:N61,P61:R61,U61:AB61,AE61:BE61,BG61)</f>
        <v>0</v>
      </c>
      <c r="BI61" s="23">
        <f>BF64</f>
        <v>2.21</v>
      </c>
      <c r="BJ61" s="14"/>
    </row>
    <row r="62" spans="1:62" s="26" customFormat="1" ht="13.8" x14ac:dyDescent="0.25">
      <c r="A62" s="27">
        <v>3</v>
      </c>
      <c r="B62" s="28" t="s">
        <v>72</v>
      </c>
      <c r="C62" s="29" t="s">
        <v>84</v>
      </c>
      <c r="D62" s="771">
        <v>48.734319999999997</v>
      </c>
      <c r="E62" s="24">
        <f>SUM(H62:N62,P62:R62)</f>
        <v>5.9</v>
      </c>
      <c r="F62" s="24"/>
      <c r="G62" s="20">
        <f t="shared" si="5"/>
        <v>0</v>
      </c>
      <c r="H62" s="4"/>
      <c r="I62" s="4"/>
      <c r="J62" s="4"/>
      <c r="K62" s="4">
        <v>5.9</v>
      </c>
      <c r="L62" s="4"/>
      <c r="M62" s="4"/>
      <c r="N62" s="4"/>
      <c r="O62" s="4"/>
      <c r="P62" s="4"/>
      <c r="Q62" s="4"/>
      <c r="R62" s="4"/>
      <c r="S62" s="20">
        <f>SUM(U62:AB62,AE62:BF62,)</f>
        <v>8.870000000000001</v>
      </c>
      <c r="T62" s="20"/>
      <c r="U62" s="4"/>
      <c r="V62" s="4"/>
      <c r="W62" s="4"/>
      <c r="X62" s="4"/>
      <c r="Y62" s="4"/>
      <c r="Z62" s="4">
        <v>1.2</v>
      </c>
      <c r="AA62" s="4"/>
      <c r="AB62" s="4"/>
      <c r="AC62" s="737">
        <f>SUM(AE62:AT62,)</f>
        <v>4.58</v>
      </c>
      <c r="AD62" s="720"/>
      <c r="AE62" s="4">
        <v>2.5</v>
      </c>
      <c r="AF62" s="4">
        <v>2</v>
      </c>
      <c r="AG62" s="4"/>
      <c r="AH62" s="4"/>
      <c r="AI62" s="4"/>
      <c r="AJ62" s="4"/>
      <c r="AK62" s="4">
        <v>0.01</v>
      </c>
      <c r="AL62" s="4">
        <v>7.0000000000000007E-2</v>
      </c>
      <c r="AM62" s="4"/>
      <c r="AN62" s="4"/>
      <c r="AO62" s="4"/>
      <c r="AP62" s="4"/>
      <c r="AQ62" s="4"/>
      <c r="AR62" s="4"/>
      <c r="AS62" s="4"/>
      <c r="AT62" s="4"/>
      <c r="AU62" s="4"/>
      <c r="AV62" s="4"/>
      <c r="AW62" s="4">
        <v>0.3</v>
      </c>
      <c r="AX62" s="4">
        <v>2.79</v>
      </c>
      <c r="AY62" s="4"/>
      <c r="AZ62" s="4"/>
      <c r="BA62" s="4"/>
      <c r="BB62" s="4"/>
      <c r="BC62" s="4"/>
      <c r="BD62" s="4"/>
      <c r="BE62" s="4"/>
      <c r="BF62" s="4"/>
      <c r="BG62" s="25">
        <f>D62-BH62</f>
        <v>33.964319999999994</v>
      </c>
      <c r="BH62" s="20">
        <f>SUM(H62:N62,P62:R62,U62:AB62,AE62:BF62,)</f>
        <v>14.770000000000003</v>
      </c>
      <c r="BI62" s="23">
        <f>BG64</f>
        <v>33.964319999999994</v>
      </c>
      <c r="BJ62" s="14"/>
    </row>
    <row r="63" spans="1:62" x14ac:dyDescent="0.25">
      <c r="A63" s="723"/>
      <c r="B63" s="30" t="s">
        <v>113</v>
      </c>
      <c r="C63" s="724"/>
      <c r="E63" s="726">
        <f>SUM(H63:N63,P63:R63)</f>
        <v>10.4</v>
      </c>
      <c r="F63" s="726"/>
      <c r="G63" s="726">
        <f>SUM(H63+I63)</f>
        <v>0</v>
      </c>
      <c r="H63" s="726">
        <f>SUM(H12:H17,H19:H21,H24:H31,H34:H62)</f>
        <v>0</v>
      </c>
      <c r="I63" s="726">
        <f>SUM(I11,I13:I17,I19:I21,I24:I31,I34:I62)</f>
        <v>0</v>
      </c>
      <c r="J63" s="726">
        <f>SUM(J11:J12,J14:J17,J19:J21,J24:J31,J34:J62)</f>
        <v>0</v>
      </c>
      <c r="K63" s="726">
        <f>SUM(K11:K13,K15:K17,K19:K21,K24:K31,K34:K62)</f>
        <v>10.4</v>
      </c>
      <c r="L63" s="726">
        <f>SUM(L11:L14,L16:L17,L19:L21,L24:L31,L34:L62)</f>
        <v>0</v>
      </c>
      <c r="M63" s="726">
        <f>SUM(M11:M15,M17,M19:M21,M24:M31,M34:M62)</f>
        <v>0</v>
      </c>
      <c r="N63" s="726">
        <f>SUM(N11:N16,N19:N21,N24:N31,N34:N62)</f>
        <v>0</v>
      </c>
      <c r="O63" s="726">
        <f>SUM(O11:O16,O19:O21,O24:O31,O34:O62)</f>
        <v>0</v>
      </c>
      <c r="P63" s="726">
        <f>SUM(P11:P17,P20:P21,P24:P31,P34:P62)</f>
        <v>0</v>
      </c>
      <c r="Q63" s="726">
        <f>SUM(Q11:Q17,Q19,Q21,Q24:Q31,Q34:Q62)</f>
        <v>0</v>
      </c>
      <c r="R63" s="726">
        <f>SUM(R11:R17,R19:R20,R24:R31,R34:R62)</f>
        <v>0</v>
      </c>
      <c r="S63" s="726">
        <f>SUM(U63:AB63,AE63:BF63)</f>
        <v>76.099999999999994</v>
      </c>
      <c r="T63" s="726"/>
      <c r="U63" s="726">
        <f>SUM(U11:U17,U19:U21,U25:U31,U34:U62)</f>
        <v>0</v>
      </c>
      <c r="V63" s="726">
        <f>SUM(V11:V17,V19:V21,V24,V26:V31,V34:V62)</f>
        <v>0.2</v>
      </c>
      <c r="W63" s="726">
        <f>SUM(W11:W17,W19:W21,W24:W25,W27:W31,W34:W62)</f>
        <v>0</v>
      </c>
      <c r="X63" s="726">
        <f>SUM(X11:X17,X19:X21,X24:X26,X28:X31,X34:X62)</f>
        <v>0</v>
      </c>
      <c r="Y63" s="726">
        <f>SUM(Y11:Y17,Y19:Y21,Y24:Y27,Y29:Y31,Y34:Y62)</f>
        <v>3.7</v>
      </c>
      <c r="Z63" s="726">
        <f>SUM(Z11:Z17,Z19:Z21,Z24:Z28,Z30:Z31,Z34:Z62)</f>
        <v>2.17</v>
      </c>
      <c r="AA63" s="726">
        <f>SUM(AA11:AA17,AA19:AA21,AA24:AA29,AA31,AA34:AA62)</f>
        <v>0</v>
      </c>
      <c r="AB63" s="726">
        <f>SUM(AB11:AB17,AB19:AB21,AB24:AB30,AB34:AB62)</f>
        <v>0</v>
      </c>
      <c r="AC63" s="738">
        <f>SUM(AC11:AC17,AC19:AC21,AC24:AC31,AC34:AC49,AC50:AC62)</f>
        <v>51.36</v>
      </c>
      <c r="AD63" s="726"/>
      <c r="AE63" s="726">
        <f>SUM(AE11:AE17,AE19:AE21,AE24:AE31,AE35:AE62)</f>
        <v>39.43</v>
      </c>
      <c r="AF63" s="726">
        <f>SUM(AF11:AF17,AF19:AF21,AF24:AF31,AF34,AF36:AF62)</f>
        <v>9.9</v>
      </c>
      <c r="AG63" s="726">
        <f>SUM(AG11:AG17,AG19:AG21,AG24:AG31,AG34:AG35,AG37:AG62)</f>
        <v>0</v>
      </c>
      <c r="AH63" s="726">
        <f>SUM(AH11:AH17,AH19:AH21,AH24:AH31,AH34:AH36,AH38:AH62)</f>
        <v>0</v>
      </c>
      <c r="AI63" s="726">
        <f>SUM(AI11:AI17,AI19:AI21,AI24:AI31,AI34:AI37,AI39:AI62)</f>
        <v>0</v>
      </c>
      <c r="AJ63" s="726">
        <f>SUM(AJ11:AJ17,AJ19:AJ21,AJ24:AJ31,AJ34:AJ38,AJ40:AJ62)</f>
        <v>1.58</v>
      </c>
      <c r="AK63" s="726">
        <f>SUM(AK11:AK17,AK19:AK21,AK24:AK31,AK34:AK39,AK41:AK62)</f>
        <v>6.0000000000000005E-2</v>
      </c>
      <c r="AL63" s="726">
        <f>SUM(AL11:AL17,AL19:AL21,AL24:AL31,AL34:AL40,AL42:AL62)</f>
        <v>0.15000000000000002</v>
      </c>
      <c r="AM63" s="726">
        <f>SUM(AM11:AM17,AM19:AM21,AM24:AM31,AM34:AM41,AM43:AM62)</f>
        <v>0</v>
      </c>
      <c r="AN63" s="726">
        <f>SUM(AN11:AN17,AN19:AN21,AN24:AN31,AN34:AN42,AN44:AN62)</f>
        <v>0</v>
      </c>
      <c r="AO63" s="726">
        <f>SUM(AO11:AO17,AO19:AO21,AO24:AO31,AO34:AO43,AO45:AO62)</f>
        <v>0</v>
      </c>
      <c r="AP63" s="726">
        <f>SUM(AP11:AP17,AP19:AP21,AP24:AP31,AP34:AP44,AP46:AP62)</f>
        <v>0.24</v>
      </c>
      <c r="AQ63" s="726">
        <f>SUM(AQ11:AQ17,AQ19:AQ21,AQ24:AQ31,AQ34:AQ45,AQ47:AQ62)</f>
        <v>0</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0.77</v>
      </c>
      <c r="AW63" s="726">
        <f>SUM(AW11:AW17,AW19:AW21,AW24:AW31,AW34:AW51,AW53:AW62)</f>
        <v>0.3</v>
      </c>
      <c r="AX63" s="726">
        <f>SUM(AX11:AX17,AX19:AX21,AX24:AX31,AX34:AX52,AX54:AX62)</f>
        <v>17.600000000000001</v>
      </c>
      <c r="AY63" s="726">
        <f>SUM(AY11:AY17,AY19:AY21,AY24:AY31,AY34:AY53,AY55:AY62)</f>
        <v>0</v>
      </c>
      <c r="AZ63" s="726">
        <f>SUM(AZ11:AZ17,AZ19:AZ21,AZ24:AZ31,AZ34:AZ54,AZ56:AZ62)</f>
        <v>0</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1204.99694</v>
      </c>
      <c r="F64" s="34"/>
      <c r="G64" s="34">
        <f>G10+G63</f>
        <v>408.69718</v>
      </c>
      <c r="H64" s="34">
        <f>H63+H11</f>
        <v>408.14906000000002</v>
      </c>
      <c r="I64" s="34">
        <f>I12+I63</f>
        <v>0.54812000000000005</v>
      </c>
      <c r="J64" s="34">
        <f>J13+J63</f>
        <v>7.6458700000000004</v>
      </c>
      <c r="K64" s="34">
        <f>K14+K63</f>
        <v>105.21359000000001</v>
      </c>
      <c r="L64" s="34">
        <f>L15+L63</f>
        <v>663.82457999999997</v>
      </c>
      <c r="M64" s="34">
        <f>M16+M63</f>
        <v>0</v>
      </c>
      <c r="N64" s="34">
        <f>N17+N63</f>
        <v>0</v>
      </c>
      <c r="O64" s="34">
        <f>O18+O63</f>
        <v>0</v>
      </c>
      <c r="P64" s="34">
        <f>P63+P19</f>
        <v>11.00892</v>
      </c>
      <c r="Q64" s="34">
        <f>Q63+Q20</f>
        <v>0</v>
      </c>
      <c r="R64" s="34">
        <f>R63+R21</f>
        <v>8.6067999999999998</v>
      </c>
      <c r="S64" s="34">
        <f>SUM(S63,S22)</f>
        <v>603.50118999999995</v>
      </c>
      <c r="T64" s="34"/>
      <c r="U64" s="34">
        <f>U63+U24</f>
        <v>0</v>
      </c>
      <c r="V64" s="34">
        <f>V63+V25</f>
        <v>0.2</v>
      </c>
      <c r="W64" s="34">
        <f>W63+W26</f>
        <v>0</v>
      </c>
      <c r="X64" s="34">
        <f>+X63+X27</f>
        <v>0</v>
      </c>
      <c r="Y64" s="34">
        <f>+Y63+Y28</f>
        <v>3.7</v>
      </c>
      <c r="Z64" s="34">
        <f>Z63+Z29</f>
        <v>2.17</v>
      </c>
      <c r="AA64" s="34">
        <f>AA63+AA30</f>
        <v>0</v>
      </c>
      <c r="AB64" s="34">
        <f>AB63+AB31</f>
        <v>0</v>
      </c>
      <c r="AC64" s="734">
        <f>AC63+AC32</f>
        <v>216.97976</v>
      </c>
      <c r="AD64" s="34"/>
      <c r="AE64" s="34">
        <f>AE63+AE34</f>
        <v>133.65269000000001</v>
      </c>
      <c r="AF64" s="34">
        <f>AF63+AF35</f>
        <v>58.792699999999996</v>
      </c>
      <c r="AG64" s="34">
        <f>AG63+AG36</f>
        <v>0.1157</v>
      </c>
      <c r="AH64" s="34">
        <f>AH63+AH37</f>
        <v>0.20041</v>
      </c>
      <c r="AI64" s="34">
        <f>AI63+AI38</f>
        <v>2.3730600000000002</v>
      </c>
      <c r="AJ64" s="34">
        <f>AJ63+AJ39</f>
        <v>5.4104799999999997</v>
      </c>
      <c r="AK64" s="34">
        <f>AK63+AK40</f>
        <v>0.46659</v>
      </c>
      <c r="AL64" s="34">
        <f>AL63+AL41</f>
        <v>0.15000000000000002</v>
      </c>
      <c r="AM64" s="34">
        <f>AM63+AM42</f>
        <v>0</v>
      </c>
      <c r="AN64" s="34">
        <f>AN63+AN43</f>
        <v>0</v>
      </c>
      <c r="AO64" s="34">
        <f>AO63+AO44</f>
        <v>0</v>
      </c>
      <c r="AP64" s="34">
        <f>AP63+AP45</f>
        <v>0.93572</v>
      </c>
      <c r="AQ64" s="34">
        <f>AQ63+AQ46</f>
        <v>14.70711</v>
      </c>
      <c r="AR64" s="34">
        <f>AR63+AR47</f>
        <v>0</v>
      </c>
      <c r="AS64" s="34">
        <f>AS63+AS48</f>
        <v>0</v>
      </c>
      <c r="AT64" s="34">
        <f>AT63+AT49</f>
        <v>0.17530000000000001</v>
      </c>
      <c r="AU64" s="34">
        <f>AU63+AU50</f>
        <v>0</v>
      </c>
      <c r="AV64" s="34">
        <f>AV63+AV51</f>
        <v>2.18302</v>
      </c>
      <c r="AW64" s="34">
        <f>AW63+AW52</f>
        <v>0.3</v>
      </c>
      <c r="AX64" s="34">
        <f>AX63+AX53</f>
        <v>107.36538999999999</v>
      </c>
      <c r="AY64" s="34">
        <f>AY63+AY54</f>
        <v>0</v>
      </c>
      <c r="AZ64" s="34">
        <f>AZ63+AZ55</f>
        <v>0.52054999999999996</v>
      </c>
      <c r="BA64" s="34">
        <f>BA63+BA56</f>
        <v>0</v>
      </c>
      <c r="BB64" s="34">
        <f>BB63+BB57</f>
        <v>0</v>
      </c>
      <c r="BC64" s="34">
        <f>BC63+BC58</f>
        <v>0.43764999999999998</v>
      </c>
      <c r="BD64" s="34">
        <f>BD63+BD59</f>
        <v>24.9649</v>
      </c>
      <c r="BE64" s="34">
        <f>BE63+BE60</f>
        <v>242.47231000000002</v>
      </c>
      <c r="BF64" s="34">
        <f>BF63+BF61</f>
        <v>2.21</v>
      </c>
      <c r="BG64" s="34">
        <f>BG63+BG62</f>
        <v>33.964319999999994</v>
      </c>
      <c r="BH64" s="34"/>
      <c r="BI64" s="34"/>
      <c r="BJ64" s="9">
        <f>BI62</f>
        <v>33.964319999999994</v>
      </c>
    </row>
    <row r="65" spans="2:55" x14ac:dyDescent="0.25">
      <c r="P65" s="9">
        <v>23.3</v>
      </c>
      <c r="AV65" s="9">
        <v>0.41</v>
      </c>
      <c r="BC65" s="9">
        <v>3</v>
      </c>
    </row>
    <row r="66" spans="2:55" x14ac:dyDescent="0.25">
      <c r="S66" s="9">
        <f>S63+R63+P63</f>
        <v>76.099999999999994</v>
      </c>
    </row>
    <row r="67" spans="2:55" ht="15.6" x14ac:dyDescent="0.3">
      <c r="B67" s="36" t="s">
        <v>158</v>
      </c>
      <c r="C67" s="37" t="s">
        <v>155</v>
      </c>
      <c r="D67" s="678"/>
      <c r="S67" s="9">
        <f>S66+P65+AP65+AV65+BC65</f>
        <v>102.80999999999999</v>
      </c>
      <c r="AZ67" s="8"/>
      <c r="BA67" s="8"/>
      <c r="BB67" s="8"/>
    </row>
    <row r="68" spans="2:55" ht="15.6" x14ac:dyDescent="0.3">
      <c r="B68" s="36" t="s">
        <v>159</v>
      </c>
      <c r="C68" s="37" t="s">
        <v>118</v>
      </c>
      <c r="D68" s="678"/>
      <c r="AZ68" s="8"/>
      <c r="BA68" s="8"/>
      <c r="BB68" s="8"/>
    </row>
    <row r="69" spans="2:55" ht="15.6" x14ac:dyDescent="0.3">
      <c r="AZ69" s="8"/>
      <c r="BA69" s="8"/>
      <c r="BB69" s="8"/>
    </row>
    <row r="70" spans="2:55" ht="15.6" x14ac:dyDescent="0.3">
      <c r="AZ70" s="8"/>
      <c r="BA70" s="8"/>
      <c r="BB70" s="8"/>
    </row>
    <row r="80" spans="2:55"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115" zoomScaleNormal="115" workbookViewId="0">
      <pane xSplit="4" ySplit="6" topLeftCell="AO52" activePane="bottomRight" state="frozen"/>
      <selection activeCell="A2" sqref="A2:BH2"/>
      <selection pane="topRight" activeCell="A2" sqref="A2:BH2"/>
      <selection pane="bottomLeft" activeCell="A2" sqref="A2:BH2"/>
      <selection pane="bottomRight" activeCell="A2" sqref="A2:BH2"/>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9"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D1" s="6"/>
      <c r="E1" s="6"/>
      <c r="F1" s="6"/>
      <c r="G1" s="6"/>
      <c r="H1" s="6"/>
      <c r="I1" s="6"/>
      <c r="J1" s="6"/>
      <c r="K1" s="6"/>
      <c r="L1" s="6"/>
      <c r="M1" s="90"/>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971</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942</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98">
        <f>SUM(D8,D22,D62)</f>
        <v>2327.2208800000003</v>
      </c>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2308.9102700000003</v>
      </c>
      <c r="BK7" s="100">
        <f>D7-BJ7</f>
        <v>18.310609999999997</v>
      </c>
    </row>
    <row r="8" spans="1:67" s="100" customFormat="1" ht="17.25" customHeight="1" x14ac:dyDescent="0.3">
      <c r="A8" s="742">
        <v>1</v>
      </c>
      <c r="B8" s="28" t="s">
        <v>31</v>
      </c>
      <c r="C8" s="97" t="s">
        <v>21</v>
      </c>
      <c r="D8" s="771">
        <v>1458.8443500000001</v>
      </c>
      <c r="E8" s="743">
        <f>D8-BH8</f>
        <v>1248.5243500000001</v>
      </c>
      <c r="F8" s="743"/>
      <c r="G8" s="744">
        <f>SUM(G13:G17,G19:G21)</f>
        <v>0</v>
      </c>
      <c r="H8" s="744">
        <f>SUM(H12:H17,H19:H21)</f>
        <v>0</v>
      </c>
      <c r="I8" s="745">
        <f>SUM(I11,I13:I17,I19:I21)</f>
        <v>0</v>
      </c>
      <c r="J8" s="744">
        <f>SUM(J11:J12,J14:J17,J19:J21)</f>
        <v>49</v>
      </c>
      <c r="K8" s="744">
        <f>SUM(K11:K13,K15:K17,K19:K21)</f>
        <v>0</v>
      </c>
      <c r="L8" s="744">
        <f>SUM(L11:L14,L16:L17,L19:L21)</f>
        <v>0</v>
      </c>
      <c r="M8" s="744">
        <f>SUM(M11:M15,M17,M19:M21)</f>
        <v>0</v>
      </c>
      <c r="N8" s="744">
        <f>SUM(N11:N16,N19:N21)</f>
        <v>0</v>
      </c>
      <c r="O8" s="744">
        <f>SUM(O11:O16,O19:O21)</f>
        <v>0</v>
      </c>
      <c r="P8" s="744">
        <f>SUM(P11:P18,P20:P21)</f>
        <v>18.100000000000001</v>
      </c>
      <c r="Q8" s="744">
        <f>SUM(Q11:Q17,Q19,Q21)</f>
        <v>0</v>
      </c>
      <c r="R8" s="744">
        <f>SUM(R11:R17,R19:R20)</f>
        <v>53.15</v>
      </c>
      <c r="S8" s="24">
        <f>SUM(S11:S17,S19:S21)</f>
        <v>106.08000000000001</v>
      </c>
      <c r="T8" s="746"/>
      <c r="U8" s="744">
        <f>SUM(U11:U17,U19:U21)</f>
        <v>0</v>
      </c>
      <c r="V8" s="744">
        <f t="shared" ref="V8:BG8" si="0">SUM(V11:V17,V19:V21)</f>
        <v>0.2</v>
      </c>
      <c r="W8" s="744">
        <f t="shared" si="0"/>
        <v>0</v>
      </c>
      <c r="X8" s="744">
        <f t="shared" si="0"/>
        <v>0</v>
      </c>
      <c r="Y8" s="744">
        <f t="shared" si="0"/>
        <v>36.499999999999993</v>
      </c>
      <c r="Z8" s="744">
        <f t="shared" si="0"/>
        <v>0.16999999999999998</v>
      </c>
      <c r="AA8" s="744">
        <f t="shared" si="0"/>
        <v>0</v>
      </c>
      <c r="AB8" s="744">
        <f t="shared" si="0"/>
        <v>0</v>
      </c>
      <c r="AC8" s="747">
        <f t="shared" si="0"/>
        <v>16.009999999999998</v>
      </c>
      <c r="AD8" s="748">
        <f t="shared" si="0"/>
        <v>0</v>
      </c>
      <c r="AE8" s="744">
        <f t="shared" si="0"/>
        <v>15.219999999999999</v>
      </c>
      <c r="AF8" s="744">
        <f t="shared" si="0"/>
        <v>0.67999999999999994</v>
      </c>
      <c r="AG8" s="744">
        <f t="shared" si="0"/>
        <v>0</v>
      </c>
      <c r="AH8" s="744">
        <f t="shared" si="0"/>
        <v>0</v>
      </c>
      <c r="AI8" s="744">
        <f t="shared" si="0"/>
        <v>0</v>
      </c>
      <c r="AJ8" s="744">
        <f t="shared" si="0"/>
        <v>0</v>
      </c>
      <c r="AK8" s="744">
        <f t="shared" si="0"/>
        <v>0.05</v>
      </c>
      <c r="AL8" s="744">
        <f t="shared" si="0"/>
        <v>0.06</v>
      </c>
      <c r="AM8" s="744">
        <f t="shared" si="0"/>
        <v>0</v>
      </c>
      <c r="AN8" s="744">
        <f t="shared" si="0"/>
        <v>0</v>
      </c>
      <c r="AO8" s="744">
        <f t="shared" si="0"/>
        <v>0</v>
      </c>
      <c r="AP8" s="744">
        <f t="shared" si="0"/>
        <v>0</v>
      </c>
      <c r="AQ8" s="744">
        <f t="shared" si="0"/>
        <v>0</v>
      </c>
      <c r="AR8" s="744">
        <f t="shared" si="0"/>
        <v>0</v>
      </c>
      <c r="AS8" s="744">
        <f t="shared" si="0"/>
        <v>0</v>
      </c>
      <c r="AT8" s="744">
        <f t="shared" si="0"/>
        <v>0</v>
      </c>
      <c r="AU8" s="744">
        <f t="shared" si="0"/>
        <v>0</v>
      </c>
      <c r="AV8" s="744">
        <f t="shared" si="0"/>
        <v>2.85</v>
      </c>
      <c r="AW8" s="744">
        <f t="shared" si="0"/>
        <v>0</v>
      </c>
      <c r="AX8" s="744">
        <f t="shared" si="0"/>
        <v>26.84</v>
      </c>
      <c r="AY8" s="744">
        <f t="shared" si="0"/>
        <v>0</v>
      </c>
      <c r="AZ8" s="744">
        <f t="shared" si="0"/>
        <v>7.5</v>
      </c>
      <c r="BA8" s="744">
        <f t="shared" si="0"/>
        <v>0</v>
      </c>
      <c r="BB8" s="744">
        <f t="shared" si="0"/>
        <v>0</v>
      </c>
      <c r="BC8" s="744">
        <f t="shared" si="0"/>
        <v>0</v>
      </c>
      <c r="BD8" s="744">
        <f t="shared" si="0"/>
        <v>0</v>
      </c>
      <c r="BE8" s="744">
        <f t="shared" si="0"/>
        <v>0</v>
      </c>
      <c r="BF8" s="744">
        <f t="shared" si="0"/>
        <v>0</v>
      </c>
      <c r="BG8" s="744">
        <f t="shared" si="0"/>
        <v>0</v>
      </c>
      <c r="BH8" s="749">
        <f>SUM(BH11:BH17,BH19:BH21)</f>
        <v>210.32</v>
      </c>
      <c r="BI8" s="98">
        <f>E64</f>
        <v>1382.2743500000001</v>
      </c>
      <c r="BJ8" s="100">
        <f>BI10+BI13+BI14+BI15+BI16+BI17+BI19+BI20+BI21</f>
        <v>1382.2743500000001</v>
      </c>
      <c r="BK8" s="42"/>
      <c r="BL8" s="8"/>
      <c r="BM8" s="8"/>
      <c r="BN8" s="8"/>
      <c r="BO8" s="8"/>
    </row>
    <row r="9" spans="1:67" s="14" customFormat="1" ht="12" customHeight="1" x14ac:dyDescent="0.3">
      <c r="A9" s="15"/>
      <c r="B9" s="16" t="s">
        <v>38</v>
      </c>
      <c r="C9" s="91"/>
      <c r="D9" s="17"/>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42"/>
      <c r="BL9" s="8"/>
      <c r="BM9" s="8"/>
      <c r="BN9" s="8"/>
      <c r="BO9" s="8"/>
    </row>
    <row r="10" spans="1:67" s="26" customFormat="1" ht="15.6" x14ac:dyDescent="0.3">
      <c r="A10" s="15">
        <v>1.1000000000000001</v>
      </c>
      <c r="B10" s="16" t="s">
        <v>81</v>
      </c>
      <c r="C10" s="23" t="s">
        <v>82</v>
      </c>
      <c r="D10" s="772">
        <v>1173.3304000000001</v>
      </c>
      <c r="E10" s="24">
        <f>SUM(J10:N10,P10:R10)</f>
        <v>120.25</v>
      </c>
      <c r="F10" s="24"/>
      <c r="G10" s="25">
        <f>D10-BH10</f>
        <v>978.6404</v>
      </c>
      <c r="H10" s="20">
        <f>SUM(H12)</f>
        <v>0</v>
      </c>
      <c r="I10" s="102">
        <f>SUM(I11)</f>
        <v>0</v>
      </c>
      <c r="J10" s="20">
        <f t="shared" ref="J10:S10" si="1">SUM(J11:J12)</f>
        <v>49</v>
      </c>
      <c r="K10" s="20">
        <f t="shared" si="1"/>
        <v>0</v>
      </c>
      <c r="L10" s="20">
        <f t="shared" si="1"/>
        <v>0</v>
      </c>
      <c r="M10" s="20">
        <f t="shared" si="1"/>
        <v>0</v>
      </c>
      <c r="N10" s="20">
        <f t="shared" si="1"/>
        <v>0</v>
      </c>
      <c r="O10" s="20">
        <f t="shared" si="1"/>
        <v>0</v>
      </c>
      <c r="P10" s="20">
        <f t="shared" si="1"/>
        <v>18.100000000000001</v>
      </c>
      <c r="Q10" s="20">
        <f t="shared" si="1"/>
        <v>0</v>
      </c>
      <c r="R10" s="20">
        <f t="shared" si="1"/>
        <v>53.15</v>
      </c>
      <c r="S10" s="720">
        <f t="shared" si="1"/>
        <v>81.2</v>
      </c>
      <c r="T10" s="20"/>
      <c r="U10" s="20">
        <f>SUM(U11:U12)</f>
        <v>0</v>
      </c>
      <c r="V10" s="20">
        <f t="shared" ref="V10:BF10" si="2">SUM(V11:V12)</f>
        <v>0.2</v>
      </c>
      <c r="W10" s="20">
        <f t="shared" si="2"/>
        <v>0</v>
      </c>
      <c r="X10" s="20">
        <f t="shared" si="2"/>
        <v>0</v>
      </c>
      <c r="Y10" s="20">
        <f t="shared" si="2"/>
        <v>32.299999999999997</v>
      </c>
      <c r="Z10" s="20">
        <f t="shared" si="2"/>
        <v>0.09</v>
      </c>
      <c r="AA10" s="20">
        <f t="shared" si="2"/>
        <v>0</v>
      </c>
      <c r="AB10" s="20">
        <f t="shared" si="2"/>
        <v>0</v>
      </c>
      <c r="AC10" s="737">
        <f t="shared" si="2"/>
        <v>6.76</v>
      </c>
      <c r="AD10" s="720"/>
      <c r="AE10" s="20">
        <f t="shared" si="2"/>
        <v>6.22</v>
      </c>
      <c r="AF10" s="20">
        <f t="shared" si="2"/>
        <v>0.48</v>
      </c>
      <c r="AG10" s="20">
        <f t="shared" si="2"/>
        <v>0</v>
      </c>
      <c r="AH10" s="20">
        <f t="shared" si="2"/>
        <v>0</v>
      </c>
      <c r="AI10" s="20">
        <f t="shared" si="2"/>
        <v>0</v>
      </c>
      <c r="AJ10" s="20">
        <f t="shared" si="2"/>
        <v>0</v>
      </c>
      <c r="AK10" s="20">
        <f t="shared" si="2"/>
        <v>0</v>
      </c>
      <c r="AL10" s="20">
        <f t="shared" si="2"/>
        <v>0.06</v>
      </c>
      <c r="AM10" s="20">
        <f t="shared" si="2"/>
        <v>0</v>
      </c>
      <c r="AN10" s="20">
        <f t="shared" si="2"/>
        <v>0</v>
      </c>
      <c r="AO10" s="20">
        <f t="shared" si="2"/>
        <v>0</v>
      </c>
      <c r="AP10" s="20">
        <f t="shared" si="2"/>
        <v>0</v>
      </c>
      <c r="AQ10" s="20">
        <f t="shared" si="2"/>
        <v>0</v>
      </c>
      <c r="AR10" s="20">
        <f t="shared" si="2"/>
        <v>0</v>
      </c>
      <c r="AS10" s="20">
        <f t="shared" si="2"/>
        <v>0</v>
      </c>
      <c r="AT10" s="20">
        <f t="shared" si="2"/>
        <v>0</v>
      </c>
      <c r="AU10" s="20">
        <f t="shared" si="2"/>
        <v>0</v>
      </c>
      <c r="AV10" s="20">
        <f t="shared" si="2"/>
        <v>2.65</v>
      </c>
      <c r="AW10" s="20">
        <f t="shared" si="2"/>
        <v>0</v>
      </c>
      <c r="AX10" s="20">
        <f t="shared" si="2"/>
        <v>24.94</v>
      </c>
      <c r="AY10" s="20">
        <f t="shared" si="2"/>
        <v>0</v>
      </c>
      <c r="AZ10" s="20">
        <f t="shared" si="2"/>
        <v>7.5</v>
      </c>
      <c r="BA10" s="20">
        <f t="shared" si="2"/>
        <v>0</v>
      </c>
      <c r="BB10" s="20">
        <f t="shared" si="2"/>
        <v>0</v>
      </c>
      <c r="BC10" s="20">
        <f t="shared" si="2"/>
        <v>0</v>
      </c>
      <c r="BD10" s="20">
        <f t="shared" si="2"/>
        <v>0</v>
      </c>
      <c r="BE10" s="20">
        <f t="shared" si="2"/>
        <v>0</v>
      </c>
      <c r="BF10" s="20">
        <f t="shared" si="2"/>
        <v>0</v>
      </c>
      <c r="BG10" s="20">
        <f>SUM(BG11:BG12)</f>
        <v>0</v>
      </c>
      <c r="BH10" s="20">
        <f>SUM(BH11:BH12)</f>
        <v>194.69</v>
      </c>
      <c r="BI10" s="23">
        <f>G64</f>
        <v>978.6404</v>
      </c>
      <c r="BJ10" s="14"/>
      <c r="BK10" s="42"/>
      <c r="BL10" s="8"/>
      <c r="BM10" s="8"/>
      <c r="BN10" s="8"/>
      <c r="BO10" s="8"/>
    </row>
    <row r="11" spans="1:67" s="26" customFormat="1" ht="15.6" x14ac:dyDescent="0.3">
      <c r="A11" s="15"/>
      <c r="B11" s="16" t="s">
        <v>79</v>
      </c>
      <c r="C11" s="23" t="s">
        <v>80</v>
      </c>
      <c r="D11" s="772">
        <v>1156.4602600000001</v>
      </c>
      <c r="E11" s="727">
        <f>SUM(I11:N11,P11:R11)</f>
        <v>120.25</v>
      </c>
      <c r="F11" s="727"/>
      <c r="G11" s="720">
        <f>SUM(I11)</f>
        <v>0</v>
      </c>
      <c r="H11" s="93">
        <f>D11-BH11</f>
        <v>961.80026000000009</v>
      </c>
      <c r="I11" s="4"/>
      <c r="J11" s="4">
        <v>49</v>
      </c>
      <c r="K11" s="4"/>
      <c r="L11" s="4"/>
      <c r="M11" s="103"/>
      <c r="N11" s="4"/>
      <c r="O11" s="4"/>
      <c r="P11" s="4">
        <v>18.100000000000001</v>
      </c>
      <c r="Q11" s="4"/>
      <c r="R11" s="4">
        <v>53.15</v>
      </c>
      <c r="S11" s="720">
        <f t="shared" ref="S11:S18" si="3">SUM(U11:BF11)</f>
        <v>81.14</v>
      </c>
      <c r="T11" s="4"/>
      <c r="U11" s="4"/>
      <c r="V11" s="4">
        <v>0.2</v>
      </c>
      <c r="W11" s="4"/>
      <c r="X11" s="4"/>
      <c r="Y11" s="4">
        <v>32.299999999999997</v>
      </c>
      <c r="Z11" s="4">
        <v>0.09</v>
      </c>
      <c r="AA11" s="4"/>
      <c r="AB11" s="4"/>
      <c r="AC11" s="737">
        <f>SUM(AE11:AT11)</f>
        <v>6.7299999999999995</v>
      </c>
      <c r="AD11" s="720"/>
      <c r="AE11" s="4">
        <v>6.22</v>
      </c>
      <c r="AF11" s="4">
        <v>0.48</v>
      </c>
      <c r="AG11" s="4"/>
      <c r="AH11" s="4"/>
      <c r="AI11" s="4"/>
      <c r="AJ11" s="4"/>
      <c r="AK11" s="4"/>
      <c r="AL11" s="4">
        <v>0.03</v>
      </c>
      <c r="AM11" s="4"/>
      <c r="AN11" s="4"/>
      <c r="AO11" s="4"/>
      <c r="AP11" s="4"/>
      <c r="AQ11" s="4"/>
      <c r="AR11" s="4"/>
      <c r="AS11" s="4"/>
      <c r="AT11" s="4"/>
      <c r="AU11" s="4"/>
      <c r="AV11" s="4">
        <v>2.65</v>
      </c>
      <c r="AW11" s="4"/>
      <c r="AX11" s="4">
        <v>24.94</v>
      </c>
      <c r="AY11" s="4"/>
      <c r="AZ11" s="4">
        <v>7.5</v>
      </c>
      <c r="BA11" s="4"/>
      <c r="BB11" s="4"/>
      <c r="BC11" s="4"/>
      <c r="BD11" s="4"/>
      <c r="BE11" s="4"/>
      <c r="BF11" s="4"/>
      <c r="BG11" s="4"/>
      <c r="BH11" s="4">
        <f>SUM(I11:N11,P11:R11,U11:AB11,AE11:BG11)</f>
        <v>194.66</v>
      </c>
      <c r="BI11" s="23">
        <f>H64</f>
        <v>961.80026000000009</v>
      </c>
      <c r="BJ11" s="14"/>
      <c r="BK11" s="42"/>
      <c r="BL11" s="8"/>
      <c r="BM11" s="8"/>
      <c r="BN11" s="8"/>
      <c r="BO11" s="8"/>
    </row>
    <row r="12" spans="1:67" s="26" customFormat="1" ht="15.6" x14ac:dyDescent="0.3">
      <c r="A12" s="15"/>
      <c r="B12" s="16" t="s">
        <v>184</v>
      </c>
      <c r="C12" s="23" t="s">
        <v>183</v>
      </c>
      <c r="D12" s="772">
        <v>16.870139999999999</v>
      </c>
      <c r="E12" s="105">
        <f>SUM(H12,J12:N12,P12:R12)</f>
        <v>0</v>
      </c>
      <c r="F12" s="105"/>
      <c r="G12" s="104">
        <f>SUM(H12)</f>
        <v>0</v>
      </c>
      <c r="H12" s="4"/>
      <c r="I12" s="93">
        <f>D12-BH12</f>
        <v>16.840139999999998</v>
      </c>
      <c r="J12" s="4"/>
      <c r="K12" s="4"/>
      <c r="L12" s="4"/>
      <c r="M12" s="103"/>
      <c r="N12" s="4"/>
      <c r="O12" s="4"/>
      <c r="P12" s="4"/>
      <c r="Q12" s="4"/>
      <c r="R12" s="4"/>
      <c r="S12" s="720">
        <f t="shared" si="3"/>
        <v>0.06</v>
      </c>
      <c r="T12" s="4"/>
      <c r="U12" s="4"/>
      <c r="V12" s="4"/>
      <c r="W12" s="4"/>
      <c r="X12" s="4"/>
      <c r="Y12" s="4"/>
      <c r="Z12" s="4"/>
      <c r="AA12" s="4"/>
      <c r="AB12" s="4"/>
      <c r="AC12" s="737">
        <f t="shared" ref="AC12:AC21" si="4">SUM(AE12:AT12)</f>
        <v>0.03</v>
      </c>
      <c r="AD12" s="720"/>
      <c r="AE12" s="4"/>
      <c r="AF12" s="4"/>
      <c r="AG12" s="4"/>
      <c r="AH12" s="4"/>
      <c r="AI12" s="4"/>
      <c r="AJ12" s="4"/>
      <c r="AK12" s="4"/>
      <c r="AL12" s="4">
        <v>0.03</v>
      </c>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0.03</v>
      </c>
      <c r="BI12" s="23">
        <f>I64</f>
        <v>16.840139999999998</v>
      </c>
      <c r="BJ12" s="14"/>
      <c r="BK12" s="42"/>
      <c r="BL12" s="8"/>
      <c r="BM12" s="8"/>
      <c r="BN12" s="8"/>
      <c r="BO12" s="8"/>
    </row>
    <row r="13" spans="1:67" s="26" customFormat="1" ht="13.8" x14ac:dyDescent="0.25">
      <c r="A13" s="15">
        <v>1.2</v>
      </c>
      <c r="B13" s="16" t="s">
        <v>105</v>
      </c>
      <c r="C13" s="23" t="s">
        <v>51</v>
      </c>
      <c r="D13" s="772">
        <v>12.70947</v>
      </c>
      <c r="E13" s="24">
        <f>SUM(H13:I13,K13:N13,P13:R13)</f>
        <v>0</v>
      </c>
      <c r="F13" s="24"/>
      <c r="G13" s="20">
        <f>SUM(H13:I13)</f>
        <v>0</v>
      </c>
      <c r="H13" s="4"/>
      <c r="I13" s="4"/>
      <c r="J13" s="25">
        <f>D13-BH13</f>
        <v>7.7294699999999992</v>
      </c>
      <c r="K13" s="4"/>
      <c r="L13" s="4"/>
      <c r="M13" s="4"/>
      <c r="N13" s="4"/>
      <c r="O13" s="4"/>
      <c r="P13" s="4"/>
      <c r="Q13" s="4"/>
      <c r="R13" s="4"/>
      <c r="S13" s="720">
        <f t="shared" si="3"/>
        <v>7.98</v>
      </c>
      <c r="T13" s="20"/>
      <c r="U13" s="4"/>
      <c r="V13" s="4"/>
      <c r="W13" s="4"/>
      <c r="X13" s="4"/>
      <c r="Y13" s="4">
        <v>1.9</v>
      </c>
      <c r="Z13" s="4">
        <v>0.08</v>
      </c>
      <c r="AA13" s="4"/>
      <c r="AB13" s="4"/>
      <c r="AC13" s="737">
        <f t="shared" si="4"/>
        <v>3</v>
      </c>
      <c r="AD13" s="720"/>
      <c r="AE13" s="4">
        <v>3</v>
      </c>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20">
        <f>SUM(H13:I13,K13:N13,P13:R13,U13:AB13,AE13:BG13)</f>
        <v>4.9800000000000004</v>
      </c>
      <c r="BI13" s="23">
        <f>J64</f>
        <v>56.729469999999999</v>
      </c>
      <c r="BJ13" s="14"/>
    </row>
    <row r="14" spans="1:67" s="26" customFormat="1" ht="13.8" x14ac:dyDescent="0.25">
      <c r="A14" s="15" t="s">
        <v>3</v>
      </c>
      <c r="B14" s="16" t="s">
        <v>34</v>
      </c>
      <c r="C14" s="23" t="s">
        <v>39</v>
      </c>
      <c r="D14" s="772">
        <v>156.32497000000001</v>
      </c>
      <c r="E14" s="24">
        <f>SUM(H14:J14,L14:N14,P14:R14)</f>
        <v>0</v>
      </c>
      <c r="F14" s="24"/>
      <c r="G14" s="20">
        <f t="shared" ref="G14:G62" si="5">SUM(H14:I14)</f>
        <v>0</v>
      </c>
      <c r="H14" s="4"/>
      <c r="I14" s="4"/>
      <c r="J14" s="4"/>
      <c r="K14" s="25">
        <f>D14-BH14</f>
        <v>148.67497</v>
      </c>
      <c r="L14" s="4"/>
      <c r="M14" s="4"/>
      <c r="N14" s="4"/>
      <c r="O14" s="4"/>
      <c r="P14" s="4"/>
      <c r="Q14" s="4"/>
      <c r="R14" s="4"/>
      <c r="S14" s="720">
        <f t="shared" si="3"/>
        <v>13.899999999999999</v>
      </c>
      <c r="T14" s="20"/>
      <c r="U14" s="4"/>
      <c r="V14" s="4"/>
      <c r="W14" s="4"/>
      <c r="X14" s="4"/>
      <c r="Y14" s="4"/>
      <c r="Z14" s="4"/>
      <c r="AA14" s="4"/>
      <c r="AB14" s="4"/>
      <c r="AC14" s="737">
        <f t="shared" si="4"/>
        <v>6.25</v>
      </c>
      <c r="AD14" s="720"/>
      <c r="AE14" s="4">
        <v>6</v>
      </c>
      <c r="AF14" s="4">
        <v>0.2</v>
      </c>
      <c r="AG14" s="4"/>
      <c r="AH14" s="4"/>
      <c r="AI14" s="4"/>
      <c r="AJ14" s="4"/>
      <c r="AK14" s="4">
        <v>0.05</v>
      </c>
      <c r="AL14" s="4"/>
      <c r="AM14" s="4"/>
      <c r="AN14" s="4"/>
      <c r="AO14" s="4"/>
      <c r="AP14" s="4"/>
      <c r="AQ14" s="4"/>
      <c r="AR14" s="4"/>
      <c r="AS14" s="4"/>
      <c r="AT14" s="4"/>
      <c r="AU14" s="4"/>
      <c r="AV14" s="4">
        <v>0.2</v>
      </c>
      <c r="AW14" s="4"/>
      <c r="AX14" s="4">
        <v>1.2</v>
      </c>
      <c r="AY14" s="4"/>
      <c r="AZ14" s="4"/>
      <c r="BA14" s="4"/>
      <c r="BB14" s="4"/>
      <c r="BC14" s="4"/>
      <c r="BD14" s="4"/>
      <c r="BE14" s="4"/>
      <c r="BF14" s="4"/>
      <c r="BG14" s="4"/>
      <c r="BH14" s="20">
        <f>SUM(H14:J14,L14:N14,P14:R14,U14:AB14,AE14:BG14)</f>
        <v>7.65</v>
      </c>
      <c r="BI14" s="23">
        <f>K64</f>
        <v>149.77497</v>
      </c>
      <c r="BJ14" s="14"/>
    </row>
    <row r="15" spans="1:67" s="26" customFormat="1" ht="13.8" x14ac:dyDescent="0.25">
      <c r="A15" s="15" t="s">
        <v>4</v>
      </c>
      <c r="B15" s="16" t="s">
        <v>11</v>
      </c>
      <c r="C15" s="23" t="s">
        <v>22</v>
      </c>
      <c r="D15" s="4"/>
      <c r="E15" s="24">
        <f>SUM(H15:K15,M15:N15,P15:R15)</f>
        <v>0</v>
      </c>
      <c r="F15" s="24"/>
      <c r="G15" s="20">
        <f t="shared" si="5"/>
        <v>0</v>
      </c>
      <c r="H15" s="4"/>
      <c r="I15" s="4"/>
      <c r="J15" s="4"/>
      <c r="K15" s="4"/>
      <c r="L15" s="25">
        <f>D15-BH15</f>
        <v>0</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0</v>
      </c>
      <c r="BJ15" s="14"/>
    </row>
    <row r="16" spans="1:67" s="26" customFormat="1" ht="13.8" x14ac:dyDescent="0.25">
      <c r="A16" s="15" t="s">
        <v>5</v>
      </c>
      <c r="B16" s="16" t="s">
        <v>12</v>
      </c>
      <c r="C16" s="23" t="s">
        <v>23</v>
      </c>
      <c r="D16" s="4"/>
      <c r="E16" s="24">
        <f>SUM(H16:L16,N16,P16:R16)</f>
        <v>0</v>
      </c>
      <c r="F16" s="24"/>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4"/>
      <c r="E17" s="24">
        <f>SUM(H17:M17,P17:R17)</f>
        <v>0</v>
      </c>
      <c r="F17" s="24"/>
      <c r="G17" s="720">
        <f t="shared" si="5"/>
        <v>0</v>
      </c>
      <c r="H17" s="4"/>
      <c r="I17" s="4"/>
      <c r="J17" s="4"/>
      <c r="K17" s="4"/>
      <c r="L17" s="4"/>
      <c r="M17" s="4"/>
      <c r="N17" s="25">
        <f>D17-BH17</f>
        <v>0</v>
      </c>
      <c r="O17" s="4"/>
      <c r="P17" s="4"/>
      <c r="Q17" s="4"/>
      <c r="R17" s="4"/>
      <c r="S17" s="720">
        <f t="shared" si="3"/>
        <v>0</v>
      </c>
      <c r="T17" s="20"/>
      <c r="U17" s="4"/>
      <c r="V17" s="4"/>
      <c r="W17" s="4"/>
      <c r="X17" s="4"/>
      <c r="Y17" s="4"/>
      <c r="Z17" s="4"/>
      <c r="AA17" s="4"/>
      <c r="AB17" s="4"/>
      <c r="AC17" s="737">
        <f t="shared" si="4"/>
        <v>0</v>
      </c>
      <c r="AD17" s="720"/>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20">
        <f>SUM(H17:M17,P17:R17,U17:AB17,AE17:BG17)</f>
        <v>0</v>
      </c>
      <c r="BI17" s="23">
        <f>N64</f>
        <v>0</v>
      </c>
      <c r="BJ17" s="14"/>
    </row>
    <row r="18" spans="1:64" s="26" customFormat="1" ht="19.2" x14ac:dyDescent="0.25">
      <c r="A18" s="15"/>
      <c r="B18" s="92" t="s">
        <v>231</v>
      </c>
      <c r="C18" s="23" t="s">
        <v>232</v>
      </c>
      <c r="D18" s="4"/>
      <c r="E18" s="24">
        <f>SUM(H18:M18,P18:R18)</f>
        <v>0</v>
      </c>
      <c r="F18" s="17"/>
      <c r="G18" s="720">
        <f t="shared" si="5"/>
        <v>0</v>
      </c>
      <c r="H18" s="4"/>
      <c r="I18" s="4"/>
      <c r="J18" s="4"/>
      <c r="K18" s="4"/>
      <c r="L18" s="4"/>
      <c r="M18" s="4"/>
      <c r="N18" s="4"/>
      <c r="O18" s="93">
        <f>D18-BH18</f>
        <v>0</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772">
        <v>96.304249999999996</v>
      </c>
      <c r="E19" s="24">
        <f>SUM(H19:N19,Q19:R19)</f>
        <v>0</v>
      </c>
      <c r="F19" s="24"/>
      <c r="G19" s="20">
        <f t="shared" si="5"/>
        <v>0</v>
      </c>
      <c r="H19" s="4"/>
      <c r="I19" s="4"/>
      <c r="J19" s="4"/>
      <c r="K19" s="4"/>
      <c r="L19" s="4"/>
      <c r="M19" s="4"/>
      <c r="N19" s="4"/>
      <c r="O19" s="4"/>
      <c r="P19" s="25">
        <f>D19-BH19</f>
        <v>95.604249999999993</v>
      </c>
      <c r="Q19" s="4"/>
      <c r="R19" s="4"/>
      <c r="S19" s="720">
        <f>SUM(U19:BF19)</f>
        <v>0.7</v>
      </c>
      <c r="T19" s="20"/>
      <c r="U19" s="4"/>
      <c r="V19" s="4"/>
      <c r="W19" s="4"/>
      <c r="X19" s="4"/>
      <c r="Y19" s="4"/>
      <c r="Z19" s="4"/>
      <c r="AA19" s="4"/>
      <c r="AB19" s="4"/>
      <c r="AC19" s="737">
        <f t="shared" si="4"/>
        <v>0</v>
      </c>
      <c r="AD19" s="720"/>
      <c r="AE19" s="4"/>
      <c r="AF19" s="4"/>
      <c r="AG19" s="4"/>
      <c r="AH19" s="4"/>
      <c r="AI19" s="4"/>
      <c r="AJ19" s="4"/>
      <c r="AK19" s="4"/>
      <c r="AL19" s="4"/>
      <c r="AM19" s="4"/>
      <c r="AN19" s="4"/>
      <c r="AO19" s="4"/>
      <c r="AP19" s="4"/>
      <c r="AQ19" s="4"/>
      <c r="AR19" s="4"/>
      <c r="AS19" s="4"/>
      <c r="AT19" s="4"/>
      <c r="AU19" s="4"/>
      <c r="AV19" s="4"/>
      <c r="AW19" s="4"/>
      <c r="AX19" s="4">
        <v>0.7</v>
      </c>
      <c r="AY19" s="4"/>
      <c r="AZ19" s="4"/>
      <c r="BA19" s="4"/>
      <c r="BB19" s="4"/>
      <c r="BC19" s="4"/>
      <c r="BD19" s="4"/>
      <c r="BE19" s="4"/>
      <c r="BF19" s="4"/>
      <c r="BG19" s="4"/>
      <c r="BH19" s="20">
        <f>SUM(H19:N19,Q19:R19,U19:AB19,AE19:BG19)</f>
        <v>0.7</v>
      </c>
      <c r="BI19" s="23">
        <f>P64</f>
        <v>126.10424999999999</v>
      </c>
      <c r="BJ19" s="14"/>
    </row>
    <row r="20" spans="1:64" s="26" customFormat="1" ht="13.8" x14ac:dyDescent="0.25">
      <c r="A20" s="15" t="s">
        <v>47</v>
      </c>
      <c r="B20" s="16" t="s">
        <v>45</v>
      </c>
      <c r="C20" s="23" t="s">
        <v>46</v>
      </c>
      <c r="D20" s="4"/>
      <c r="E20" s="24">
        <f>SUM(H20:N20,P20,R20)</f>
        <v>0</v>
      </c>
      <c r="F20" s="24"/>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772">
        <v>20.175260000000002</v>
      </c>
      <c r="E21" s="24">
        <f>SUM(H21:N21,P21:Q21)</f>
        <v>0</v>
      </c>
      <c r="F21" s="24"/>
      <c r="G21" s="20">
        <f t="shared" si="5"/>
        <v>0</v>
      </c>
      <c r="H21" s="4"/>
      <c r="I21" s="4"/>
      <c r="J21" s="4"/>
      <c r="K21" s="4"/>
      <c r="L21" s="4"/>
      <c r="M21" s="4"/>
      <c r="N21" s="4"/>
      <c r="O21" s="4"/>
      <c r="P21" s="4"/>
      <c r="Q21" s="4"/>
      <c r="R21" s="25">
        <f>D21-BH21</f>
        <v>17.875260000000001</v>
      </c>
      <c r="S21" s="720">
        <f>SUM(U21:BF21)</f>
        <v>2.2999999999999998</v>
      </c>
      <c r="T21" s="20"/>
      <c r="U21" s="4"/>
      <c r="V21" s="4"/>
      <c r="W21" s="4"/>
      <c r="X21" s="4"/>
      <c r="Y21" s="4">
        <v>2.2999999999999998</v>
      </c>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2.2999999999999998</v>
      </c>
      <c r="BI21" s="23">
        <f>R64</f>
        <v>71.025260000000003</v>
      </c>
      <c r="BJ21" s="14"/>
    </row>
    <row r="22" spans="1:64" s="752" customFormat="1" ht="13.8" x14ac:dyDescent="0.25">
      <c r="A22" s="742">
        <v>2</v>
      </c>
      <c r="B22" s="742" t="s">
        <v>32</v>
      </c>
      <c r="C22" s="29" t="s">
        <v>24</v>
      </c>
      <c r="D22" s="771">
        <v>827.78592000000003</v>
      </c>
      <c r="E22" s="24">
        <f>SUM(H22:N22,P22:R22)</f>
        <v>7.9</v>
      </c>
      <c r="F22" s="24"/>
      <c r="G22" s="24">
        <f t="shared" si="5"/>
        <v>0</v>
      </c>
      <c r="H22" s="24">
        <f>SUM(H24:H31,H34:H61)</f>
        <v>0</v>
      </c>
      <c r="I22" s="24">
        <f>SUM(I24:I31,I34:I61)</f>
        <v>0</v>
      </c>
      <c r="J22" s="24">
        <f t="shared" ref="J22:R22" si="6">SUM(J24:J31,J34:J61)</f>
        <v>0</v>
      </c>
      <c r="K22" s="24">
        <f t="shared" si="6"/>
        <v>0</v>
      </c>
      <c r="L22" s="24">
        <f>SUM(L24:L31,L34:L61)</f>
        <v>0</v>
      </c>
      <c r="M22" s="24">
        <f t="shared" si="6"/>
        <v>0</v>
      </c>
      <c r="N22" s="24">
        <f t="shared" si="6"/>
        <v>0</v>
      </c>
      <c r="O22" s="24">
        <f t="shared" si="6"/>
        <v>0</v>
      </c>
      <c r="P22" s="24">
        <f t="shared" si="6"/>
        <v>7.9</v>
      </c>
      <c r="Q22" s="24">
        <f t="shared" si="6"/>
        <v>0</v>
      </c>
      <c r="R22" s="24">
        <f t="shared" si="6"/>
        <v>0</v>
      </c>
      <c r="S22" s="750">
        <f>D22-BH22</f>
        <v>814.81592000000001</v>
      </c>
      <c r="T22" s="750"/>
      <c r="U22" s="24">
        <f>SUM(U25:U31,U34:U49,U50:U61)</f>
        <v>0</v>
      </c>
      <c r="V22" s="24">
        <f>SUM(V24,V26:V31,V34:V49,V50:V61)</f>
        <v>0</v>
      </c>
      <c r="W22" s="24">
        <f>SUM(W24:W25,W27:W31,W34:W49,W50:W61)</f>
        <v>0</v>
      </c>
      <c r="X22" s="24">
        <f>SUM(X24:X26,X28:X31,X34:X49,X50:X61)</f>
        <v>0</v>
      </c>
      <c r="Y22" s="24">
        <f>SUM(Y24:Y27,Y29:Y31,Y34:Y49,Y50:Y61)</f>
        <v>1.99</v>
      </c>
      <c r="Z22" s="24">
        <f>SUM(Z24:Z28,Z30:Z31,Z34:Z49,Z50:Z61)</f>
        <v>0</v>
      </c>
      <c r="AA22" s="24">
        <f>SUM(AA24:AA29,AA31,AA34:AA49,AA50:AA61)</f>
        <v>0</v>
      </c>
      <c r="AB22" s="24">
        <f>SUM(AB24:AB30,AB34:AB49,,AB50:AB61)</f>
        <v>0</v>
      </c>
      <c r="AC22" s="751">
        <f>SUM(AC24:AC31,AC50:AC61)</f>
        <v>0.08</v>
      </c>
      <c r="AD22" s="727"/>
      <c r="AE22" s="24">
        <f>SUM(AE24:AE31,AE35:AE49,AE50:AE61)</f>
        <v>0.05</v>
      </c>
      <c r="AF22" s="24">
        <f>SUM(AF24:AF31,AF34,AF36:AF49,AF50:AF61)</f>
        <v>0.03</v>
      </c>
      <c r="AG22" s="24">
        <f>SUM(AG24:AG31,AG34:AG35,AG37:AG49,AG50:AG61)</f>
        <v>0</v>
      </c>
      <c r="AH22" s="24">
        <f>SUM(AH24:AH31,AH34:AH36,AH38:AH49,AH50:AH61)</f>
        <v>0</v>
      </c>
      <c r="AI22" s="24">
        <f>SUM(AI24:AI31,AI34:AI37,AI39:AI49,AI50:AI61)</f>
        <v>0.18</v>
      </c>
      <c r="AJ22" s="24">
        <f>SUM(AJ24:AJ31,AJ34:AJ38,AJ40:AJ49,AJ50:AJ61)</f>
        <v>0</v>
      </c>
      <c r="AK22" s="24">
        <f>SUM(AK24:AK31,AK34:AK39,AK41:AK49,AK50:AK61)</f>
        <v>0</v>
      </c>
      <c r="AL22" s="24">
        <f>SUM(AL24:AL31,AL34:AL40,AL42:AL49,AL50:AL61)</f>
        <v>0.03</v>
      </c>
      <c r="AM22" s="24">
        <f>SUM(AM24:AM31,AM34:AM41,AM43:AM49,AM50:AM61)</f>
        <v>0</v>
      </c>
      <c r="AN22" s="24">
        <f>SUM(AN24:AN31,AN34:AN42,AN44:AN49,AN50:AN61)</f>
        <v>0</v>
      </c>
      <c r="AO22" s="24">
        <f>SUM(AO24:AO31,AO34:AO43,AO45:AO49,AO50:AO61)</f>
        <v>0</v>
      </c>
      <c r="AP22" s="24">
        <f>SUM(AP24:AP31,AP34:AP44,AP46:AP49,AP50:AP61)</f>
        <v>0.2</v>
      </c>
      <c r="AQ22" s="24">
        <f>SUM(AQ24:AQ31,AQ34:AQ45,AQ47:AQ49,AQ50:AQ61)</f>
        <v>0</v>
      </c>
      <c r="AR22" s="24">
        <f>SUM(AR24:AR31,AR34:AR46,AR48:AR49,AR50:AR61)</f>
        <v>0</v>
      </c>
      <c r="AS22" s="24">
        <f>SUM(AS24:AS31,AS34:AS47,AS49,AS50:AS61)</f>
        <v>0</v>
      </c>
      <c r="AT22" s="24">
        <f>SUM(AT24:AT31,AT34:AT48,AT50:AT61)</f>
        <v>0</v>
      </c>
      <c r="AU22" s="24">
        <f>SUM(AU24:AU31,AU34:AU49,AU51:AU61)</f>
        <v>0</v>
      </c>
      <c r="AV22" s="24">
        <f>SUM(AV24:AV31,AV34:AV49,AV50,AV52:AV61)</f>
        <v>0.47000000000000003</v>
      </c>
      <c r="AW22" s="24">
        <f>SUM(AW24:AW31,AW34:AW49,AW50,AW51,AW53:AW61)</f>
        <v>0.82</v>
      </c>
      <c r="AX22" s="24">
        <f>SUM(AX24:AX31,AX34:AX49,AX50,AX51,AX52,AX54:AX61)</f>
        <v>1.3</v>
      </c>
      <c r="AY22" s="24">
        <f>SUM(AY24:AY31,AY34:AY49,AY50,AY51,AY52,AY55:AY61)</f>
        <v>0</v>
      </c>
      <c r="AZ22" s="24">
        <f>SUM(AZ24:AZ31,AZ34:AZ49,AZ50:AZ54,AZ56:AZ61)</f>
        <v>0</v>
      </c>
      <c r="BA22" s="24">
        <f>SUM(BA24:BA31,BA34:BA49,BA50:BA55,BA57:BA61)</f>
        <v>0</v>
      </c>
      <c r="BB22" s="24">
        <f>SUM(BB24:BB31,BB34:BB49,BB50:BB56,BB58:BB61)</f>
        <v>0</v>
      </c>
      <c r="BC22" s="24">
        <f>SUM(BC24:BC31,BC34:BC49,BC50:BC57,BC59:BC61)</f>
        <v>0</v>
      </c>
      <c r="BD22" s="24">
        <f>SUM(BD24:BD31,BD34:BD49,BD50:BD58,BD60:BD61)</f>
        <v>0</v>
      </c>
      <c r="BE22" s="24">
        <f>SUM(BE24:BE31,BE34:BE49,BE50:BE59,BE61)</f>
        <v>0</v>
      </c>
      <c r="BF22" s="24">
        <f>SUM(BF24:BF31,BF34:BF49,BF50:BF60)</f>
        <v>0</v>
      </c>
      <c r="BG22" s="24">
        <f>SUM(BG24:BG31,BG34:BG49,BG50:BG61)</f>
        <v>0</v>
      </c>
      <c r="BH22" s="24">
        <f>SUM(H22:N22,P22:R22,U22:AB22,AE22:BG22)</f>
        <v>12.97</v>
      </c>
      <c r="BI22" s="29">
        <f>S64</f>
        <v>926.63591999999994</v>
      </c>
      <c r="BJ22" s="100"/>
      <c r="BK22" s="752">
        <f>BI24+BI25+BI26+BI27+BI28+BI29+BI30+BI31+BI34+BI35+BI36+BI37+BI38+BI39+BI40+BI41+BI42+BI43+BI44+BI45+BI46+BI47+BI48+BI49+BI50+BI51+BI52+BI53+BI54+BI55+BI56+BI57+BI58+BI59+BI60+BI61</f>
        <v>926.63592000000006</v>
      </c>
      <c r="BL22" s="752">
        <f>BK22-BI22</f>
        <v>0</v>
      </c>
    </row>
    <row r="23" spans="1:64" s="26" customFormat="1" ht="13.8" x14ac:dyDescent="0.25">
      <c r="A23" s="15"/>
      <c r="B23" s="15" t="s">
        <v>38</v>
      </c>
      <c r="C23" s="23"/>
      <c r="D23" s="17"/>
      <c r="E23" s="727"/>
      <c r="F23" s="727"/>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4"/>
      <c r="E24" s="24">
        <f>SUM(H24:N24,P24:R24)</f>
        <v>0</v>
      </c>
      <c r="F24" s="24"/>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v>
      </c>
      <c r="BJ24" s="14"/>
    </row>
    <row r="25" spans="1:64" s="26" customFormat="1" ht="13.8" x14ac:dyDescent="0.25">
      <c r="A25" s="15" t="s">
        <v>6</v>
      </c>
      <c r="B25" s="16" t="s">
        <v>14</v>
      </c>
      <c r="C25" s="23" t="s">
        <v>26</v>
      </c>
      <c r="D25" s="4"/>
      <c r="E25" s="24">
        <f t="shared" ref="E25:E30" si="8">SUM(H25:N25,P25:R25)</f>
        <v>0</v>
      </c>
      <c r="F25" s="24"/>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0.2</v>
      </c>
      <c r="BJ25" s="14"/>
    </row>
    <row r="26" spans="1:64" s="26" customFormat="1" ht="13.8" x14ac:dyDescent="0.25">
      <c r="A26" s="15" t="s">
        <v>7</v>
      </c>
      <c r="B26" s="16" t="s">
        <v>15</v>
      </c>
      <c r="C26" s="23" t="s">
        <v>122</v>
      </c>
      <c r="D26" s="4"/>
      <c r="E26" s="24">
        <f t="shared" si="8"/>
        <v>0</v>
      </c>
      <c r="F26" s="24"/>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4"/>
      <c r="E27" s="24">
        <f t="shared" si="8"/>
        <v>0</v>
      </c>
      <c r="F27" s="24"/>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772">
        <v>0.93615999999999999</v>
      </c>
      <c r="E28" s="24">
        <f t="shared" si="8"/>
        <v>0</v>
      </c>
      <c r="F28" s="24"/>
      <c r="G28" s="20">
        <f t="shared" si="5"/>
        <v>0</v>
      </c>
      <c r="H28" s="4"/>
      <c r="I28" s="4"/>
      <c r="J28" s="4"/>
      <c r="K28" s="4"/>
      <c r="L28" s="4"/>
      <c r="M28" s="4"/>
      <c r="N28" s="4"/>
      <c r="O28" s="4"/>
      <c r="P28" s="4"/>
      <c r="Q28" s="4"/>
      <c r="R28" s="4"/>
      <c r="S28" s="20">
        <f>SUM(U28:X28,Z28:BF28)</f>
        <v>0</v>
      </c>
      <c r="T28" s="20"/>
      <c r="U28" s="4"/>
      <c r="V28" s="4"/>
      <c r="W28" s="4"/>
      <c r="X28" s="4"/>
      <c r="Y28" s="25">
        <f>D28-BH28</f>
        <v>0.93615999999999999</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39.426159999999996</v>
      </c>
      <c r="BJ28" s="14"/>
    </row>
    <row r="29" spans="1:64" s="26" customFormat="1" ht="13.8" x14ac:dyDescent="0.25">
      <c r="A29" s="15">
        <v>2.6</v>
      </c>
      <c r="B29" s="16" t="s">
        <v>88</v>
      </c>
      <c r="C29" s="23" t="s">
        <v>48</v>
      </c>
      <c r="D29" s="772">
        <v>2.4704700000000002</v>
      </c>
      <c r="E29" s="24">
        <f t="shared" si="8"/>
        <v>0</v>
      </c>
      <c r="F29" s="24"/>
      <c r="G29" s="20">
        <f t="shared" si="5"/>
        <v>0</v>
      </c>
      <c r="H29" s="4"/>
      <c r="I29" s="4"/>
      <c r="J29" s="4"/>
      <c r="K29" s="4"/>
      <c r="L29" s="4"/>
      <c r="M29" s="4"/>
      <c r="N29" s="4"/>
      <c r="O29" s="4"/>
      <c r="P29" s="4"/>
      <c r="Q29" s="4"/>
      <c r="R29" s="4"/>
      <c r="S29" s="20">
        <f>SUM(U29:Y29,AA29:BF29)</f>
        <v>0</v>
      </c>
      <c r="T29" s="20"/>
      <c r="U29" s="4"/>
      <c r="V29" s="4"/>
      <c r="W29" s="4"/>
      <c r="X29" s="4"/>
      <c r="Y29" s="4"/>
      <c r="Z29" s="25">
        <f>D29-BH29</f>
        <v>2.4704700000000002</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2.6404700000000001</v>
      </c>
      <c r="BJ29" s="14"/>
    </row>
    <row r="30" spans="1:64" s="26" customFormat="1" ht="20.25" customHeight="1" x14ac:dyDescent="0.25">
      <c r="A30" s="15">
        <v>2.7</v>
      </c>
      <c r="B30" s="16" t="s">
        <v>89</v>
      </c>
      <c r="C30" s="23" t="s">
        <v>41</v>
      </c>
      <c r="D30" s="4"/>
      <c r="E30" s="24">
        <f t="shared" si="8"/>
        <v>0</v>
      </c>
      <c r="F30" s="24"/>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4"/>
      <c r="E31" s="24">
        <f>SUM(H31:N31,P31:R31)</f>
        <v>0</v>
      </c>
      <c r="F31" s="24"/>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0</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0</v>
      </c>
      <c r="BJ31" s="14"/>
    </row>
    <row r="32" spans="1:64" s="26" customFormat="1" ht="20.25" customHeight="1" x14ac:dyDescent="0.25">
      <c r="A32" s="15" t="s">
        <v>42</v>
      </c>
      <c r="B32" s="16" t="s">
        <v>129</v>
      </c>
      <c r="C32" s="23" t="s">
        <v>27</v>
      </c>
      <c r="D32" s="814">
        <f>SUM(D34:D49)</f>
        <v>445.03363000000002</v>
      </c>
      <c r="E32" s="24">
        <f t="shared" ref="E32:E61" si="9">SUM(H32:N32,P32:R32)</f>
        <v>0</v>
      </c>
      <c r="F32" s="24"/>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1.23</v>
      </c>
      <c r="T32" s="719"/>
      <c r="U32" s="719">
        <f>SUM(U34:U49)</f>
        <v>0</v>
      </c>
      <c r="V32" s="719">
        <f t="shared" ref="V32:AB32" si="11">SUM(V34:V49)</f>
        <v>0</v>
      </c>
      <c r="W32" s="719">
        <f t="shared" si="11"/>
        <v>0</v>
      </c>
      <c r="X32" s="719">
        <f t="shared" si="11"/>
        <v>0</v>
      </c>
      <c r="Y32" s="719">
        <f>SUM(Y34:Y49)</f>
        <v>0</v>
      </c>
      <c r="Z32" s="719">
        <f t="shared" si="11"/>
        <v>0</v>
      </c>
      <c r="AA32" s="719">
        <f t="shared" si="11"/>
        <v>0</v>
      </c>
      <c r="AB32" s="719">
        <f t="shared" si="11"/>
        <v>0</v>
      </c>
      <c r="AC32" s="739">
        <f>D32-BH32</f>
        <v>443.80363</v>
      </c>
      <c r="AD32" s="720"/>
      <c r="AE32" s="719">
        <f>SUM(AE35:AE49)</f>
        <v>0</v>
      </c>
      <c r="AF32" s="719">
        <f>SUM(AF34,AF36:AF49)</f>
        <v>0</v>
      </c>
      <c r="AG32" s="719">
        <f>SUM(AG34:AG35,AG37:AG49)</f>
        <v>0</v>
      </c>
      <c r="AH32" s="719">
        <f>SUM(AH34:AH36,AH38:AH49)</f>
        <v>0</v>
      </c>
      <c r="AI32" s="719">
        <f>SUM(AI34:AI37,AI39:AI49)</f>
        <v>0.18</v>
      </c>
      <c r="AJ32" s="719">
        <f>SUM(AJ34:AJ38,AJ40:AJ49)</f>
        <v>0</v>
      </c>
      <c r="AK32" s="719">
        <f>SUM(AK34:AK39,AK41:AK49)</f>
        <v>0</v>
      </c>
      <c r="AL32" s="719">
        <f>SUM(AL34:AL40,AL42:AL49)</f>
        <v>0.03</v>
      </c>
      <c r="AM32" s="719">
        <f>SUM(AM34:AM41,AM43:AM49)</f>
        <v>0</v>
      </c>
      <c r="AN32" s="719">
        <f>SUM(AN34:AN42,AN44:AN49)</f>
        <v>0</v>
      </c>
      <c r="AO32" s="719">
        <f>SUM(AO34:AO43,AO45:AO49)</f>
        <v>0</v>
      </c>
      <c r="AP32" s="719">
        <f>SUM(AP34:AP44,AP46:AP49)</f>
        <v>0.2</v>
      </c>
      <c r="AQ32" s="719">
        <f>SUM(AQ34:AQ45,AQ47:AQ49)</f>
        <v>0</v>
      </c>
      <c r="AR32" s="719">
        <f>SUM(AR34:AR46,AR48:AR49)</f>
        <v>0</v>
      </c>
      <c r="AS32" s="719">
        <f>SUM(AS34:AS47,AS49)</f>
        <v>0</v>
      </c>
      <c r="AT32" s="719">
        <f>SUM(AT34:AT48,)</f>
        <v>0</v>
      </c>
      <c r="AU32" s="719">
        <f>SUM(AU34:AU49,)</f>
        <v>0</v>
      </c>
      <c r="AV32" s="719">
        <f>SUM(AV34:AV49,)</f>
        <v>0.47000000000000003</v>
      </c>
      <c r="AW32" s="719">
        <f>SUM(AW34:AW49,)</f>
        <v>0.35</v>
      </c>
      <c r="AX32" s="719">
        <f>SUM(AX34:AX49,)</f>
        <v>0</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1.23</v>
      </c>
      <c r="BI32" s="23">
        <f>BI34+BI35+BI36+BI37+BI38+BI39+BI40+BI41+BI42+BI43+BI44+BI45+BI46+BI47+BI48+BI49</f>
        <v>474.90362999999996</v>
      </c>
      <c r="BJ32" s="14"/>
    </row>
    <row r="33" spans="1:62" s="26" customFormat="1" ht="10.5" customHeight="1" x14ac:dyDescent="0.25">
      <c r="A33" s="94"/>
      <c r="B33" s="92" t="s">
        <v>38</v>
      </c>
      <c r="C33" s="23"/>
      <c r="D33" s="4"/>
      <c r="E33" s="24">
        <f t="shared" si="9"/>
        <v>0</v>
      </c>
      <c r="F33" s="24"/>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790">
        <v>299.70242999999999</v>
      </c>
      <c r="E34" s="24">
        <f t="shared" si="9"/>
        <v>0</v>
      </c>
      <c r="F34" s="24"/>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299.70242999999999</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318.07243</v>
      </c>
      <c r="BJ34" s="14"/>
    </row>
    <row r="35" spans="1:62" s="26" customFormat="1" ht="20.25" customHeight="1" x14ac:dyDescent="0.25">
      <c r="A35" s="721" t="s">
        <v>260</v>
      </c>
      <c r="B35" s="16" t="s">
        <v>235</v>
      </c>
      <c r="C35" s="23" t="s">
        <v>236</v>
      </c>
      <c r="D35" s="790">
        <v>89.609160000000003</v>
      </c>
      <c r="E35" s="24">
        <f t="shared" si="9"/>
        <v>0</v>
      </c>
      <c r="F35" s="24"/>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89.609160000000003</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90.419160000000005</v>
      </c>
      <c r="BJ35" s="14"/>
    </row>
    <row r="36" spans="1:62" s="26" customFormat="1" ht="20.25" customHeight="1" x14ac:dyDescent="0.25">
      <c r="A36" s="721" t="s">
        <v>260</v>
      </c>
      <c r="B36" s="16" t="s">
        <v>237</v>
      </c>
      <c r="C36" s="23" t="s">
        <v>238</v>
      </c>
      <c r="D36" s="790">
        <v>5.6739999999999999E-2</v>
      </c>
      <c r="E36" s="24">
        <f t="shared" si="9"/>
        <v>0</v>
      </c>
      <c r="F36" s="24"/>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5.6739999999999999E-2</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5.6739999999999999E-2</v>
      </c>
      <c r="BJ36" s="14"/>
    </row>
    <row r="37" spans="1:62" s="26" customFormat="1" ht="20.25" customHeight="1" x14ac:dyDescent="0.25">
      <c r="A37" s="721" t="s">
        <v>260</v>
      </c>
      <c r="B37" s="16" t="s">
        <v>239</v>
      </c>
      <c r="C37" s="23" t="s">
        <v>240</v>
      </c>
      <c r="D37" s="790">
        <v>0.81369000000000002</v>
      </c>
      <c r="E37" s="24">
        <f t="shared" si="9"/>
        <v>0</v>
      </c>
      <c r="F37" s="24"/>
      <c r="G37" s="20">
        <f t="shared" si="5"/>
        <v>0</v>
      </c>
      <c r="H37" s="4"/>
      <c r="I37" s="4"/>
      <c r="J37" s="4"/>
      <c r="K37" s="4"/>
      <c r="L37" s="4"/>
      <c r="M37" s="4"/>
      <c r="N37" s="4"/>
      <c r="O37" s="4"/>
      <c r="P37" s="4"/>
      <c r="Q37" s="4"/>
      <c r="R37" s="4"/>
      <c r="S37" s="20">
        <f>SUM(U37:AB37,AE37:AG37,AI37:BF37)</f>
        <v>0.8</v>
      </c>
      <c r="T37" s="20"/>
      <c r="U37" s="4"/>
      <c r="V37" s="4"/>
      <c r="W37" s="4"/>
      <c r="X37" s="4"/>
      <c r="Y37" s="4"/>
      <c r="Z37" s="4"/>
      <c r="AA37" s="4"/>
      <c r="AB37" s="4"/>
      <c r="AC37" s="737">
        <f>SUM(AE37:AG37,AI37:AT37)</f>
        <v>0.18</v>
      </c>
      <c r="AD37" s="720"/>
      <c r="AE37" s="4"/>
      <c r="AF37" s="4"/>
      <c r="AG37" s="4"/>
      <c r="AH37" s="25">
        <f>D37-BH37</f>
        <v>1.368999999999998E-2</v>
      </c>
      <c r="AI37" s="4">
        <v>0.18</v>
      </c>
      <c r="AJ37" s="4"/>
      <c r="AK37" s="4"/>
      <c r="AL37" s="4"/>
      <c r="AM37" s="4"/>
      <c r="AN37" s="4"/>
      <c r="AO37" s="4"/>
      <c r="AP37" s="4"/>
      <c r="AQ37" s="4"/>
      <c r="AR37" s="4"/>
      <c r="AS37" s="4"/>
      <c r="AT37" s="4"/>
      <c r="AU37" s="4"/>
      <c r="AV37" s="4">
        <v>0.27</v>
      </c>
      <c r="AW37" s="4">
        <v>0.35</v>
      </c>
      <c r="AX37" s="4"/>
      <c r="AY37" s="4"/>
      <c r="AZ37" s="4"/>
      <c r="BA37" s="4"/>
      <c r="BB37" s="4"/>
      <c r="BC37" s="4"/>
      <c r="BD37" s="4"/>
      <c r="BE37" s="4"/>
      <c r="BF37" s="4"/>
      <c r="BG37" s="4"/>
      <c r="BH37" s="20">
        <f>SUM(H37:N37,P37:R37,U37:AB37,AE37:AG37,AI37:BG37)</f>
        <v>0.8</v>
      </c>
      <c r="BI37" s="23">
        <f>AH64</f>
        <v>1.368999999999998E-2</v>
      </c>
      <c r="BJ37" s="14"/>
    </row>
    <row r="38" spans="1:62" s="26" customFormat="1" ht="20.25" customHeight="1" x14ac:dyDescent="0.25">
      <c r="A38" s="721" t="s">
        <v>260</v>
      </c>
      <c r="B38" s="16" t="s">
        <v>241</v>
      </c>
      <c r="C38" s="23" t="s">
        <v>242</v>
      </c>
      <c r="D38" s="790">
        <v>6.85623</v>
      </c>
      <c r="E38" s="24">
        <f t="shared" si="9"/>
        <v>0</v>
      </c>
      <c r="F38" s="24"/>
      <c r="G38" s="20">
        <f t="shared" si="5"/>
        <v>0</v>
      </c>
      <c r="H38" s="4"/>
      <c r="I38" s="4"/>
      <c r="J38" s="4"/>
      <c r="K38" s="4"/>
      <c r="L38" s="4"/>
      <c r="M38" s="4"/>
      <c r="N38" s="4"/>
      <c r="O38" s="4"/>
      <c r="P38" s="4"/>
      <c r="Q38" s="4"/>
      <c r="R38" s="4"/>
      <c r="S38" s="20">
        <f>SUM(U38:AB38,AE38:AH38,AJ38:BF38)</f>
        <v>0</v>
      </c>
      <c r="T38" s="20"/>
      <c r="U38" s="4"/>
      <c r="V38" s="4"/>
      <c r="W38" s="4"/>
      <c r="X38" s="4"/>
      <c r="Y38" s="4"/>
      <c r="Z38" s="4"/>
      <c r="AA38" s="4"/>
      <c r="AB38" s="4"/>
      <c r="AC38" s="737">
        <f>SUM(AE38:AH38,AJ38:AT38)</f>
        <v>0</v>
      </c>
      <c r="AD38" s="720"/>
      <c r="AE38" s="4"/>
      <c r="AF38" s="4"/>
      <c r="AG38" s="4"/>
      <c r="AH38" s="4"/>
      <c r="AI38" s="25">
        <f>D38-BH38</f>
        <v>6.85623</v>
      </c>
      <c r="AJ38" s="4"/>
      <c r="AK38" s="4"/>
      <c r="AL38" s="4"/>
      <c r="AM38" s="4"/>
      <c r="AN38" s="4"/>
      <c r="AO38" s="4"/>
      <c r="AP38" s="4"/>
      <c r="AQ38" s="4"/>
      <c r="AR38" s="4"/>
      <c r="AS38" s="4"/>
      <c r="AT38" s="4"/>
      <c r="AU38" s="4"/>
      <c r="AV38" s="4"/>
      <c r="AW38" s="4"/>
      <c r="AX38" s="4"/>
      <c r="AY38" s="4"/>
      <c r="AZ38" s="4"/>
      <c r="BA38" s="4"/>
      <c r="BB38" s="4"/>
      <c r="BC38" s="4"/>
      <c r="BD38" s="4"/>
      <c r="BE38" s="4"/>
      <c r="BF38" s="4"/>
      <c r="BG38" s="4"/>
      <c r="BH38" s="20">
        <f>SUM(H38:N38,P38:R38,U38:AB38,AE38:AH38,AJ38:BG38)</f>
        <v>0</v>
      </c>
      <c r="BI38" s="23">
        <f>AI64</f>
        <v>7.3362300000000005</v>
      </c>
      <c r="BJ38" s="14"/>
    </row>
    <row r="39" spans="1:62" s="26" customFormat="1" ht="20.25" customHeight="1" x14ac:dyDescent="0.25">
      <c r="A39" s="721" t="s">
        <v>260</v>
      </c>
      <c r="B39" s="16" t="s">
        <v>243</v>
      </c>
      <c r="C39" s="23" t="s">
        <v>244</v>
      </c>
      <c r="D39" s="790">
        <v>9.9473400000000005</v>
      </c>
      <c r="E39" s="24">
        <f t="shared" si="9"/>
        <v>0</v>
      </c>
      <c r="F39" s="24"/>
      <c r="G39" s="20">
        <f t="shared" si="5"/>
        <v>0</v>
      </c>
      <c r="H39" s="4"/>
      <c r="I39" s="4"/>
      <c r="J39" s="4"/>
      <c r="K39" s="4"/>
      <c r="L39" s="4"/>
      <c r="M39" s="4"/>
      <c r="N39" s="4"/>
      <c r="O39" s="4"/>
      <c r="P39" s="4"/>
      <c r="Q39" s="4"/>
      <c r="R39" s="4"/>
      <c r="S39" s="20">
        <f>SUM(U39:AB39,AE39:AI39,AK39:BF39)</f>
        <v>0.2</v>
      </c>
      <c r="T39" s="20"/>
      <c r="U39" s="4"/>
      <c r="V39" s="4"/>
      <c r="W39" s="4"/>
      <c r="X39" s="4"/>
      <c r="Y39" s="4"/>
      <c r="Z39" s="4"/>
      <c r="AA39" s="4"/>
      <c r="AB39" s="4"/>
      <c r="AC39" s="737">
        <f>SUM(AE39:AI39,AK39:AT39)</f>
        <v>0</v>
      </c>
      <c r="AD39" s="720"/>
      <c r="AE39" s="4"/>
      <c r="AF39" s="4"/>
      <c r="AG39" s="4"/>
      <c r="AH39" s="4"/>
      <c r="AI39" s="4"/>
      <c r="AJ39" s="25">
        <f>D39-BH39</f>
        <v>9.7473400000000012</v>
      </c>
      <c r="AK39" s="4"/>
      <c r="AL39" s="4"/>
      <c r="AM39" s="4"/>
      <c r="AN39" s="4"/>
      <c r="AO39" s="4"/>
      <c r="AP39" s="4"/>
      <c r="AQ39" s="4"/>
      <c r="AR39" s="4"/>
      <c r="AS39" s="4"/>
      <c r="AT39" s="4"/>
      <c r="AU39" s="4"/>
      <c r="AV39" s="4">
        <v>0.2</v>
      </c>
      <c r="AW39" s="4"/>
      <c r="AX39" s="4"/>
      <c r="AY39" s="4"/>
      <c r="AZ39" s="4"/>
      <c r="BA39" s="4"/>
      <c r="BB39" s="4"/>
      <c r="BC39" s="4"/>
      <c r="BD39" s="4"/>
      <c r="BE39" s="4"/>
      <c r="BF39" s="4"/>
      <c r="BG39" s="4"/>
      <c r="BH39" s="20">
        <f>SUM(H39:N39,P39:R39,U39:AB39,AE39:AI39,AK39:BG39)</f>
        <v>0.2</v>
      </c>
      <c r="BI39" s="23">
        <f>AJ64</f>
        <v>9.7473400000000012</v>
      </c>
      <c r="BJ39" s="14"/>
    </row>
    <row r="40" spans="1:62" s="26" customFormat="1" ht="20.25" customHeight="1" x14ac:dyDescent="0.25">
      <c r="A40" s="721" t="s">
        <v>260</v>
      </c>
      <c r="B40" s="16" t="s">
        <v>245</v>
      </c>
      <c r="C40" s="23" t="s">
        <v>246</v>
      </c>
      <c r="D40" s="790">
        <v>0.11942</v>
      </c>
      <c r="E40" s="24">
        <f t="shared" si="9"/>
        <v>0</v>
      </c>
      <c r="F40" s="24"/>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0.11942</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0.16942000000000002</v>
      </c>
      <c r="BJ40" s="14"/>
    </row>
    <row r="41" spans="1:62" s="26" customFormat="1" ht="20.25" customHeight="1" x14ac:dyDescent="0.25">
      <c r="A41" s="721" t="s">
        <v>260</v>
      </c>
      <c r="B41" s="16" t="s">
        <v>247</v>
      </c>
      <c r="C41" s="23" t="s">
        <v>248</v>
      </c>
      <c r="D41" s="790">
        <v>7.7850000000000003E-2</v>
      </c>
      <c r="E41" s="24">
        <f t="shared" si="9"/>
        <v>0</v>
      </c>
      <c r="F41" s="24"/>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7.7850000000000003E-2</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0.26785000000000003</v>
      </c>
      <c r="BJ41" s="14"/>
    </row>
    <row r="42" spans="1:62" s="26" customFormat="1" ht="20.25" customHeight="1" x14ac:dyDescent="0.25">
      <c r="A42" s="721" t="s">
        <v>260</v>
      </c>
      <c r="B42" s="16" t="s">
        <v>249</v>
      </c>
      <c r="C42" s="23" t="s">
        <v>250</v>
      </c>
      <c r="D42" s="4"/>
      <c r="E42" s="24">
        <f t="shared" si="9"/>
        <v>0</v>
      </c>
      <c r="F42" s="24"/>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4"/>
      <c r="E43" s="24">
        <f t="shared" si="9"/>
        <v>0</v>
      </c>
      <c r="F43" s="24"/>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v>
      </c>
      <c r="BJ43" s="14"/>
    </row>
    <row r="44" spans="1:62" s="26" customFormat="1" ht="20.25" customHeight="1" x14ac:dyDescent="0.25">
      <c r="A44" s="721" t="s">
        <v>260</v>
      </c>
      <c r="B44" s="16" t="s">
        <v>83</v>
      </c>
      <c r="C44" s="23" t="s">
        <v>73</v>
      </c>
      <c r="D44" s="4"/>
      <c r="E44" s="24">
        <f t="shared" si="9"/>
        <v>0</v>
      </c>
      <c r="F44" s="24"/>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772">
        <v>3.0955699999999999</v>
      </c>
      <c r="E45" s="24">
        <f t="shared" si="9"/>
        <v>0</v>
      </c>
      <c r="F45" s="24"/>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3.0955699999999999</v>
      </c>
      <c r="AQ45" s="4"/>
      <c r="AR45" s="4"/>
      <c r="AS45" s="4"/>
      <c r="AT45" s="4"/>
      <c r="AU45" s="4"/>
      <c r="AV45" s="4"/>
      <c r="AW45" s="4"/>
      <c r="AX45" s="4"/>
      <c r="AY45" s="4"/>
      <c r="AZ45" s="4"/>
      <c r="BA45" s="4"/>
      <c r="BB45" s="4"/>
      <c r="BC45" s="4"/>
      <c r="BD45" s="4"/>
      <c r="BE45" s="4"/>
      <c r="BF45" s="4"/>
      <c r="BG45" s="4"/>
      <c r="BH45" s="20">
        <f>SUM(H45:N45,P45:R45,U45:AB45,AE45:AO45,AQ45:BG45)</f>
        <v>0</v>
      </c>
      <c r="BI45" s="23">
        <f>AP64</f>
        <v>3.2955700000000001</v>
      </c>
      <c r="BJ45" s="14"/>
    </row>
    <row r="46" spans="1:62" s="26" customFormat="1" ht="20.25" customHeight="1" x14ac:dyDescent="0.25">
      <c r="A46" s="721" t="s">
        <v>260</v>
      </c>
      <c r="B46" s="16" t="s">
        <v>251</v>
      </c>
      <c r="C46" s="23" t="s">
        <v>43</v>
      </c>
      <c r="D46" s="772">
        <v>33.834890000000001</v>
      </c>
      <c r="E46" s="24">
        <f t="shared" si="9"/>
        <v>0</v>
      </c>
      <c r="F46" s="24"/>
      <c r="G46" s="20">
        <f t="shared" si="5"/>
        <v>0</v>
      </c>
      <c r="H46" s="4"/>
      <c r="I46" s="4"/>
      <c r="J46" s="4"/>
      <c r="K46" s="4"/>
      <c r="L46" s="4"/>
      <c r="M46" s="4"/>
      <c r="N46" s="4"/>
      <c r="O46" s="4"/>
      <c r="P46" s="4"/>
      <c r="Q46" s="4"/>
      <c r="R46" s="4"/>
      <c r="S46" s="20">
        <f>SUM(U46:AB46,AE46:AP46,AR46:BF46)</f>
        <v>0</v>
      </c>
      <c r="T46" s="20"/>
      <c r="U46" s="4"/>
      <c r="V46" s="4"/>
      <c r="W46" s="4"/>
      <c r="X46" s="4"/>
      <c r="Y46" s="4"/>
      <c r="Z46" s="4"/>
      <c r="AA46" s="4"/>
      <c r="AB46" s="4"/>
      <c r="AC46" s="737">
        <f>SUM(AE46:AP46,AR46:AT46)</f>
        <v>0</v>
      </c>
      <c r="AD46" s="720"/>
      <c r="AE46" s="4"/>
      <c r="AF46" s="4"/>
      <c r="AG46" s="4"/>
      <c r="AH46" s="4"/>
      <c r="AI46" s="4"/>
      <c r="AJ46" s="4"/>
      <c r="AK46" s="4"/>
      <c r="AL46" s="4"/>
      <c r="AM46" s="4"/>
      <c r="AN46" s="4"/>
      <c r="AO46" s="4"/>
      <c r="AP46" s="4"/>
      <c r="AQ46" s="25">
        <f>D46-BH46</f>
        <v>33.834890000000001</v>
      </c>
      <c r="AR46" s="4"/>
      <c r="AS46" s="4"/>
      <c r="AT46" s="4"/>
      <c r="AU46" s="4"/>
      <c r="AV46" s="4"/>
      <c r="AW46" s="4"/>
      <c r="AX46" s="4"/>
      <c r="AY46" s="4"/>
      <c r="AZ46" s="4"/>
      <c r="BA46" s="4"/>
      <c r="BB46" s="4"/>
      <c r="BC46" s="4"/>
      <c r="BD46" s="4"/>
      <c r="BE46" s="4"/>
      <c r="BF46" s="4"/>
      <c r="BG46" s="4"/>
      <c r="BH46" s="20">
        <f>SUM(H46:N46,P46:R46,U46:AB46,AE46:AP46,AR46:BG46)</f>
        <v>0</v>
      </c>
      <c r="BI46" s="23">
        <f>AQ64</f>
        <v>44.834890000000001</v>
      </c>
      <c r="BJ46" s="14"/>
    </row>
    <row r="47" spans="1:62" s="26" customFormat="1" ht="20.25" customHeight="1" x14ac:dyDescent="0.25">
      <c r="A47" s="721" t="s">
        <v>260</v>
      </c>
      <c r="B47" s="16" t="s">
        <v>252</v>
      </c>
      <c r="C47" s="23" t="s">
        <v>253</v>
      </c>
      <c r="D47" s="4"/>
      <c r="E47" s="24">
        <f t="shared" si="9"/>
        <v>0</v>
      </c>
      <c r="F47" s="24"/>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4"/>
      <c r="E48" s="24">
        <f t="shared" si="9"/>
        <v>0</v>
      </c>
      <c r="F48" s="24"/>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790">
        <v>0.92030999999999996</v>
      </c>
      <c r="E49" s="24">
        <f t="shared" si="9"/>
        <v>0</v>
      </c>
      <c r="F49" s="24"/>
      <c r="G49" s="20">
        <f t="shared" si="5"/>
        <v>0</v>
      </c>
      <c r="H49" s="4"/>
      <c r="I49" s="4"/>
      <c r="J49" s="4"/>
      <c r="K49" s="4"/>
      <c r="L49" s="4"/>
      <c r="M49" s="4"/>
      <c r="N49" s="4"/>
      <c r="O49" s="4"/>
      <c r="P49" s="4"/>
      <c r="Q49" s="4"/>
      <c r="R49" s="4"/>
      <c r="S49" s="20">
        <f>SUM(U49:AB49,AE49:AS49,AU49:BF49)</f>
        <v>0.23</v>
      </c>
      <c r="T49" s="20"/>
      <c r="U49" s="4"/>
      <c r="V49" s="4"/>
      <c r="W49" s="4"/>
      <c r="X49" s="4"/>
      <c r="Y49" s="4"/>
      <c r="Z49" s="4"/>
      <c r="AA49" s="4"/>
      <c r="AB49" s="4"/>
      <c r="AC49" s="737">
        <f>SUM(AE49:AS49,)</f>
        <v>0.23</v>
      </c>
      <c r="AD49" s="720"/>
      <c r="AE49" s="4"/>
      <c r="AF49" s="4"/>
      <c r="AG49" s="4"/>
      <c r="AH49" s="4"/>
      <c r="AI49" s="4"/>
      <c r="AJ49" s="4"/>
      <c r="AK49" s="4"/>
      <c r="AL49" s="4">
        <v>0.03</v>
      </c>
      <c r="AM49" s="4"/>
      <c r="AN49" s="4"/>
      <c r="AO49" s="4"/>
      <c r="AP49" s="4">
        <v>0.2</v>
      </c>
      <c r="AQ49" s="4"/>
      <c r="AR49" s="4"/>
      <c r="AS49" s="4"/>
      <c r="AT49" s="25">
        <f>D49-BH49</f>
        <v>0.69030999999999998</v>
      </c>
      <c r="AU49" s="4"/>
      <c r="AV49" s="4"/>
      <c r="AW49" s="4"/>
      <c r="AX49" s="4"/>
      <c r="AY49" s="4"/>
      <c r="AZ49" s="4"/>
      <c r="BA49" s="4"/>
      <c r="BB49" s="4"/>
      <c r="BC49" s="4"/>
      <c r="BD49" s="4"/>
      <c r="BE49" s="4"/>
      <c r="BF49" s="4"/>
      <c r="BG49" s="4"/>
      <c r="BH49" s="20">
        <f>SUM(H49:N49,P49:R49,U49:AB49,AE49:AS49,AU49:BG49)</f>
        <v>0.23</v>
      </c>
      <c r="BI49" s="23">
        <f>AT64</f>
        <v>0.69030999999999998</v>
      </c>
      <c r="BJ49" s="14"/>
    </row>
    <row r="50" spans="1:62" s="26" customFormat="1" ht="13.8" x14ac:dyDescent="0.25">
      <c r="A50" s="15">
        <v>2.1</v>
      </c>
      <c r="B50" s="16" t="s">
        <v>119</v>
      </c>
      <c r="C50" s="23" t="s">
        <v>123</v>
      </c>
      <c r="D50" s="4"/>
      <c r="E50" s="24">
        <f t="shared" si="9"/>
        <v>0</v>
      </c>
      <c r="F50" s="24"/>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772">
        <v>2.5830099999999998</v>
      </c>
      <c r="E51" s="24">
        <f t="shared" si="9"/>
        <v>0</v>
      </c>
      <c r="F51" s="24"/>
      <c r="G51" s="20">
        <f t="shared" si="5"/>
        <v>0</v>
      </c>
      <c r="H51" s="4"/>
      <c r="I51" s="4"/>
      <c r="J51" s="4"/>
      <c r="K51" s="4"/>
      <c r="L51" s="4"/>
      <c r="M51" s="4"/>
      <c r="N51" s="4"/>
      <c r="O51" s="4"/>
      <c r="P51" s="4"/>
      <c r="Q51" s="4"/>
      <c r="R51" s="4"/>
      <c r="S51" s="20">
        <f>SUM(U51:AB51,AE51:AU51,AW51:BF51)</f>
        <v>1.76</v>
      </c>
      <c r="T51" s="20"/>
      <c r="U51" s="4"/>
      <c r="V51" s="4"/>
      <c r="W51" s="4"/>
      <c r="X51" s="4"/>
      <c r="Y51" s="4">
        <v>0.28999999999999998</v>
      </c>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0.8230099999999998</v>
      </c>
      <c r="AW51" s="4">
        <v>0.47</v>
      </c>
      <c r="AX51" s="4">
        <v>1</v>
      </c>
      <c r="AY51" s="4"/>
      <c r="AZ51" s="4"/>
      <c r="BA51" s="4"/>
      <c r="BB51" s="4"/>
      <c r="BC51" s="4"/>
      <c r="BD51" s="4"/>
      <c r="BE51" s="4"/>
      <c r="BF51" s="4"/>
      <c r="BG51" s="4"/>
      <c r="BH51" s="20">
        <f>SUM(H51:N51,P51:R51,U51:AB51,AE51:AU51,AW51:BG51)</f>
        <v>1.76</v>
      </c>
      <c r="BI51" s="23">
        <f>AV64</f>
        <v>4.1430100000000003</v>
      </c>
      <c r="BJ51" s="14"/>
    </row>
    <row r="52" spans="1:62" s="26" customFormat="1" ht="13.8" x14ac:dyDescent="0.25">
      <c r="A52" s="15">
        <v>2.12</v>
      </c>
      <c r="B52" s="16" t="s">
        <v>149</v>
      </c>
      <c r="C52" s="23" t="s">
        <v>147</v>
      </c>
      <c r="D52" s="4"/>
      <c r="E52" s="24">
        <f t="shared" si="9"/>
        <v>0</v>
      </c>
      <c r="F52" s="24"/>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0.82</v>
      </c>
      <c r="BJ52" s="14"/>
    </row>
    <row r="53" spans="1:62" s="26" customFormat="1" ht="13.8" x14ac:dyDescent="0.25">
      <c r="A53" s="15" t="s">
        <v>168</v>
      </c>
      <c r="B53" s="16" t="s">
        <v>90</v>
      </c>
      <c r="C53" s="23" t="s">
        <v>94</v>
      </c>
      <c r="D53" s="772">
        <v>254.85695000000001</v>
      </c>
      <c r="E53" s="24">
        <f t="shared" si="9"/>
        <v>0</v>
      </c>
      <c r="F53" s="24"/>
      <c r="G53" s="20">
        <f t="shared" si="5"/>
        <v>0</v>
      </c>
      <c r="H53" s="4"/>
      <c r="I53" s="4"/>
      <c r="J53" s="4"/>
      <c r="K53" s="4"/>
      <c r="L53" s="4"/>
      <c r="M53" s="4"/>
      <c r="N53" s="4"/>
      <c r="O53" s="4"/>
      <c r="P53" s="4"/>
      <c r="Q53" s="4"/>
      <c r="R53" s="4"/>
      <c r="S53" s="20">
        <f>SUM(U53:AB53,AE53:AW53,AY53:BF53)</f>
        <v>0</v>
      </c>
      <c r="T53" s="20"/>
      <c r="U53" s="4"/>
      <c r="V53" s="4"/>
      <c r="W53" s="4"/>
      <c r="X53" s="4"/>
      <c r="Y53" s="4"/>
      <c r="Z53" s="4"/>
      <c r="AA53" s="4"/>
      <c r="AB53" s="4"/>
      <c r="AC53" s="737">
        <f t="shared" ref="AC53:AC60" si="13">SUM(AE53:AT53,)</f>
        <v>0</v>
      </c>
      <c r="AD53" s="720"/>
      <c r="AE53" s="4"/>
      <c r="AF53" s="4"/>
      <c r="AG53" s="4"/>
      <c r="AH53" s="4"/>
      <c r="AI53" s="4"/>
      <c r="AJ53" s="4"/>
      <c r="AK53" s="4"/>
      <c r="AL53" s="4"/>
      <c r="AM53" s="4"/>
      <c r="AN53" s="4"/>
      <c r="AO53" s="4"/>
      <c r="AP53" s="4"/>
      <c r="AQ53" s="4"/>
      <c r="AR53" s="4"/>
      <c r="AS53" s="4"/>
      <c r="AT53" s="4"/>
      <c r="AU53" s="4"/>
      <c r="AV53" s="4"/>
      <c r="AW53" s="4"/>
      <c r="AX53" s="25">
        <f>D53-BH53</f>
        <v>254.85695000000001</v>
      </c>
      <c r="AY53" s="4"/>
      <c r="AZ53" s="4"/>
      <c r="BA53" s="4"/>
      <c r="BB53" s="4"/>
      <c r="BC53" s="4"/>
      <c r="BD53" s="4"/>
      <c r="BE53" s="4"/>
      <c r="BF53" s="4"/>
      <c r="BG53" s="4"/>
      <c r="BH53" s="20">
        <f>SUM(H53:N53,P53:R53,U53:AB53,AE53:AW53,AY53:BG53)</f>
        <v>0</v>
      </c>
      <c r="BI53" s="23">
        <f>AX64</f>
        <v>285.07695000000001</v>
      </c>
      <c r="BJ53" s="14"/>
    </row>
    <row r="54" spans="1:62" s="26" customFormat="1" ht="13.8" x14ac:dyDescent="0.25">
      <c r="A54" s="15" t="s">
        <v>169</v>
      </c>
      <c r="B54" s="16" t="s">
        <v>91</v>
      </c>
      <c r="C54" s="23" t="s">
        <v>95</v>
      </c>
      <c r="D54" s="4"/>
      <c r="E54" s="24">
        <f t="shared" si="9"/>
        <v>0</v>
      </c>
      <c r="F54" s="24"/>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772">
        <v>3.0241699999999998</v>
      </c>
      <c r="E55" s="24">
        <f t="shared" si="9"/>
        <v>0</v>
      </c>
      <c r="F55" s="24"/>
      <c r="G55" s="20">
        <f t="shared" si="5"/>
        <v>0</v>
      </c>
      <c r="H55" s="4"/>
      <c r="I55" s="4"/>
      <c r="J55" s="4"/>
      <c r="K55" s="4"/>
      <c r="L55" s="4"/>
      <c r="M55" s="4"/>
      <c r="N55" s="4"/>
      <c r="O55" s="4"/>
      <c r="P55" s="4"/>
      <c r="Q55" s="4"/>
      <c r="R55" s="4"/>
      <c r="S55" s="20">
        <f>SUM(U55:AB55,AE55:AY55,BA55:BF55)</f>
        <v>1.7</v>
      </c>
      <c r="T55" s="20"/>
      <c r="U55" s="4"/>
      <c r="V55" s="4"/>
      <c r="W55" s="4"/>
      <c r="X55" s="4"/>
      <c r="Y55" s="4">
        <v>1.7</v>
      </c>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1.3241699999999998</v>
      </c>
      <c r="BA55" s="4"/>
      <c r="BB55" s="4"/>
      <c r="BC55" s="4"/>
      <c r="BD55" s="4"/>
      <c r="BE55" s="4"/>
      <c r="BF55" s="4"/>
      <c r="BG55" s="4"/>
      <c r="BH55" s="20">
        <f>SUM(H55:N55,P55:R55,U55:AB55,AE55:AY55,BA55:BG55)</f>
        <v>1.7</v>
      </c>
      <c r="BI55" s="23">
        <f>AZ64</f>
        <v>8.8241700000000005</v>
      </c>
      <c r="BJ55" s="14"/>
    </row>
    <row r="56" spans="1:62" s="26" customFormat="1" ht="13.8" x14ac:dyDescent="0.25">
      <c r="A56" s="15" t="s">
        <v>171</v>
      </c>
      <c r="B56" s="16" t="s">
        <v>116</v>
      </c>
      <c r="C56" s="23" t="s">
        <v>96</v>
      </c>
      <c r="D56" s="4"/>
      <c r="E56" s="24">
        <f t="shared" si="9"/>
        <v>0</v>
      </c>
      <c r="F56" s="24"/>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4"/>
      <c r="E57" s="24">
        <f t="shared" si="9"/>
        <v>0</v>
      </c>
      <c r="F57" s="24"/>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772">
        <v>5.9943499999999998</v>
      </c>
      <c r="E58" s="24">
        <f t="shared" si="9"/>
        <v>0</v>
      </c>
      <c r="F58" s="24"/>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5.9943499999999998</v>
      </c>
      <c r="BD58" s="4"/>
      <c r="BE58" s="4"/>
      <c r="BF58" s="4"/>
      <c r="BG58" s="4"/>
      <c r="BH58" s="20">
        <f>SUM(H58:N58,P58:R58,U58:AB58,AE58:BB58,BD58:BG58)</f>
        <v>0</v>
      </c>
      <c r="BI58" s="23">
        <f>BC64</f>
        <v>5.9943499999999998</v>
      </c>
      <c r="BJ58" s="14"/>
    </row>
    <row r="59" spans="1:62" s="26" customFormat="1" ht="13.8" x14ac:dyDescent="0.25">
      <c r="A59" s="15">
        <v>2.19</v>
      </c>
      <c r="B59" s="16" t="s">
        <v>151</v>
      </c>
      <c r="C59" s="23" t="s">
        <v>152</v>
      </c>
      <c r="D59" s="772">
        <v>99.883700000000005</v>
      </c>
      <c r="E59" s="24">
        <f t="shared" si="9"/>
        <v>0</v>
      </c>
      <c r="F59" s="24"/>
      <c r="G59" s="20">
        <f t="shared" si="5"/>
        <v>0</v>
      </c>
      <c r="H59" s="4"/>
      <c r="I59" s="4"/>
      <c r="J59" s="4"/>
      <c r="K59" s="4"/>
      <c r="L59" s="4"/>
      <c r="M59" s="4"/>
      <c r="N59" s="4"/>
      <c r="O59" s="4"/>
      <c r="P59" s="4"/>
      <c r="Q59" s="4"/>
      <c r="R59" s="4"/>
      <c r="S59" s="20">
        <f>SUM(U59:AB59,AE59:BC59,BE59:BF59)</f>
        <v>0.02</v>
      </c>
      <c r="T59" s="20"/>
      <c r="U59" s="4"/>
      <c r="V59" s="4"/>
      <c r="W59" s="4"/>
      <c r="X59" s="4"/>
      <c r="Y59" s="4"/>
      <c r="Z59" s="4"/>
      <c r="AA59" s="4"/>
      <c r="AB59" s="4"/>
      <c r="AC59" s="737">
        <f t="shared" si="13"/>
        <v>0.02</v>
      </c>
      <c r="AD59" s="720"/>
      <c r="AE59" s="4">
        <v>0.02</v>
      </c>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99.863700000000009</v>
      </c>
      <c r="BE59" s="4"/>
      <c r="BF59" s="4"/>
      <c r="BG59" s="4"/>
      <c r="BH59" s="20">
        <f>SUM(H59:N59,P59:R59,U59:AB59,AE59:BC59,BE59:BG59)</f>
        <v>0.02</v>
      </c>
      <c r="BI59" s="23">
        <f>BD64</f>
        <v>99.863700000000009</v>
      </c>
      <c r="BJ59" s="14"/>
    </row>
    <row r="60" spans="1:62" s="26" customFormat="1" ht="13.8" x14ac:dyDescent="0.25">
      <c r="A60" s="15">
        <v>2.2000000000000002</v>
      </c>
      <c r="B60" s="16" t="s">
        <v>150</v>
      </c>
      <c r="C60" s="23" t="s">
        <v>153</v>
      </c>
      <c r="D60" s="772">
        <v>13.00348</v>
      </c>
      <c r="E60" s="24">
        <f t="shared" si="9"/>
        <v>7.9</v>
      </c>
      <c r="F60" s="24"/>
      <c r="G60" s="20">
        <f t="shared" si="5"/>
        <v>0</v>
      </c>
      <c r="H60" s="4"/>
      <c r="I60" s="4"/>
      <c r="J60" s="4"/>
      <c r="K60" s="4"/>
      <c r="L60" s="4"/>
      <c r="M60" s="4"/>
      <c r="N60" s="4"/>
      <c r="O60" s="4"/>
      <c r="P60" s="4">
        <v>7.9</v>
      </c>
      <c r="Q60" s="4"/>
      <c r="R60" s="4"/>
      <c r="S60" s="20">
        <f>SUM(U60:AB60,AE60:BD60,BF60)</f>
        <v>0.36</v>
      </c>
      <c r="T60" s="20"/>
      <c r="U60" s="4"/>
      <c r="V60" s="4"/>
      <c r="W60" s="4"/>
      <c r="X60" s="4"/>
      <c r="Y60" s="4"/>
      <c r="Z60" s="4"/>
      <c r="AA60" s="4"/>
      <c r="AB60" s="4"/>
      <c r="AC60" s="737">
        <f t="shared" si="13"/>
        <v>0.06</v>
      </c>
      <c r="AD60" s="720"/>
      <c r="AE60" s="4">
        <v>0.03</v>
      </c>
      <c r="AF60" s="4">
        <v>0.03</v>
      </c>
      <c r="AG60" s="4"/>
      <c r="AH60" s="4"/>
      <c r="AI60" s="4"/>
      <c r="AJ60" s="4"/>
      <c r="AK60" s="4"/>
      <c r="AL60" s="4"/>
      <c r="AM60" s="4"/>
      <c r="AN60" s="4"/>
      <c r="AO60" s="4"/>
      <c r="AP60" s="4"/>
      <c r="AQ60" s="4"/>
      <c r="AR60" s="4"/>
      <c r="AS60" s="4"/>
      <c r="AT60" s="4"/>
      <c r="AU60" s="4"/>
      <c r="AV60" s="4"/>
      <c r="AW60" s="4"/>
      <c r="AX60" s="4">
        <v>0.3</v>
      </c>
      <c r="AY60" s="4"/>
      <c r="AZ60" s="4"/>
      <c r="BA60" s="4"/>
      <c r="BB60" s="4"/>
      <c r="BC60" s="4"/>
      <c r="BD60" s="4"/>
      <c r="BE60" s="25">
        <f>D60-BH60</f>
        <v>4.7434799999999981</v>
      </c>
      <c r="BF60" s="4"/>
      <c r="BG60" s="4"/>
      <c r="BH60" s="20">
        <f>SUM(H60:N60,P60:R60,U60:AB60,AE60:BD60,BF60:BG60)</f>
        <v>8.2600000000000016</v>
      </c>
      <c r="BI60" s="23">
        <f>BE64</f>
        <v>4.7434799999999981</v>
      </c>
      <c r="BJ60" s="14"/>
    </row>
    <row r="61" spans="1:62" s="26" customFormat="1" ht="13.8" x14ac:dyDescent="0.25">
      <c r="A61" s="15">
        <v>2.21</v>
      </c>
      <c r="B61" s="16" t="s">
        <v>77</v>
      </c>
      <c r="C61" s="23" t="s">
        <v>78</v>
      </c>
      <c r="D61" s="4"/>
      <c r="E61" s="24">
        <f t="shared" si="9"/>
        <v>0</v>
      </c>
      <c r="F61" s="24"/>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v>
      </c>
      <c r="BG61" s="4"/>
      <c r="BH61" s="20">
        <f>SUM(H61:N61,P61:R61,U61:AB61,AE61:BE61,BG61)</f>
        <v>0</v>
      </c>
      <c r="BI61" s="23">
        <f>BF64</f>
        <v>0</v>
      </c>
      <c r="BJ61" s="14"/>
    </row>
    <row r="62" spans="1:62" s="26" customFormat="1" ht="13.8" x14ac:dyDescent="0.25">
      <c r="A62" s="27">
        <v>3</v>
      </c>
      <c r="B62" s="28" t="s">
        <v>72</v>
      </c>
      <c r="C62" s="29" t="s">
        <v>84</v>
      </c>
      <c r="D62" s="771">
        <v>40.590609999999998</v>
      </c>
      <c r="E62" s="24">
        <f>SUM(H62:N62,P62:R62)</f>
        <v>5.6</v>
      </c>
      <c r="F62" s="24"/>
      <c r="G62" s="20">
        <f t="shared" si="5"/>
        <v>0</v>
      </c>
      <c r="H62" s="4"/>
      <c r="I62" s="4"/>
      <c r="J62" s="4"/>
      <c r="K62" s="4">
        <v>1.1000000000000001</v>
      </c>
      <c r="L62" s="4"/>
      <c r="M62" s="4"/>
      <c r="N62" s="4"/>
      <c r="O62" s="4"/>
      <c r="P62" s="4">
        <v>4.5</v>
      </c>
      <c r="Q62" s="4"/>
      <c r="R62" s="4"/>
      <c r="S62" s="20">
        <f>SUM(U62:AB62,AE62:BF62,)</f>
        <v>16.68</v>
      </c>
      <c r="T62" s="20"/>
      <c r="U62" s="4"/>
      <c r="V62" s="4"/>
      <c r="W62" s="4"/>
      <c r="X62" s="4"/>
      <c r="Y62" s="4"/>
      <c r="Z62" s="4"/>
      <c r="AA62" s="4"/>
      <c r="AB62" s="4"/>
      <c r="AC62" s="737">
        <f>SUM(AE62:AT62,)</f>
        <v>14.6</v>
      </c>
      <c r="AD62" s="720"/>
      <c r="AE62" s="4">
        <v>3.1</v>
      </c>
      <c r="AF62" s="4">
        <v>0.1</v>
      </c>
      <c r="AG62" s="4"/>
      <c r="AH62" s="4"/>
      <c r="AI62" s="4">
        <v>0.3</v>
      </c>
      <c r="AJ62" s="4"/>
      <c r="AK62" s="4"/>
      <c r="AL62" s="4">
        <v>0.1</v>
      </c>
      <c r="AM62" s="4"/>
      <c r="AN62" s="4"/>
      <c r="AO62" s="4"/>
      <c r="AP62" s="4"/>
      <c r="AQ62" s="4">
        <v>11</v>
      </c>
      <c r="AR62" s="4"/>
      <c r="AS62" s="4"/>
      <c r="AT62" s="4"/>
      <c r="AU62" s="4"/>
      <c r="AV62" s="4"/>
      <c r="AW62" s="4"/>
      <c r="AX62" s="4">
        <v>2.08</v>
      </c>
      <c r="AY62" s="4"/>
      <c r="AZ62" s="4"/>
      <c r="BA62" s="4"/>
      <c r="BB62" s="4"/>
      <c r="BC62" s="4"/>
      <c r="BD62" s="4"/>
      <c r="BE62" s="4"/>
      <c r="BF62" s="4"/>
      <c r="BG62" s="25">
        <f>D62-BH62</f>
        <v>18.310609999999997</v>
      </c>
      <c r="BH62" s="20">
        <f>SUM(H62:N62,P62:R62,U62:AB62,AE62:BF62,)</f>
        <v>22.28</v>
      </c>
      <c r="BI62" s="23">
        <f>BG64</f>
        <v>18.310609999999997</v>
      </c>
      <c r="BJ62" s="14"/>
    </row>
    <row r="63" spans="1:62" x14ac:dyDescent="0.25">
      <c r="A63" s="723"/>
      <c r="B63" s="30" t="s">
        <v>113</v>
      </c>
      <c r="C63" s="724"/>
      <c r="D63" s="725"/>
      <c r="E63" s="726">
        <f>SUM(H63:N63,P63:R63)</f>
        <v>133.75</v>
      </c>
      <c r="F63" s="726"/>
      <c r="G63" s="726">
        <f>SUM(H63+I63)</f>
        <v>0</v>
      </c>
      <c r="H63" s="726">
        <f>SUM(H12:H17,H19:H21,H24:H31,H34:H62)</f>
        <v>0</v>
      </c>
      <c r="I63" s="726">
        <f>SUM(I11,I13:I17,I19:I21,I24:I31,I34:I62)</f>
        <v>0</v>
      </c>
      <c r="J63" s="726">
        <f>SUM(J11:J12,J14:J17,J19:J21,J24:J31,J34:J62)</f>
        <v>49</v>
      </c>
      <c r="K63" s="726">
        <f>SUM(K11:K13,K15:K17,K19:K21,K24:K31,K34:K62)</f>
        <v>1.1000000000000001</v>
      </c>
      <c r="L63" s="726">
        <f>SUM(L11:L14,L16:L17,L19:L21,L24:L31,L34:L62)</f>
        <v>0</v>
      </c>
      <c r="M63" s="726">
        <f>SUM(M11:M15,M17,M19:M21,M24:M31,M34:M62)</f>
        <v>0</v>
      </c>
      <c r="N63" s="726">
        <f>SUM(N11:N16,N19:N21,N24:N31,N34:N62)</f>
        <v>0</v>
      </c>
      <c r="O63" s="726">
        <f>SUM(O11:O16,O19:O21,O24:O31,O34:O62)</f>
        <v>0</v>
      </c>
      <c r="P63" s="726">
        <f>SUM(P11:P17,P20:P21,P24:P31,P34:P62)</f>
        <v>30.5</v>
      </c>
      <c r="Q63" s="726">
        <f>SUM(Q11:Q17,Q19,Q21,Q24:Q31,Q34:Q62)</f>
        <v>0</v>
      </c>
      <c r="R63" s="726">
        <f>SUM(R11:R17,R19:R20,R24:R31,R34:R62)</f>
        <v>53.15</v>
      </c>
      <c r="S63" s="726">
        <f>SUM(U63:AB63,AE63:BF63)</f>
        <v>111.82</v>
      </c>
      <c r="T63" s="726"/>
      <c r="U63" s="726">
        <f>SUM(U11:U17,U19:U21,U25:U31,U34:U62)</f>
        <v>0</v>
      </c>
      <c r="V63" s="726">
        <f>SUM(V11:V17,V19:V21,V24,V26:V31,V34:V62)</f>
        <v>0.2</v>
      </c>
      <c r="W63" s="726">
        <f>SUM(W11:W17,W19:W21,W24:W25,W27:W31,W34:W62)</f>
        <v>0</v>
      </c>
      <c r="X63" s="726">
        <f>SUM(X11:X17,X19:X21,X24:X26,X28:X31,X34:X62)</f>
        <v>0</v>
      </c>
      <c r="Y63" s="726">
        <f>SUM(Y11:Y17,Y19:Y21,Y24:Y27,Y29:Y31,Y34:Y62)</f>
        <v>38.489999999999995</v>
      </c>
      <c r="Z63" s="726">
        <f>SUM(Z11:Z17,Z19:Z21,Z24:Z28,Z30:Z31,Z34:Z62)</f>
        <v>0.16999999999999998</v>
      </c>
      <c r="AA63" s="726">
        <f>SUM(AA11:AA17,AA19:AA21,AA24:AA29,AA31,AA34:AA62)</f>
        <v>0</v>
      </c>
      <c r="AB63" s="726">
        <f>SUM(AB11:AB17,AB19:AB21,AB24:AB30,AB34:AB62)</f>
        <v>0</v>
      </c>
      <c r="AC63" s="738">
        <f>SUM(AC11:AC17,AC19:AC21,AC24:AC31,AC34:AC49,AC50:AC62)</f>
        <v>31.099999999999994</v>
      </c>
      <c r="AD63" s="726"/>
      <c r="AE63" s="726">
        <f>SUM(AE11:AE17,AE19:AE21,AE24:AE31,AE35:AE62)</f>
        <v>18.369999999999997</v>
      </c>
      <c r="AF63" s="726">
        <f>SUM(AF11:AF17,AF19:AF21,AF24:AF31,AF34,AF36:AF62)</f>
        <v>0.80999999999999994</v>
      </c>
      <c r="AG63" s="726">
        <f>SUM(AG11:AG17,AG19:AG21,AG24:AG31,AG34:AG35,AG37:AG62)</f>
        <v>0</v>
      </c>
      <c r="AH63" s="726">
        <f>SUM(AH11:AH17,AH19:AH21,AH24:AH31,AH34:AH36,AH38:AH62)</f>
        <v>0</v>
      </c>
      <c r="AI63" s="726">
        <f>SUM(AI11:AI17,AI19:AI21,AI24:AI31,AI34:AI37,AI39:AI62)</f>
        <v>0.48</v>
      </c>
      <c r="AJ63" s="726">
        <f>SUM(AJ11:AJ17,AJ19:AJ21,AJ24:AJ31,AJ34:AJ38,AJ40:AJ62)</f>
        <v>0</v>
      </c>
      <c r="AK63" s="726">
        <f>SUM(AK11:AK17,AK19:AK21,AK24:AK31,AK34:AK39,AK41:AK62)</f>
        <v>0.05</v>
      </c>
      <c r="AL63" s="726">
        <f>SUM(AL11:AL17,AL19:AL21,AL24:AL31,AL34:AL40,AL42:AL62)</f>
        <v>0.19</v>
      </c>
      <c r="AM63" s="726">
        <f>SUM(AM11:AM17,AM19:AM21,AM24:AM31,AM34:AM41,AM43:AM62)</f>
        <v>0</v>
      </c>
      <c r="AN63" s="726">
        <f>SUM(AN11:AN17,AN19:AN21,AN24:AN31,AN34:AN42,AN44:AN62)</f>
        <v>0</v>
      </c>
      <c r="AO63" s="726">
        <f>SUM(AO11:AO17,AO19:AO21,AO24:AO31,AO34:AO43,AO45:AO62)</f>
        <v>0</v>
      </c>
      <c r="AP63" s="726">
        <f>SUM(AP11:AP17,AP19:AP21,AP24:AP31,AP34:AP44,AP46:AP62)</f>
        <v>0.2</v>
      </c>
      <c r="AQ63" s="726">
        <f>SUM(AQ11:AQ17,AQ19:AQ21,AQ24:AQ31,AQ34:AQ45,AQ47:AQ62)</f>
        <v>11</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3.3200000000000003</v>
      </c>
      <c r="AW63" s="726">
        <f>SUM(AW11:AW17,AW19:AW21,AW24:AW31,AW34:AW51,AW53:AW62)</f>
        <v>0.82</v>
      </c>
      <c r="AX63" s="726">
        <f>SUM(AX11:AX17,AX19:AX21,AX24:AX31,AX34:AX52,AX54:AX62)</f>
        <v>30.22</v>
      </c>
      <c r="AY63" s="726">
        <f>SUM(AY11:AY17,AY19:AY21,AY24:AY31,AY34:AY53,AY55:AY62)</f>
        <v>0</v>
      </c>
      <c r="AZ63" s="726">
        <f>SUM(AZ11:AZ17,AZ19:AZ21,AZ24:AZ31,AZ34:AZ54,AZ56:AZ62)</f>
        <v>7.5</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1382.2743500000001</v>
      </c>
      <c r="F64" s="34"/>
      <c r="G64" s="34">
        <f>G10+G63</f>
        <v>978.6404</v>
      </c>
      <c r="H64" s="34">
        <f>H63+H11</f>
        <v>961.80026000000009</v>
      </c>
      <c r="I64" s="34">
        <f>I12+I63</f>
        <v>16.840139999999998</v>
      </c>
      <c r="J64" s="34">
        <f>J13+J63</f>
        <v>56.729469999999999</v>
      </c>
      <c r="K64" s="34">
        <f>K14+K63</f>
        <v>149.77497</v>
      </c>
      <c r="L64" s="34">
        <f>L15+L63</f>
        <v>0</v>
      </c>
      <c r="M64" s="34">
        <f>M16+M63</f>
        <v>0</v>
      </c>
      <c r="N64" s="34">
        <f>N17+N63</f>
        <v>0</v>
      </c>
      <c r="O64" s="34">
        <f>O18+O63</f>
        <v>0</v>
      </c>
      <c r="P64" s="34">
        <f>P63+P19</f>
        <v>126.10424999999999</v>
      </c>
      <c r="Q64" s="34">
        <f>Q63+Q20</f>
        <v>0</v>
      </c>
      <c r="R64" s="34">
        <f>R63+R21</f>
        <v>71.025260000000003</v>
      </c>
      <c r="S64" s="34">
        <f>SUM(S63,S22)</f>
        <v>926.63591999999994</v>
      </c>
      <c r="T64" s="34"/>
      <c r="U64" s="34">
        <f>U63+U24</f>
        <v>0</v>
      </c>
      <c r="V64" s="34">
        <f>V63+V25</f>
        <v>0.2</v>
      </c>
      <c r="W64" s="34">
        <f>W63+W26</f>
        <v>0</v>
      </c>
      <c r="X64" s="34">
        <f>+X63+X27</f>
        <v>0</v>
      </c>
      <c r="Y64" s="34">
        <f>+Y63+Y28</f>
        <v>39.426159999999996</v>
      </c>
      <c r="Z64" s="34">
        <f>Z63+Z29</f>
        <v>2.6404700000000001</v>
      </c>
      <c r="AA64" s="34">
        <f>AA63+AA30</f>
        <v>0</v>
      </c>
      <c r="AB64" s="34">
        <f>AB63+AB31</f>
        <v>0</v>
      </c>
      <c r="AC64" s="734">
        <f>AC63+AC32</f>
        <v>474.90363000000002</v>
      </c>
      <c r="AD64" s="34"/>
      <c r="AE64" s="34">
        <f>AE63+AE34</f>
        <v>318.07243</v>
      </c>
      <c r="AF64" s="34">
        <f>AF63+AF35</f>
        <v>90.419160000000005</v>
      </c>
      <c r="AG64" s="34">
        <f>AG63+AG36</f>
        <v>5.6739999999999999E-2</v>
      </c>
      <c r="AH64" s="34">
        <f>AH63+AH37</f>
        <v>1.368999999999998E-2</v>
      </c>
      <c r="AI64" s="34">
        <f>AI63+AI38</f>
        <v>7.3362300000000005</v>
      </c>
      <c r="AJ64" s="34">
        <f>AJ63+AJ39</f>
        <v>9.7473400000000012</v>
      </c>
      <c r="AK64" s="34">
        <f>AK63+AK40</f>
        <v>0.16942000000000002</v>
      </c>
      <c r="AL64" s="34">
        <f>AL63+AL41</f>
        <v>0.26785000000000003</v>
      </c>
      <c r="AM64" s="34">
        <f>AM63+AM42</f>
        <v>0</v>
      </c>
      <c r="AN64" s="34">
        <f>AN63+AN43</f>
        <v>0</v>
      </c>
      <c r="AO64" s="34">
        <f>AO63+AO44</f>
        <v>0</v>
      </c>
      <c r="AP64" s="34">
        <f>AP63+AP45</f>
        <v>3.2955700000000001</v>
      </c>
      <c r="AQ64" s="34">
        <f>AQ63+AQ46</f>
        <v>44.834890000000001</v>
      </c>
      <c r="AR64" s="34">
        <f>AR63+AR47</f>
        <v>0</v>
      </c>
      <c r="AS64" s="34">
        <f>AS63+AS48</f>
        <v>0</v>
      </c>
      <c r="AT64" s="34">
        <f>AT63+AT49</f>
        <v>0.69030999999999998</v>
      </c>
      <c r="AU64" s="34">
        <f>AU63+AU50</f>
        <v>0</v>
      </c>
      <c r="AV64" s="34">
        <f>AV63+AV51</f>
        <v>4.1430100000000003</v>
      </c>
      <c r="AW64" s="34">
        <f>AW63+AW52</f>
        <v>0.82</v>
      </c>
      <c r="AX64" s="34">
        <f>AX63+AX53</f>
        <v>285.07695000000001</v>
      </c>
      <c r="AY64" s="34">
        <f>AY63+AY54</f>
        <v>0</v>
      </c>
      <c r="AZ64" s="34">
        <f>AZ63+AZ55</f>
        <v>8.8241700000000005</v>
      </c>
      <c r="BA64" s="34">
        <f>BA63+BA56</f>
        <v>0</v>
      </c>
      <c r="BB64" s="34">
        <f>BB63+BB57</f>
        <v>0</v>
      </c>
      <c r="BC64" s="34">
        <f>BC63+BC58</f>
        <v>5.9943499999999998</v>
      </c>
      <c r="BD64" s="34">
        <f>BD63+BD59</f>
        <v>99.863700000000009</v>
      </c>
      <c r="BE64" s="34">
        <f>BE63+BE60</f>
        <v>4.7434799999999981</v>
      </c>
      <c r="BF64" s="34">
        <f>BF63+BF61</f>
        <v>0</v>
      </c>
      <c r="BG64" s="34">
        <f>BG63+BG62</f>
        <v>18.310609999999997</v>
      </c>
      <c r="BH64" s="34"/>
      <c r="BI64" s="34"/>
    </row>
    <row r="66" spans="2:54" x14ac:dyDescent="0.25">
      <c r="S66" s="9">
        <f>S63+R63</f>
        <v>164.97</v>
      </c>
    </row>
    <row r="67" spans="2:54" ht="15.6" x14ac:dyDescent="0.3">
      <c r="B67" s="36" t="s">
        <v>158</v>
      </c>
      <c r="C67" s="37" t="s">
        <v>155</v>
      </c>
      <c r="D67" s="38"/>
      <c r="AZ67" s="8"/>
      <c r="BA67" s="8"/>
      <c r="BB67" s="8"/>
    </row>
    <row r="68" spans="2:54" ht="15.6" x14ac:dyDescent="0.3">
      <c r="B68" s="36" t="s">
        <v>159</v>
      </c>
      <c r="C68" s="37" t="s">
        <v>118</v>
      </c>
      <c r="D68" s="3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115" zoomScaleNormal="115" workbookViewId="0">
      <pane xSplit="4" ySplit="6" topLeftCell="AQ55" activePane="bottomRight" state="frozen"/>
      <selection activeCell="A2" sqref="A2:BH2"/>
      <selection pane="topRight" activeCell="A2" sqref="A2:BH2"/>
      <selection pane="bottomLeft" activeCell="A2" sqref="A2:BH2"/>
      <selection pane="bottomRight" activeCell="A2" sqref="A2:BH2"/>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9"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D1" s="6"/>
      <c r="E1" s="6"/>
      <c r="F1" s="6"/>
      <c r="G1" s="6"/>
      <c r="H1" s="6"/>
      <c r="I1" s="6"/>
      <c r="J1" s="6"/>
      <c r="K1" s="6"/>
      <c r="L1" s="6"/>
      <c r="M1" s="90"/>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972</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942</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98">
        <f>SUM(D8,D22,D62)</f>
        <v>1099.49434</v>
      </c>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1099.4943399999991</v>
      </c>
      <c r="BK7" s="100">
        <f>D7-BJ7</f>
        <v>0</v>
      </c>
    </row>
    <row r="8" spans="1:67" s="100" customFormat="1" ht="17.25" customHeight="1" x14ac:dyDescent="0.3">
      <c r="A8" s="742">
        <v>1</v>
      </c>
      <c r="B8" s="28" t="s">
        <v>31</v>
      </c>
      <c r="C8" s="97" t="s">
        <v>21</v>
      </c>
      <c r="D8" s="771">
        <v>752.97812999999996</v>
      </c>
      <c r="E8" s="743">
        <f>D8-BH8</f>
        <v>719.21812999999997</v>
      </c>
      <c r="F8" s="743"/>
      <c r="G8" s="744">
        <f>SUM(G13:G17,G19:G21)</f>
        <v>0</v>
      </c>
      <c r="H8" s="744">
        <f>SUM(H12:H17,H19:H21)</f>
        <v>0</v>
      </c>
      <c r="I8" s="745">
        <f>SUM(I11,I13:I17,I19:I21)</f>
        <v>0</v>
      </c>
      <c r="J8" s="744">
        <f>SUM(J11:J12,J14:J17,J19:J21)</f>
        <v>0</v>
      </c>
      <c r="K8" s="744">
        <f>SUM(K11:K13,K15:K17,K19:K21)</f>
        <v>0</v>
      </c>
      <c r="L8" s="744">
        <f>SUM(L11:L14,L16:L17,L19:L21)</f>
        <v>0</v>
      </c>
      <c r="M8" s="744">
        <f>SUM(M11:M15,M17,M19:M21)</f>
        <v>0</v>
      </c>
      <c r="N8" s="744">
        <f>SUM(N11:N16,N19:N21)</f>
        <v>0</v>
      </c>
      <c r="O8" s="744">
        <f>SUM(O11:O16,O19:O21)</f>
        <v>0</v>
      </c>
      <c r="P8" s="744">
        <f>SUM(P11:P18,P20:P21)</f>
        <v>0</v>
      </c>
      <c r="Q8" s="744">
        <f>SUM(Q11:Q17,Q19,Q21)</f>
        <v>0</v>
      </c>
      <c r="R8" s="744">
        <f>SUM(R11:R17,R19:R20)</f>
        <v>2.52</v>
      </c>
      <c r="S8" s="24">
        <f>SUM(S11:S17,S19:S21)</f>
        <v>41.739999999999995</v>
      </c>
      <c r="T8" s="746"/>
      <c r="U8" s="744">
        <f>SUM(U11:U17,U19:U21)</f>
        <v>0</v>
      </c>
      <c r="V8" s="744">
        <f t="shared" ref="V8:BG8" si="0">SUM(V11:V17,V19:V21)</f>
        <v>0.2</v>
      </c>
      <c r="W8" s="744">
        <f t="shared" si="0"/>
        <v>0</v>
      </c>
      <c r="X8" s="744">
        <f t="shared" si="0"/>
        <v>0</v>
      </c>
      <c r="Y8" s="744">
        <f t="shared" si="0"/>
        <v>5.2</v>
      </c>
      <c r="Z8" s="744">
        <f t="shared" si="0"/>
        <v>0.16999999999999998</v>
      </c>
      <c r="AA8" s="744">
        <f t="shared" si="0"/>
        <v>0</v>
      </c>
      <c r="AB8" s="744">
        <f t="shared" si="0"/>
        <v>0</v>
      </c>
      <c r="AC8" s="747">
        <f t="shared" si="0"/>
        <v>10.5</v>
      </c>
      <c r="AD8" s="748">
        <f t="shared" si="0"/>
        <v>0</v>
      </c>
      <c r="AE8" s="744">
        <f t="shared" si="0"/>
        <v>5</v>
      </c>
      <c r="AF8" s="744">
        <f t="shared" si="0"/>
        <v>5</v>
      </c>
      <c r="AG8" s="744">
        <f t="shared" si="0"/>
        <v>0</v>
      </c>
      <c r="AH8" s="744">
        <f t="shared" si="0"/>
        <v>0</v>
      </c>
      <c r="AI8" s="744">
        <f t="shared" si="0"/>
        <v>0.2</v>
      </c>
      <c r="AJ8" s="744">
        <f t="shared" si="0"/>
        <v>0</v>
      </c>
      <c r="AK8" s="744">
        <f t="shared" si="0"/>
        <v>0.03</v>
      </c>
      <c r="AL8" s="744">
        <f t="shared" si="0"/>
        <v>0.27</v>
      </c>
      <c r="AM8" s="744">
        <f t="shared" si="0"/>
        <v>0</v>
      </c>
      <c r="AN8" s="744">
        <f t="shared" si="0"/>
        <v>0</v>
      </c>
      <c r="AO8" s="744">
        <f t="shared" si="0"/>
        <v>0</v>
      </c>
      <c r="AP8" s="744">
        <f t="shared" si="0"/>
        <v>0</v>
      </c>
      <c r="AQ8" s="744">
        <f t="shared" si="0"/>
        <v>0</v>
      </c>
      <c r="AR8" s="744">
        <f t="shared" si="0"/>
        <v>0</v>
      </c>
      <c r="AS8" s="744">
        <f t="shared" si="0"/>
        <v>0</v>
      </c>
      <c r="AT8" s="744">
        <f t="shared" si="0"/>
        <v>0</v>
      </c>
      <c r="AU8" s="744">
        <f t="shared" si="0"/>
        <v>0</v>
      </c>
      <c r="AV8" s="744">
        <f t="shared" si="0"/>
        <v>0.17</v>
      </c>
      <c r="AW8" s="744">
        <f t="shared" si="0"/>
        <v>0</v>
      </c>
      <c r="AX8" s="744">
        <f t="shared" si="0"/>
        <v>15</v>
      </c>
      <c r="AY8" s="744">
        <f t="shared" si="0"/>
        <v>0</v>
      </c>
      <c r="AZ8" s="744">
        <f t="shared" si="0"/>
        <v>0</v>
      </c>
      <c r="BA8" s="744">
        <f t="shared" si="0"/>
        <v>0</v>
      </c>
      <c r="BB8" s="744">
        <f t="shared" si="0"/>
        <v>0</v>
      </c>
      <c r="BC8" s="744">
        <f t="shared" si="0"/>
        <v>0</v>
      </c>
      <c r="BD8" s="744">
        <f t="shared" si="0"/>
        <v>0</v>
      </c>
      <c r="BE8" s="744">
        <f t="shared" si="0"/>
        <v>0</v>
      </c>
      <c r="BF8" s="744">
        <f t="shared" si="0"/>
        <v>0</v>
      </c>
      <c r="BG8" s="744">
        <f t="shared" si="0"/>
        <v>0</v>
      </c>
      <c r="BH8" s="749">
        <f>SUM(BH11:BH17,BH19:BH21)</f>
        <v>33.760000000000005</v>
      </c>
      <c r="BI8" s="98">
        <f>E64</f>
        <v>729.73812999999996</v>
      </c>
      <c r="BJ8" s="100">
        <f>BI10+BI13+BI14+BI15+BI16+BI17+BI19+BI20+BI21</f>
        <v>729.73812999999916</v>
      </c>
      <c r="BK8" s="42"/>
      <c r="BL8" s="8"/>
      <c r="BM8" s="8"/>
      <c r="BN8" s="8"/>
      <c r="BO8" s="8"/>
    </row>
    <row r="9" spans="1:67" s="14" customFormat="1" ht="12" customHeight="1" x14ac:dyDescent="0.3">
      <c r="A9" s="15"/>
      <c r="B9" s="16" t="s">
        <v>38</v>
      </c>
      <c r="C9" s="91"/>
      <c r="D9" s="17"/>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42"/>
      <c r="BL9" s="8"/>
      <c r="BM9" s="8"/>
      <c r="BN9" s="8"/>
      <c r="BO9" s="8"/>
    </row>
    <row r="10" spans="1:67" s="26" customFormat="1" ht="15.6" x14ac:dyDescent="0.3">
      <c r="A10" s="15">
        <v>1.1000000000000001</v>
      </c>
      <c r="B10" s="16" t="s">
        <v>81</v>
      </c>
      <c r="C10" s="23" t="s">
        <v>82</v>
      </c>
      <c r="D10" s="772">
        <v>583.371389999999</v>
      </c>
      <c r="E10" s="24">
        <f>SUM(J10:N10,P10:R10)</f>
        <v>2.52</v>
      </c>
      <c r="F10" s="24"/>
      <c r="G10" s="25">
        <f>D10-BH10</f>
        <v>562.70138999999904</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0</v>
      </c>
      <c r="Q10" s="20">
        <f t="shared" si="1"/>
        <v>0</v>
      </c>
      <c r="R10" s="20">
        <f t="shared" si="1"/>
        <v>2.52</v>
      </c>
      <c r="S10" s="720">
        <f t="shared" si="1"/>
        <v>21.04</v>
      </c>
      <c r="T10" s="20"/>
      <c r="U10" s="20">
        <f>SUM(U11:U12)</f>
        <v>0</v>
      </c>
      <c r="V10" s="20">
        <f t="shared" ref="V10:BF10" si="2">SUM(V11:V12)</f>
        <v>0.2</v>
      </c>
      <c r="W10" s="20">
        <f t="shared" si="2"/>
        <v>0</v>
      </c>
      <c r="X10" s="20">
        <f t="shared" si="2"/>
        <v>0</v>
      </c>
      <c r="Y10" s="20">
        <f t="shared" si="2"/>
        <v>1</v>
      </c>
      <c r="Z10" s="20">
        <f t="shared" si="2"/>
        <v>0.09</v>
      </c>
      <c r="AA10" s="20">
        <f t="shared" si="2"/>
        <v>0</v>
      </c>
      <c r="AB10" s="20">
        <f t="shared" si="2"/>
        <v>0</v>
      </c>
      <c r="AC10" s="737">
        <f t="shared" si="2"/>
        <v>2.89</v>
      </c>
      <c r="AD10" s="720"/>
      <c r="AE10" s="20">
        <f t="shared" si="2"/>
        <v>1.5</v>
      </c>
      <c r="AF10" s="20">
        <f t="shared" si="2"/>
        <v>1</v>
      </c>
      <c r="AG10" s="20">
        <f t="shared" si="2"/>
        <v>0</v>
      </c>
      <c r="AH10" s="20">
        <f t="shared" si="2"/>
        <v>0</v>
      </c>
      <c r="AI10" s="20">
        <f t="shared" si="2"/>
        <v>0.2</v>
      </c>
      <c r="AJ10" s="20">
        <f t="shared" si="2"/>
        <v>0</v>
      </c>
      <c r="AK10" s="20">
        <f t="shared" si="2"/>
        <v>0.03</v>
      </c>
      <c r="AL10" s="20">
        <f t="shared" si="2"/>
        <v>0.16</v>
      </c>
      <c r="AM10" s="20">
        <f t="shared" si="2"/>
        <v>0</v>
      </c>
      <c r="AN10" s="20">
        <f t="shared" si="2"/>
        <v>0</v>
      </c>
      <c r="AO10" s="20">
        <f t="shared" si="2"/>
        <v>0</v>
      </c>
      <c r="AP10" s="20">
        <f t="shared" si="2"/>
        <v>0</v>
      </c>
      <c r="AQ10" s="20">
        <f t="shared" si="2"/>
        <v>0</v>
      </c>
      <c r="AR10" s="20">
        <f t="shared" si="2"/>
        <v>0</v>
      </c>
      <c r="AS10" s="20">
        <f t="shared" si="2"/>
        <v>0</v>
      </c>
      <c r="AT10" s="20">
        <f t="shared" si="2"/>
        <v>0</v>
      </c>
      <c r="AU10" s="20">
        <f t="shared" si="2"/>
        <v>0</v>
      </c>
      <c r="AV10" s="20">
        <f t="shared" si="2"/>
        <v>0.17</v>
      </c>
      <c r="AW10" s="20">
        <f t="shared" si="2"/>
        <v>0</v>
      </c>
      <c r="AX10" s="20">
        <f t="shared" si="2"/>
        <v>13.8</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20.67</v>
      </c>
      <c r="BI10" s="23">
        <f>G64</f>
        <v>562.70138999999904</v>
      </c>
      <c r="BJ10" s="14"/>
      <c r="BK10" s="42"/>
      <c r="BL10" s="8"/>
      <c r="BM10" s="8"/>
      <c r="BN10" s="8"/>
      <c r="BO10" s="8"/>
    </row>
    <row r="11" spans="1:67" s="26" customFormat="1" ht="15.6" x14ac:dyDescent="0.3">
      <c r="A11" s="15"/>
      <c r="B11" s="16" t="s">
        <v>79</v>
      </c>
      <c r="C11" s="23" t="s">
        <v>80</v>
      </c>
      <c r="D11" s="772">
        <v>577.86615999999901</v>
      </c>
      <c r="E11" s="727">
        <f>SUM(I11:N11,P11:R11)</f>
        <v>2.52</v>
      </c>
      <c r="F11" s="727"/>
      <c r="G11" s="720">
        <f>SUM(I11)</f>
        <v>0</v>
      </c>
      <c r="H11" s="93">
        <f>D11-BH11</f>
        <v>557.19615999999905</v>
      </c>
      <c r="I11" s="4"/>
      <c r="J11" s="4"/>
      <c r="K11" s="4"/>
      <c r="L11" s="4"/>
      <c r="M11" s="103"/>
      <c r="N11" s="4"/>
      <c r="O11" s="4"/>
      <c r="P11" s="4"/>
      <c r="Q11" s="4"/>
      <c r="R11" s="4">
        <v>2.52</v>
      </c>
      <c r="S11" s="720">
        <f t="shared" ref="S11:S18" si="3">SUM(U11:BF11)</f>
        <v>21.04</v>
      </c>
      <c r="T11" s="4"/>
      <c r="U11" s="4"/>
      <c r="V11" s="4">
        <v>0.2</v>
      </c>
      <c r="W11" s="4"/>
      <c r="X11" s="4"/>
      <c r="Y11" s="4">
        <v>1</v>
      </c>
      <c r="Z11" s="4">
        <v>0.09</v>
      </c>
      <c r="AA11" s="4"/>
      <c r="AB11" s="4"/>
      <c r="AC11" s="737">
        <f>SUM(AE11:AT11)</f>
        <v>2.89</v>
      </c>
      <c r="AD11" s="720"/>
      <c r="AE11" s="4">
        <v>1.5</v>
      </c>
      <c r="AF11" s="4">
        <v>1</v>
      </c>
      <c r="AG11" s="4"/>
      <c r="AH11" s="4"/>
      <c r="AI11" s="4">
        <v>0.2</v>
      </c>
      <c r="AJ11" s="4"/>
      <c r="AK11" s="4">
        <v>0.03</v>
      </c>
      <c r="AL11" s="4">
        <v>0.16</v>
      </c>
      <c r="AM11" s="4"/>
      <c r="AN11" s="4"/>
      <c r="AO11" s="4"/>
      <c r="AP11" s="4"/>
      <c r="AQ11" s="4"/>
      <c r="AR11" s="4"/>
      <c r="AS11" s="4"/>
      <c r="AT11" s="4"/>
      <c r="AU11" s="4"/>
      <c r="AV11" s="4">
        <v>0.17</v>
      </c>
      <c r="AW11" s="4"/>
      <c r="AX11" s="4">
        <v>13.8</v>
      </c>
      <c r="AY11" s="4"/>
      <c r="AZ11" s="4"/>
      <c r="BA11" s="4"/>
      <c r="BB11" s="4"/>
      <c r="BC11" s="4"/>
      <c r="BD11" s="4"/>
      <c r="BE11" s="4"/>
      <c r="BF11" s="4"/>
      <c r="BG11" s="4"/>
      <c r="BH11" s="4">
        <f>SUM(I11:N11,P11:R11,U11:AB11,AE11:BG11)</f>
        <v>20.67</v>
      </c>
      <c r="BI11" s="23">
        <f>H64</f>
        <v>557.19615999999905</v>
      </c>
      <c r="BJ11" s="14"/>
      <c r="BK11" s="42"/>
      <c r="BL11" s="8"/>
      <c r="BM11" s="8"/>
      <c r="BN11" s="8"/>
      <c r="BO11" s="8"/>
    </row>
    <row r="12" spans="1:67" s="26" customFormat="1" ht="15.6" x14ac:dyDescent="0.3">
      <c r="A12" s="15"/>
      <c r="B12" s="16" t="s">
        <v>184</v>
      </c>
      <c r="C12" s="23" t="s">
        <v>183</v>
      </c>
      <c r="D12" s="772">
        <v>5.5052300000000001</v>
      </c>
      <c r="E12" s="105">
        <f>SUM(H12,J12:N12,P12:R12)</f>
        <v>0</v>
      </c>
      <c r="F12" s="105"/>
      <c r="G12" s="104">
        <f>SUM(H12)</f>
        <v>0</v>
      </c>
      <c r="H12" s="4"/>
      <c r="I12" s="93">
        <f>D12-BH12</f>
        <v>5.5052300000000001</v>
      </c>
      <c r="J12" s="4"/>
      <c r="K12" s="4"/>
      <c r="L12" s="4"/>
      <c r="M12" s="103"/>
      <c r="N12" s="4"/>
      <c r="O12" s="4"/>
      <c r="P12" s="4"/>
      <c r="Q12" s="4"/>
      <c r="R12" s="4"/>
      <c r="S12" s="720">
        <f t="shared" si="3"/>
        <v>0</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v>
      </c>
      <c r="BI12" s="23">
        <f>I64</f>
        <v>5.5052300000000001</v>
      </c>
      <c r="BJ12" s="14"/>
      <c r="BK12" s="42"/>
      <c r="BL12" s="8"/>
      <c r="BM12" s="8"/>
      <c r="BN12" s="8"/>
      <c r="BO12" s="8"/>
    </row>
    <row r="13" spans="1:67" s="26" customFormat="1" ht="13.8" x14ac:dyDescent="0.25">
      <c r="A13" s="15">
        <v>1.2</v>
      </c>
      <c r="B13" s="16" t="s">
        <v>105</v>
      </c>
      <c r="C13" s="23" t="s">
        <v>51</v>
      </c>
      <c r="D13" s="772">
        <v>18.561589999999999</v>
      </c>
      <c r="E13" s="24">
        <f>SUM(H13:I13,K13:N13,P13:R13)</f>
        <v>0</v>
      </c>
      <c r="F13" s="24"/>
      <c r="G13" s="20">
        <f>SUM(H13:I13)</f>
        <v>0</v>
      </c>
      <c r="H13" s="4"/>
      <c r="I13" s="4"/>
      <c r="J13" s="25">
        <f>D13-BH13</f>
        <v>10.171589999999998</v>
      </c>
      <c r="K13" s="4"/>
      <c r="L13" s="4"/>
      <c r="M13" s="4"/>
      <c r="N13" s="4"/>
      <c r="O13" s="4"/>
      <c r="P13" s="4"/>
      <c r="Q13" s="4"/>
      <c r="R13" s="4"/>
      <c r="S13" s="720">
        <f t="shared" si="3"/>
        <v>12.5</v>
      </c>
      <c r="T13" s="20"/>
      <c r="U13" s="4"/>
      <c r="V13" s="4"/>
      <c r="W13" s="4"/>
      <c r="X13" s="4"/>
      <c r="Y13" s="4">
        <v>4.2</v>
      </c>
      <c r="Z13" s="4">
        <v>0.08</v>
      </c>
      <c r="AA13" s="4"/>
      <c r="AB13" s="4"/>
      <c r="AC13" s="737">
        <f t="shared" si="4"/>
        <v>4.1100000000000003</v>
      </c>
      <c r="AD13" s="720"/>
      <c r="AE13" s="4">
        <v>2</v>
      </c>
      <c r="AF13" s="4">
        <v>2</v>
      </c>
      <c r="AG13" s="4"/>
      <c r="AH13" s="4"/>
      <c r="AI13" s="4"/>
      <c r="AJ13" s="4"/>
      <c r="AK13" s="4"/>
      <c r="AL13" s="4">
        <v>0.11</v>
      </c>
      <c r="AM13" s="4"/>
      <c r="AN13" s="4"/>
      <c r="AO13" s="4"/>
      <c r="AP13" s="4"/>
      <c r="AQ13" s="4"/>
      <c r="AR13" s="4"/>
      <c r="AS13" s="4"/>
      <c r="AT13" s="4"/>
      <c r="AU13" s="4"/>
      <c r="AV13" s="4"/>
      <c r="AW13" s="4"/>
      <c r="AX13" s="4"/>
      <c r="AY13" s="4"/>
      <c r="AZ13" s="4"/>
      <c r="BA13" s="4"/>
      <c r="BB13" s="4"/>
      <c r="BC13" s="4"/>
      <c r="BD13" s="4"/>
      <c r="BE13" s="4"/>
      <c r="BF13" s="4"/>
      <c r="BG13" s="4"/>
      <c r="BH13" s="20">
        <f>SUM(H13:I13,K13:N13,P13:R13,U13:AB13,AE13:BG13)</f>
        <v>8.39</v>
      </c>
      <c r="BI13" s="23">
        <f>J64</f>
        <v>10.171589999999998</v>
      </c>
      <c r="BJ13" s="14"/>
    </row>
    <row r="14" spans="1:67" s="26" customFormat="1" ht="13.8" x14ac:dyDescent="0.25">
      <c r="A14" s="15" t="s">
        <v>3</v>
      </c>
      <c r="B14" s="16" t="s">
        <v>34</v>
      </c>
      <c r="C14" s="23" t="s">
        <v>39</v>
      </c>
      <c r="D14" s="772">
        <v>128.64438000000001</v>
      </c>
      <c r="E14" s="24">
        <f>SUM(H14:J14,L14:N14,P14:R14)</f>
        <v>0</v>
      </c>
      <c r="F14" s="24"/>
      <c r="G14" s="20">
        <f t="shared" ref="G14:G62" si="5">SUM(H14:I14)</f>
        <v>0</v>
      </c>
      <c r="H14" s="4"/>
      <c r="I14" s="4"/>
      <c r="J14" s="4"/>
      <c r="K14" s="25">
        <f>D14-BH14</f>
        <v>123.94438000000001</v>
      </c>
      <c r="L14" s="4"/>
      <c r="M14" s="4"/>
      <c r="N14" s="4"/>
      <c r="O14" s="4"/>
      <c r="P14" s="4"/>
      <c r="Q14" s="4"/>
      <c r="R14" s="4"/>
      <c r="S14" s="720">
        <f t="shared" si="3"/>
        <v>8.1999999999999993</v>
      </c>
      <c r="T14" s="20"/>
      <c r="U14" s="4"/>
      <c r="V14" s="4"/>
      <c r="W14" s="4"/>
      <c r="X14" s="4"/>
      <c r="Y14" s="4"/>
      <c r="Z14" s="4"/>
      <c r="AA14" s="4"/>
      <c r="AB14" s="4"/>
      <c r="AC14" s="737">
        <f t="shared" si="4"/>
        <v>3.5</v>
      </c>
      <c r="AD14" s="720"/>
      <c r="AE14" s="4">
        <v>1.5</v>
      </c>
      <c r="AF14" s="4">
        <v>2</v>
      </c>
      <c r="AG14" s="4"/>
      <c r="AH14" s="4"/>
      <c r="AI14" s="4"/>
      <c r="AJ14" s="4"/>
      <c r="AK14" s="4"/>
      <c r="AL14" s="4"/>
      <c r="AM14" s="4"/>
      <c r="AN14" s="4"/>
      <c r="AO14" s="4"/>
      <c r="AP14" s="4"/>
      <c r="AQ14" s="4"/>
      <c r="AR14" s="4"/>
      <c r="AS14" s="4"/>
      <c r="AT14" s="4"/>
      <c r="AU14" s="4"/>
      <c r="AV14" s="4"/>
      <c r="AW14" s="4"/>
      <c r="AX14" s="4">
        <v>1.2</v>
      </c>
      <c r="AY14" s="4"/>
      <c r="AZ14" s="4"/>
      <c r="BA14" s="4"/>
      <c r="BB14" s="4"/>
      <c r="BC14" s="4"/>
      <c r="BD14" s="4"/>
      <c r="BE14" s="4"/>
      <c r="BF14" s="4"/>
      <c r="BG14" s="4"/>
      <c r="BH14" s="20">
        <f>SUM(H14:J14,L14:N14,P14:R14,U14:AB14,AE14:BG14)</f>
        <v>4.7</v>
      </c>
      <c r="BI14" s="23">
        <f>K64</f>
        <v>123.94438000000001</v>
      </c>
      <c r="BJ14" s="14"/>
    </row>
    <row r="15" spans="1:67" s="26" customFormat="1" ht="13.8" x14ac:dyDescent="0.25">
      <c r="A15" s="15" t="s">
        <v>4</v>
      </c>
      <c r="B15" s="16" t="s">
        <v>11</v>
      </c>
      <c r="C15" s="23" t="s">
        <v>22</v>
      </c>
      <c r="D15" s="4"/>
      <c r="E15" s="24">
        <f>SUM(H15:K15,M15:N15,P15:R15)</f>
        <v>0</v>
      </c>
      <c r="F15" s="24"/>
      <c r="G15" s="20">
        <f t="shared" si="5"/>
        <v>0</v>
      </c>
      <c r="H15" s="4"/>
      <c r="I15" s="4"/>
      <c r="J15" s="4"/>
      <c r="K15" s="4"/>
      <c r="L15" s="25">
        <f>D15-BH15</f>
        <v>0</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0</v>
      </c>
      <c r="BJ15" s="14"/>
    </row>
    <row r="16" spans="1:67" s="26" customFormat="1" ht="13.8" x14ac:dyDescent="0.25">
      <c r="A16" s="15" t="s">
        <v>5</v>
      </c>
      <c r="B16" s="16" t="s">
        <v>12</v>
      </c>
      <c r="C16" s="23" t="s">
        <v>23</v>
      </c>
      <c r="D16" s="4"/>
      <c r="E16" s="24">
        <f>SUM(H16:L16,N16,P16:R16)</f>
        <v>0</v>
      </c>
      <c r="F16" s="24"/>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4"/>
      <c r="E17" s="24">
        <f>SUM(H17:M17,P17:R17)</f>
        <v>0</v>
      </c>
      <c r="F17" s="24"/>
      <c r="G17" s="720">
        <f t="shared" si="5"/>
        <v>0</v>
      </c>
      <c r="H17" s="4"/>
      <c r="I17" s="4"/>
      <c r="J17" s="4"/>
      <c r="K17" s="4"/>
      <c r="L17" s="4"/>
      <c r="M17" s="4"/>
      <c r="N17" s="25">
        <f>D17-BH17</f>
        <v>0</v>
      </c>
      <c r="O17" s="4"/>
      <c r="P17" s="4"/>
      <c r="Q17" s="4"/>
      <c r="R17" s="4"/>
      <c r="S17" s="720">
        <f t="shared" si="3"/>
        <v>0</v>
      </c>
      <c r="T17" s="20"/>
      <c r="U17" s="4"/>
      <c r="V17" s="4"/>
      <c r="W17" s="4"/>
      <c r="X17" s="4"/>
      <c r="Y17" s="4"/>
      <c r="Z17" s="4"/>
      <c r="AA17" s="4"/>
      <c r="AB17" s="4"/>
      <c r="AC17" s="737">
        <f t="shared" si="4"/>
        <v>0</v>
      </c>
      <c r="AD17" s="720"/>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20">
        <f>SUM(H17:M17,P17:R17,U17:AB17,AE17:BG17)</f>
        <v>0</v>
      </c>
      <c r="BI17" s="23">
        <f>N64</f>
        <v>0</v>
      </c>
      <c r="BJ17" s="14"/>
    </row>
    <row r="18" spans="1:64" s="26" customFormat="1" ht="19.2" x14ac:dyDescent="0.25">
      <c r="A18" s="15"/>
      <c r="B18" s="92" t="s">
        <v>231</v>
      </c>
      <c r="C18" s="23" t="s">
        <v>232</v>
      </c>
      <c r="D18" s="4"/>
      <c r="E18" s="24">
        <f>SUM(H18:M18,P18:R18)</f>
        <v>0</v>
      </c>
      <c r="F18" s="17"/>
      <c r="G18" s="720">
        <f t="shared" si="5"/>
        <v>0</v>
      </c>
      <c r="H18" s="4"/>
      <c r="I18" s="4"/>
      <c r="J18" s="4"/>
      <c r="K18" s="4"/>
      <c r="L18" s="4"/>
      <c r="M18" s="4"/>
      <c r="N18" s="4"/>
      <c r="O18" s="93">
        <f>D18-BH18</f>
        <v>0</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772">
        <v>18.551819999999999</v>
      </c>
      <c r="E19" s="24">
        <f>SUM(H19:N19,Q19:R19)</f>
        <v>0</v>
      </c>
      <c r="F19" s="24"/>
      <c r="G19" s="20">
        <f t="shared" si="5"/>
        <v>0</v>
      </c>
      <c r="H19" s="4"/>
      <c r="I19" s="4"/>
      <c r="J19" s="4"/>
      <c r="K19" s="4"/>
      <c r="L19" s="4"/>
      <c r="M19" s="4"/>
      <c r="N19" s="4"/>
      <c r="O19" s="4"/>
      <c r="P19" s="25">
        <f>D19-BH19</f>
        <v>18.551819999999999</v>
      </c>
      <c r="Q19" s="4"/>
      <c r="R19" s="4"/>
      <c r="S19" s="720">
        <f>SUM(U19:BF19)</f>
        <v>0</v>
      </c>
      <c r="T19" s="20"/>
      <c r="U19" s="4"/>
      <c r="V19" s="4"/>
      <c r="W19" s="4"/>
      <c r="X19" s="4"/>
      <c r="Y19" s="4"/>
      <c r="Z19" s="4"/>
      <c r="AA19" s="4"/>
      <c r="AB19" s="4"/>
      <c r="AC19" s="737">
        <f t="shared" si="4"/>
        <v>0</v>
      </c>
      <c r="AD19" s="720"/>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20">
        <f>SUM(H19:N19,Q19:R19,U19:AB19,AE19:BG19)</f>
        <v>0</v>
      </c>
      <c r="BI19" s="23">
        <f>P64</f>
        <v>26.551819999999999</v>
      </c>
      <c r="BJ19" s="14"/>
    </row>
    <row r="20" spans="1:64" s="26" customFormat="1" ht="13.8" x14ac:dyDescent="0.25">
      <c r="A20" s="15" t="s">
        <v>47</v>
      </c>
      <c r="B20" s="16" t="s">
        <v>45</v>
      </c>
      <c r="C20" s="23" t="s">
        <v>46</v>
      </c>
      <c r="D20" s="4"/>
      <c r="E20" s="24">
        <f>SUM(H20:N20,P20,R20)</f>
        <v>0</v>
      </c>
      <c r="F20" s="24"/>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772">
        <v>3.8489499999999999</v>
      </c>
      <c r="E21" s="24">
        <f>SUM(H21:N21,P21:Q21)</f>
        <v>0</v>
      </c>
      <c r="F21" s="24"/>
      <c r="G21" s="20">
        <f t="shared" si="5"/>
        <v>0</v>
      </c>
      <c r="H21" s="4"/>
      <c r="I21" s="4"/>
      <c r="J21" s="4"/>
      <c r="K21" s="4"/>
      <c r="L21" s="4"/>
      <c r="M21" s="4"/>
      <c r="N21" s="4"/>
      <c r="O21" s="4"/>
      <c r="P21" s="4"/>
      <c r="Q21" s="4"/>
      <c r="R21" s="25">
        <f>D21-BH21</f>
        <v>3.8489499999999999</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6.3689499999999999</v>
      </c>
      <c r="BJ21" s="14"/>
    </row>
    <row r="22" spans="1:64" s="752" customFormat="1" ht="13.8" x14ac:dyDescent="0.25">
      <c r="A22" s="742">
        <v>2</v>
      </c>
      <c r="B22" s="742" t="s">
        <v>32</v>
      </c>
      <c r="C22" s="29" t="s">
        <v>24</v>
      </c>
      <c r="D22" s="771">
        <v>323.39177999999998</v>
      </c>
      <c r="E22" s="24">
        <f>SUM(H22:N22,P22:R22)</f>
        <v>0</v>
      </c>
      <c r="F22" s="24"/>
      <c r="G22" s="24">
        <f t="shared" si="5"/>
        <v>0</v>
      </c>
      <c r="H22" s="24">
        <f>SUM(H24:H31,H34:H61)</f>
        <v>0</v>
      </c>
      <c r="I22" s="24">
        <f>SUM(I24:I31,I34:I61)</f>
        <v>0</v>
      </c>
      <c r="J22" s="24">
        <f t="shared" ref="J22:R22" si="6">SUM(J24:J31,J34:J61)</f>
        <v>0</v>
      </c>
      <c r="K22" s="24">
        <f t="shared" si="6"/>
        <v>0</v>
      </c>
      <c r="L22" s="24">
        <f>SUM(L24:L31,L34:L61)</f>
        <v>0</v>
      </c>
      <c r="M22" s="24">
        <f t="shared" si="6"/>
        <v>0</v>
      </c>
      <c r="N22" s="24">
        <f t="shared" si="6"/>
        <v>0</v>
      </c>
      <c r="O22" s="24">
        <f t="shared" si="6"/>
        <v>0</v>
      </c>
      <c r="P22" s="24">
        <f t="shared" si="6"/>
        <v>0</v>
      </c>
      <c r="Q22" s="24">
        <f t="shared" si="6"/>
        <v>0</v>
      </c>
      <c r="R22" s="24">
        <f t="shared" si="6"/>
        <v>0</v>
      </c>
      <c r="S22" s="750">
        <f>D22-BH22</f>
        <v>321.03177999999997</v>
      </c>
      <c r="T22" s="750"/>
      <c r="U22" s="24">
        <f>SUM(U25:U31,U34:U49,U50:U61)</f>
        <v>0</v>
      </c>
      <c r="V22" s="24">
        <f>SUM(V24,V26:V31,V34:V49,V50:V61)</f>
        <v>0</v>
      </c>
      <c r="W22" s="24">
        <f>SUM(W24:W25,W27:W31,W34:W49,W50:W61)</f>
        <v>0</v>
      </c>
      <c r="X22" s="24">
        <f>SUM(X24:X26,X28:X31,X34:X49,X50:X61)</f>
        <v>0</v>
      </c>
      <c r="Y22" s="24">
        <f>SUM(Y24:Y27,Y29:Y31,Y34:Y49,Y50:Y61)</f>
        <v>0.3</v>
      </c>
      <c r="Z22" s="24">
        <f>SUM(Z24:Z28,Z30:Z31,Z34:Z49,Z50:Z61)</f>
        <v>0</v>
      </c>
      <c r="AA22" s="24">
        <f>SUM(AA24:AA29,AA31,AA34:AA49,AA50:AA61)</f>
        <v>0</v>
      </c>
      <c r="AB22" s="24">
        <f>SUM(AB24:AB30,AB34:AB49,,AB50:AB61)</f>
        <v>0</v>
      </c>
      <c r="AC22" s="751">
        <f>SUM(AC24:AC31,AC50:AC61)</f>
        <v>1.45</v>
      </c>
      <c r="AD22" s="727"/>
      <c r="AE22" s="24">
        <f>SUM(AE24:AE31,AE35:AE49,AE50:AE61)</f>
        <v>1.05</v>
      </c>
      <c r="AF22" s="24">
        <f>SUM(AF24:AF31,AF34,AF36:AF49,AF50:AF61)</f>
        <v>0.4</v>
      </c>
      <c r="AG22" s="24">
        <f>SUM(AG24:AG31,AG34:AG35,AG37:AG49,AG50:AG61)</f>
        <v>0</v>
      </c>
      <c r="AH22" s="24">
        <f>SUM(AH24:AH31,AH34:AH36,AH38:AH49,AH50:AH61)</f>
        <v>0</v>
      </c>
      <c r="AI22" s="24">
        <f>SUM(AI24:AI31,AI34:AI37,AI39:AI49,AI50:AI61)</f>
        <v>0</v>
      </c>
      <c r="AJ22" s="24">
        <f>SUM(AJ24:AJ31,AJ34:AJ38,AJ40:AJ49,AJ50:AJ61)</f>
        <v>0</v>
      </c>
      <c r="AK22" s="24">
        <f>SUM(AK24:AK31,AK34:AK39,AK41:AK49,AK50:AK61)</f>
        <v>0</v>
      </c>
      <c r="AL22" s="24">
        <f>SUM(AL24:AL31,AL34:AL40,AL42:AL49,AL50:AL61)</f>
        <v>0</v>
      </c>
      <c r="AM22" s="24">
        <f>SUM(AM24:AM31,AM34:AM41,AM43:AM49,AM50:AM61)</f>
        <v>0</v>
      </c>
      <c r="AN22" s="24">
        <f>SUM(AN24:AN31,AN34:AN42,AN44:AN49,AN50:AN61)</f>
        <v>0</v>
      </c>
      <c r="AO22" s="24">
        <f>SUM(AO24:AO31,AO34:AO43,AO45:AO49,AO50:AO61)</f>
        <v>0</v>
      </c>
      <c r="AP22" s="24">
        <f>SUM(AP24:AP31,AP34:AP44,AP46:AP49,AP50:AP61)</f>
        <v>0</v>
      </c>
      <c r="AQ22" s="24">
        <f>SUM(AQ24:AQ31,AQ34:AQ45,AQ47:AQ49,AQ50:AQ61)</f>
        <v>0</v>
      </c>
      <c r="AR22" s="24">
        <f>SUM(AR24:AR31,AR34:AR46,AR48:AR49,AR50:AR61)</f>
        <v>0</v>
      </c>
      <c r="AS22" s="24">
        <f>SUM(AS24:AS31,AS34:AS47,AS49,AS50:AS61)</f>
        <v>0</v>
      </c>
      <c r="AT22" s="24">
        <f>SUM(AT24:AT31,AT34:AT48,AT50:AT61)</f>
        <v>0</v>
      </c>
      <c r="AU22" s="24">
        <f>SUM(AU24:AU31,AU34:AU49,AU51:AU61)</f>
        <v>0</v>
      </c>
      <c r="AV22" s="24">
        <f>SUM(AV24:AV31,AV34:AV49,AV50,AV52:AV61)</f>
        <v>0.61</v>
      </c>
      <c r="AW22" s="24">
        <f>SUM(AW24:AW31,AW34:AW49,AW50,AW51,AW53:AW61)</f>
        <v>0</v>
      </c>
      <c r="AX22" s="24">
        <f>SUM(AX24:AX31,AX34:AX49,AX50,AX51,AX52,AX54:AX61)</f>
        <v>0</v>
      </c>
      <c r="AY22" s="24">
        <f>SUM(AY24:AY31,AY34:AY49,AY50,AY51,AY52,AY55:AY61)</f>
        <v>0</v>
      </c>
      <c r="AZ22" s="24">
        <f>SUM(AZ24:AZ31,AZ34:AZ49,AZ50:AZ54,AZ56:AZ61)</f>
        <v>0</v>
      </c>
      <c r="BA22" s="24">
        <f>SUM(BA24:BA31,BA34:BA49,BA50:BA55,BA57:BA61)</f>
        <v>0</v>
      </c>
      <c r="BB22" s="24">
        <f>SUM(BB24:BB31,BB34:BB49,BB50:BB56,BB58:BB61)</f>
        <v>0</v>
      </c>
      <c r="BC22" s="24">
        <f>SUM(BC24:BC31,BC34:BC49,BC50:BC57,BC59:BC61)</f>
        <v>0</v>
      </c>
      <c r="BD22" s="24">
        <f>SUM(BD24:BD31,BD34:BD49,BD50:BD58,BD60:BD61)</f>
        <v>0</v>
      </c>
      <c r="BE22" s="24">
        <f>SUM(BE24:BE31,BE34:BE49,BE50:BE59,BE61)</f>
        <v>0</v>
      </c>
      <c r="BF22" s="24">
        <f>SUM(BF24:BF31,BF34:BF49,BF50:BF60)</f>
        <v>0</v>
      </c>
      <c r="BG22" s="24">
        <f>SUM(BG24:BG31,BG34:BG49,BG50:BG61)</f>
        <v>0</v>
      </c>
      <c r="BH22" s="24">
        <f>SUM(H22:N22,P22:R22,U22:AB22,AE22:BG22)</f>
        <v>2.36</v>
      </c>
      <c r="BI22" s="29">
        <f>S64</f>
        <v>359.45177999999999</v>
      </c>
      <c r="BJ22" s="100"/>
      <c r="BK22" s="752">
        <f>BI24+BI25+BI26+BI27+BI28+BI29+BI30+BI31+BI34+BI35+BI36+BI37+BI38+BI39+BI40+BI41+BI42+BI43+BI44+BI45+BI46+BI47+BI48+BI49+BI50+BI51+BI52+BI53+BI54+BI55+BI56+BI57+BI58+BI59+BI60+BI61</f>
        <v>359.45177999999999</v>
      </c>
      <c r="BL22" s="752">
        <f>BK22-BI22</f>
        <v>0</v>
      </c>
    </row>
    <row r="23" spans="1:64" s="26" customFormat="1" ht="13.8" x14ac:dyDescent="0.25">
      <c r="A23" s="15"/>
      <c r="B23" s="15" t="s">
        <v>38</v>
      </c>
      <c r="C23" s="23"/>
      <c r="D23" s="4"/>
      <c r="E23" s="727"/>
      <c r="F23" s="727"/>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4"/>
      <c r="E24" s="24">
        <f>SUM(H24:N24,P24:R24)</f>
        <v>0</v>
      </c>
      <c r="F24" s="24"/>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v>
      </c>
      <c r="BJ24" s="14"/>
    </row>
    <row r="25" spans="1:64" s="26" customFormat="1" ht="13.8" x14ac:dyDescent="0.25">
      <c r="A25" s="15" t="s">
        <v>6</v>
      </c>
      <c r="B25" s="16" t="s">
        <v>14</v>
      </c>
      <c r="C25" s="23" t="s">
        <v>26</v>
      </c>
      <c r="D25" s="4"/>
      <c r="E25" s="24">
        <f t="shared" ref="E25:E30" si="8">SUM(H25:N25,P25:R25)</f>
        <v>0</v>
      </c>
      <c r="F25" s="24"/>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0.2</v>
      </c>
      <c r="BJ25" s="14"/>
    </row>
    <row r="26" spans="1:64" s="26" customFormat="1" ht="13.8" x14ac:dyDescent="0.25">
      <c r="A26" s="15" t="s">
        <v>7</v>
      </c>
      <c r="B26" s="16" t="s">
        <v>15</v>
      </c>
      <c r="C26" s="23" t="s">
        <v>122</v>
      </c>
      <c r="D26" s="4"/>
      <c r="E26" s="24">
        <f t="shared" si="8"/>
        <v>0</v>
      </c>
      <c r="F26" s="24"/>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4"/>
      <c r="E27" s="24">
        <f t="shared" si="8"/>
        <v>0</v>
      </c>
      <c r="F27" s="24"/>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772">
        <v>0.82128000000000001</v>
      </c>
      <c r="E28" s="24">
        <f t="shared" si="8"/>
        <v>0</v>
      </c>
      <c r="F28" s="24"/>
      <c r="G28" s="20">
        <f t="shared" si="5"/>
        <v>0</v>
      </c>
      <c r="H28" s="4"/>
      <c r="I28" s="4"/>
      <c r="J28" s="4"/>
      <c r="K28" s="4"/>
      <c r="L28" s="4"/>
      <c r="M28" s="4"/>
      <c r="N28" s="4"/>
      <c r="O28" s="4"/>
      <c r="P28" s="4"/>
      <c r="Q28" s="4"/>
      <c r="R28" s="4"/>
      <c r="S28" s="20">
        <f>SUM(U28:X28,Z28:BF28)</f>
        <v>0</v>
      </c>
      <c r="T28" s="20"/>
      <c r="U28" s="4"/>
      <c r="V28" s="4"/>
      <c r="W28" s="4"/>
      <c r="X28" s="4"/>
      <c r="Y28" s="25">
        <f>D28-BH28</f>
        <v>0.82128000000000001</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7.6412800000000001</v>
      </c>
      <c r="BJ28" s="14"/>
    </row>
    <row r="29" spans="1:64" s="26" customFormat="1" ht="13.8" x14ac:dyDescent="0.25">
      <c r="A29" s="15">
        <v>2.6</v>
      </c>
      <c r="B29" s="16" t="s">
        <v>88</v>
      </c>
      <c r="C29" s="23" t="s">
        <v>48</v>
      </c>
      <c r="D29" s="772">
        <v>0.69638999999999995</v>
      </c>
      <c r="E29" s="24">
        <f t="shared" si="8"/>
        <v>0</v>
      </c>
      <c r="F29" s="24"/>
      <c r="G29" s="20">
        <f t="shared" si="5"/>
        <v>0</v>
      </c>
      <c r="H29" s="4"/>
      <c r="I29" s="4"/>
      <c r="J29" s="4"/>
      <c r="K29" s="4"/>
      <c r="L29" s="4"/>
      <c r="M29" s="4"/>
      <c r="N29" s="4"/>
      <c r="O29" s="4"/>
      <c r="P29" s="4"/>
      <c r="Q29" s="4"/>
      <c r="R29" s="4"/>
      <c r="S29" s="20">
        <f>SUM(U29:Y29,AA29:BF29)</f>
        <v>0</v>
      </c>
      <c r="T29" s="20"/>
      <c r="U29" s="4"/>
      <c r="V29" s="4"/>
      <c r="W29" s="4"/>
      <c r="X29" s="4"/>
      <c r="Y29" s="4"/>
      <c r="Z29" s="25">
        <f>D29-BH29</f>
        <v>0.69638999999999995</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0.86638999999999999</v>
      </c>
      <c r="BJ29" s="14"/>
    </row>
    <row r="30" spans="1:64" s="26" customFormat="1" ht="20.25" customHeight="1" x14ac:dyDescent="0.25">
      <c r="A30" s="15">
        <v>2.7</v>
      </c>
      <c r="B30" s="16" t="s">
        <v>89</v>
      </c>
      <c r="C30" s="23" t="s">
        <v>41</v>
      </c>
      <c r="D30" s="4"/>
      <c r="E30" s="24">
        <f t="shared" si="8"/>
        <v>0</v>
      </c>
      <c r="F30" s="24"/>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4"/>
      <c r="E31" s="24">
        <f>SUM(H31:N31,P31:R31)</f>
        <v>0</v>
      </c>
      <c r="F31" s="24"/>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0</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0</v>
      </c>
      <c r="BJ31" s="14"/>
    </row>
    <row r="32" spans="1:64" s="26" customFormat="1" ht="20.25" customHeight="1" x14ac:dyDescent="0.25">
      <c r="A32" s="15" t="s">
        <v>42</v>
      </c>
      <c r="B32" s="16" t="s">
        <v>129</v>
      </c>
      <c r="C32" s="23" t="s">
        <v>27</v>
      </c>
      <c r="D32" s="814">
        <f>SUM(D34:D49)</f>
        <v>206.29928000000004</v>
      </c>
      <c r="E32" s="24">
        <f t="shared" ref="E32:E61" si="9">SUM(H32:N32,P32:R32)</f>
        <v>0</v>
      </c>
      <c r="F32" s="24"/>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0.90999999999999992</v>
      </c>
      <c r="T32" s="719"/>
      <c r="U32" s="719">
        <f>SUM(U34:U49)</f>
        <v>0</v>
      </c>
      <c r="V32" s="719">
        <f t="shared" ref="V32:AB32" si="11">SUM(V34:V49)</f>
        <v>0</v>
      </c>
      <c r="W32" s="719">
        <f t="shared" si="11"/>
        <v>0</v>
      </c>
      <c r="X32" s="719">
        <f t="shared" si="11"/>
        <v>0</v>
      </c>
      <c r="Y32" s="719">
        <f>SUM(Y34:Y49)</f>
        <v>0.3</v>
      </c>
      <c r="Z32" s="719">
        <f t="shared" si="11"/>
        <v>0</v>
      </c>
      <c r="AA32" s="719">
        <f t="shared" si="11"/>
        <v>0</v>
      </c>
      <c r="AB32" s="719">
        <f t="shared" si="11"/>
        <v>0</v>
      </c>
      <c r="AC32" s="739">
        <f>D32-BH32</f>
        <v>205.38928000000004</v>
      </c>
      <c r="AD32" s="720"/>
      <c r="AE32" s="719">
        <f>SUM(AE35:AE49)</f>
        <v>0</v>
      </c>
      <c r="AF32" s="719">
        <f>SUM(AF34,AF36:AF49)</f>
        <v>0</v>
      </c>
      <c r="AG32" s="719">
        <f>SUM(AG34:AG35,AG37:AG49)</f>
        <v>0</v>
      </c>
      <c r="AH32" s="719">
        <f>SUM(AH34:AH36,AH38:AH49)</f>
        <v>0</v>
      </c>
      <c r="AI32" s="719">
        <f>SUM(AI34:AI37,AI39:AI49)</f>
        <v>0</v>
      </c>
      <c r="AJ32" s="719">
        <f>SUM(AJ34:AJ38,AJ40:AJ49)</f>
        <v>0</v>
      </c>
      <c r="AK32" s="719">
        <f>SUM(AK34:AK39,AK41:AK49)</f>
        <v>0</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0.61</v>
      </c>
      <c r="AW32" s="719">
        <f>SUM(AW34:AW49,)</f>
        <v>0</v>
      </c>
      <c r="AX32" s="719">
        <f>SUM(AX34:AX49,)</f>
        <v>0</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0.90999999999999992</v>
      </c>
      <c r="BI32" s="23">
        <f>BI34+BI35+BI36+BI37+BI38+BI39+BI40+BI41+BI42+BI43+BI44+BI45+BI46+BI47+BI48+BI49</f>
        <v>219.43928000000002</v>
      </c>
      <c r="BJ32" s="14"/>
    </row>
    <row r="33" spans="1:62" s="26" customFormat="1" ht="10.5" customHeight="1" x14ac:dyDescent="0.25">
      <c r="A33" s="94"/>
      <c r="B33" s="92" t="s">
        <v>38</v>
      </c>
      <c r="C33" s="23"/>
      <c r="D33" s="4"/>
      <c r="E33" s="24">
        <f t="shared" si="9"/>
        <v>0</v>
      </c>
      <c r="F33" s="24"/>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790">
        <v>145.50548000000001</v>
      </c>
      <c r="E34" s="24">
        <f t="shared" si="9"/>
        <v>0</v>
      </c>
      <c r="F34" s="24"/>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145.50548000000001</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151.65548000000001</v>
      </c>
      <c r="BJ34" s="14"/>
    </row>
    <row r="35" spans="1:62" s="26" customFormat="1" ht="20.25" customHeight="1" x14ac:dyDescent="0.25">
      <c r="A35" s="721" t="s">
        <v>260</v>
      </c>
      <c r="B35" s="16" t="s">
        <v>235</v>
      </c>
      <c r="C35" s="23" t="s">
        <v>236</v>
      </c>
      <c r="D35" s="790">
        <v>32.486049999999999</v>
      </c>
      <c r="E35" s="24">
        <f t="shared" si="9"/>
        <v>0</v>
      </c>
      <c r="F35" s="24"/>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32.486049999999999</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39.886049999999997</v>
      </c>
      <c r="BJ35" s="14"/>
    </row>
    <row r="36" spans="1:62" s="26" customFormat="1" ht="20.25" customHeight="1" x14ac:dyDescent="0.25">
      <c r="A36" s="721" t="s">
        <v>260</v>
      </c>
      <c r="B36" s="16" t="s">
        <v>237</v>
      </c>
      <c r="C36" s="23" t="s">
        <v>238</v>
      </c>
      <c r="D36" s="790">
        <v>0.10224999999999999</v>
      </c>
      <c r="E36" s="24">
        <f t="shared" si="9"/>
        <v>0</v>
      </c>
      <c r="F36" s="24"/>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0.10224999999999999</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0.10224999999999999</v>
      </c>
      <c r="BJ36" s="14"/>
    </row>
    <row r="37" spans="1:62" s="26" customFormat="1" ht="20.25" customHeight="1" x14ac:dyDescent="0.25">
      <c r="A37" s="721" t="s">
        <v>260</v>
      </c>
      <c r="B37" s="16" t="s">
        <v>239</v>
      </c>
      <c r="C37" s="23" t="s">
        <v>240</v>
      </c>
      <c r="D37" s="790">
        <v>0.13739000000000001</v>
      </c>
      <c r="E37" s="24">
        <f t="shared" si="9"/>
        <v>0</v>
      </c>
      <c r="F37" s="24"/>
      <c r="G37" s="20">
        <f t="shared" si="5"/>
        <v>0</v>
      </c>
      <c r="H37" s="4"/>
      <c r="I37" s="4"/>
      <c r="J37" s="4"/>
      <c r="K37" s="4"/>
      <c r="L37" s="4"/>
      <c r="M37" s="4"/>
      <c r="N37" s="4"/>
      <c r="O37" s="4"/>
      <c r="P37" s="4"/>
      <c r="Q37" s="4"/>
      <c r="R37" s="4"/>
      <c r="S37" s="20">
        <f>SUM(U37:AB37,AE37:AG37,AI37:BF37)</f>
        <v>0</v>
      </c>
      <c r="T37" s="20"/>
      <c r="U37" s="4"/>
      <c r="V37" s="4"/>
      <c r="W37" s="4"/>
      <c r="X37" s="4"/>
      <c r="Y37" s="4"/>
      <c r="Z37" s="4"/>
      <c r="AA37" s="4"/>
      <c r="AB37" s="4"/>
      <c r="AC37" s="737">
        <f>SUM(AE37:AG37,AI37:AT37)</f>
        <v>0</v>
      </c>
      <c r="AD37" s="720"/>
      <c r="AE37" s="4"/>
      <c r="AF37" s="4"/>
      <c r="AG37" s="4"/>
      <c r="AH37" s="25">
        <f>D37-BH37</f>
        <v>0.13739000000000001</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v>
      </c>
      <c r="BI37" s="23">
        <f>AH64</f>
        <v>0.13739000000000001</v>
      </c>
      <c r="BJ37" s="14"/>
    </row>
    <row r="38" spans="1:62" s="26" customFormat="1" ht="20.25" customHeight="1" x14ac:dyDescent="0.25">
      <c r="A38" s="721" t="s">
        <v>260</v>
      </c>
      <c r="B38" s="16" t="s">
        <v>241</v>
      </c>
      <c r="C38" s="23" t="s">
        <v>242</v>
      </c>
      <c r="D38" s="790">
        <v>3.9773299999999998</v>
      </c>
      <c r="E38" s="24">
        <f t="shared" si="9"/>
        <v>0</v>
      </c>
      <c r="F38" s="24"/>
      <c r="G38" s="20">
        <f t="shared" si="5"/>
        <v>0</v>
      </c>
      <c r="H38" s="4"/>
      <c r="I38" s="4"/>
      <c r="J38" s="4"/>
      <c r="K38" s="4"/>
      <c r="L38" s="4"/>
      <c r="M38" s="4"/>
      <c r="N38" s="4"/>
      <c r="O38" s="4"/>
      <c r="P38" s="4"/>
      <c r="Q38" s="4"/>
      <c r="R38" s="4"/>
      <c r="S38" s="20">
        <f>SUM(U38:AB38,AE38:AH38,AJ38:BF38)</f>
        <v>0.3</v>
      </c>
      <c r="T38" s="20"/>
      <c r="U38" s="4"/>
      <c r="V38" s="4"/>
      <c r="W38" s="4"/>
      <c r="X38" s="4"/>
      <c r="Y38" s="4">
        <v>0.3</v>
      </c>
      <c r="Z38" s="4"/>
      <c r="AA38" s="4"/>
      <c r="AB38" s="4"/>
      <c r="AC38" s="737">
        <f>SUM(AE38:AH38,AJ38:AT38)</f>
        <v>0</v>
      </c>
      <c r="AD38" s="720"/>
      <c r="AE38" s="4"/>
      <c r="AF38" s="4"/>
      <c r="AG38" s="4"/>
      <c r="AH38" s="4"/>
      <c r="AI38" s="25">
        <f>D38-BH38</f>
        <v>3.67733</v>
      </c>
      <c r="AJ38" s="4"/>
      <c r="AK38" s="4"/>
      <c r="AL38" s="4"/>
      <c r="AM38" s="4"/>
      <c r="AN38" s="4"/>
      <c r="AO38" s="4"/>
      <c r="AP38" s="4"/>
      <c r="AQ38" s="4"/>
      <c r="AR38" s="4"/>
      <c r="AS38" s="4"/>
      <c r="AT38" s="4"/>
      <c r="AU38" s="4"/>
      <c r="AV38" s="4"/>
      <c r="AW38" s="4"/>
      <c r="AX38" s="4"/>
      <c r="AY38" s="4"/>
      <c r="AZ38" s="4"/>
      <c r="BA38" s="4"/>
      <c r="BB38" s="4"/>
      <c r="BC38" s="4"/>
      <c r="BD38" s="4"/>
      <c r="BE38" s="4"/>
      <c r="BF38" s="4"/>
      <c r="BG38" s="4"/>
      <c r="BH38" s="20">
        <f>SUM(H38:N38,P38:R38,U38:AB38,AE38:AH38,AJ38:BG38)</f>
        <v>0.3</v>
      </c>
      <c r="BI38" s="23">
        <f>AI64</f>
        <v>3.8773300000000002</v>
      </c>
      <c r="BJ38" s="14"/>
    </row>
    <row r="39" spans="1:62" s="26" customFormat="1" ht="20.25" customHeight="1" x14ac:dyDescent="0.25">
      <c r="A39" s="721" t="s">
        <v>260</v>
      </c>
      <c r="B39" s="16" t="s">
        <v>243</v>
      </c>
      <c r="C39" s="23" t="s">
        <v>244</v>
      </c>
      <c r="D39" s="790">
        <v>6.5638699999999996</v>
      </c>
      <c r="E39" s="24">
        <f t="shared" si="9"/>
        <v>0</v>
      </c>
      <c r="F39" s="24"/>
      <c r="G39" s="20">
        <f t="shared" si="5"/>
        <v>0</v>
      </c>
      <c r="H39" s="4"/>
      <c r="I39" s="4"/>
      <c r="J39" s="4"/>
      <c r="K39" s="4"/>
      <c r="L39" s="4"/>
      <c r="M39" s="4"/>
      <c r="N39" s="4"/>
      <c r="O39" s="4"/>
      <c r="P39" s="4"/>
      <c r="Q39" s="4"/>
      <c r="R39" s="4"/>
      <c r="S39" s="20">
        <f>SUM(U39:AB39,AE39:AI39,AK39:BF39)</f>
        <v>0.61</v>
      </c>
      <c r="T39" s="20"/>
      <c r="U39" s="4"/>
      <c r="V39" s="4"/>
      <c r="W39" s="4"/>
      <c r="X39" s="4"/>
      <c r="Y39" s="4"/>
      <c r="Z39" s="4"/>
      <c r="AA39" s="4"/>
      <c r="AB39" s="4"/>
      <c r="AC39" s="737">
        <f>SUM(AE39:AI39,AK39:AT39)</f>
        <v>0</v>
      </c>
      <c r="AD39" s="720"/>
      <c r="AE39" s="4"/>
      <c r="AF39" s="4"/>
      <c r="AG39" s="4"/>
      <c r="AH39" s="4"/>
      <c r="AI39" s="4"/>
      <c r="AJ39" s="25">
        <f>D39-BH39</f>
        <v>5.9538699999999993</v>
      </c>
      <c r="AK39" s="4"/>
      <c r="AL39" s="4"/>
      <c r="AM39" s="4"/>
      <c r="AN39" s="4"/>
      <c r="AO39" s="4"/>
      <c r="AP39" s="4"/>
      <c r="AQ39" s="4"/>
      <c r="AR39" s="4"/>
      <c r="AS39" s="4"/>
      <c r="AT39" s="4"/>
      <c r="AU39" s="4"/>
      <c r="AV39" s="4">
        <v>0.61</v>
      </c>
      <c r="AW39" s="4"/>
      <c r="AX39" s="4"/>
      <c r="AY39" s="4"/>
      <c r="AZ39" s="4"/>
      <c r="BA39" s="4"/>
      <c r="BB39" s="4"/>
      <c r="BC39" s="4"/>
      <c r="BD39" s="4"/>
      <c r="BE39" s="4"/>
      <c r="BF39" s="4"/>
      <c r="BG39" s="4"/>
      <c r="BH39" s="20">
        <f>SUM(H39:N39,P39:R39,U39:AB39,AE39:AI39,AK39:BG39)</f>
        <v>0.61</v>
      </c>
      <c r="BI39" s="23">
        <f>AJ64</f>
        <v>5.9538699999999993</v>
      </c>
      <c r="BJ39" s="14"/>
    </row>
    <row r="40" spans="1:62" s="26" customFormat="1" ht="20.25" customHeight="1" x14ac:dyDescent="0.25">
      <c r="A40" s="721" t="s">
        <v>260</v>
      </c>
      <c r="B40" s="16" t="s">
        <v>245</v>
      </c>
      <c r="C40" s="23" t="s">
        <v>246</v>
      </c>
      <c r="D40" s="790">
        <v>0.64785000000000004</v>
      </c>
      <c r="E40" s="24">
        <f t="shared" si="9"/>
        <v>0</v>
      </c>
      <c r="F40" s="24"/>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0.64785000000000004</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0.67785000000000006</v>
      </c>
      <c r="BJ40" s="14"/>
    </row>
    <row r="41" spans="1:62" s="26" customFormat="1" ht="20.25" customHeight="1" x14ac:dyDescent="0.25">
      <c r="A41" s="721" t="s">
        <v>260</v>
      </c>
      <c r="B41" s="16" t="s">
        <v>247</v>
      </c>
      <c r="C41" s="23" t="s">
        <v>248</v>
      </c>
      <c r="D41" s="790">
        <v>3.3599999999999998E-2</v>
      </c>
      <c r="E41" s="24">
        <f t="shared" si="9"/>
        <v>0</v>
      </c>
      <c r="F41" s="24"/>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3.3599999999999998E-2</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0.30360000000000004</v>
      </c>
      <c r="BJ41" s="14"/>
    </row>
    <row r="42" spans="1:62" s="26" customFormat="1" ht="20.25" customHeight="1" x14ac:dyDescent="0.25">
      <c r="A42" s="721" t="s">
        <v>260</v>
      </c>
      <c r="B42" s="16" t="s">
        <v>249</v>
      </c>
      <c r="C42" s="23" t="s">
        <v>250</v>
      </c>
      <c r="D42" s="4"/>
      <c r="E42" s="24">
        <f t="shared" si="9"/>
        <v>0</v>
      </c>
      <c r="F42" s="24"/>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772">
        <v>1.2277</v>
      </c>
      <c r="E43" s="24">
        <f t="shared" si="9"/>
        <v>0</v>
      </c>
      <c r="F43" s="24"/>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1.2277</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1.2277</v>
      </c>
      <c r="BJ43" s="14"/>
    </row>
    <row r="44" spans="1:62" s="26" customFormat="1" ht="20.25" customHeight="1" x14ac:dyDescent="0.25">
      <c r="A44" s="721" t="s">
        <v>260</v>
      </c>
      <c r="B44" s="16" t="s">
        <v>83</v>
      </c>
      <c r="C44" s="23" t="s">
        <v>73</v>
      </c>
      <c r="D44" s="772">
        <v>3.517E-2</v>
      </c>
      <c r="E44" s="24">
        <f t="shared" si="9"/>
        <v>0</v>
      </c>
      <c r="F44" s="24"/>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3.517E-2</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3.517E-2</v>
      </c>
      <c r="BJ44" s="14"/>
    </row>
    <row r="45" spans="1:62" s="26" customFormat="1" ht="20.25" customHeight="1" x14ac:dyDescent="0.25">
      <c r="A45" s="721" t="s">
        <v>260</v>
      </c>
      <c r="B45" s="16" t="s">
        <v>93</v>
      </c>
      <c r="C45" s="23" t="s">
        <v>97</v>
      </c>
      <c r="D45" s="772">
        <v>0.12392</v>
      </c>
      <c r="E45" s="24">
        <f t="shared" si="9"/>
        <v>0</v>
      </c>
      <c r="F45" s="24"/>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0.12392</v>
      </c>
      <c r="AQ45" s="4"/>
      <c r="AR45" s="4"/>
      <c r="AS45" s="4"/>
      <c r="AT45" s="4"/>
      <c r="AU45" s="4"/>
      <c r="AV45" s="4"/>
      <c r="AW45" s="4"/>
      <c r="AX45" s="4"/>
      <c r="AY45" s="4"/>
      <c r="AZ45" s="4"/>
      <c r="BA45" s="4"/>
      <c r="BB45" s="4"/>
      <c r="BC45" s="4"/>
      <c r="BD45" s="4"/>
      <c r="BE45" s="4"/>
      <c r="BF45" s="4"/>
      <c r="BG45" s="4"/>
      <c r="BH45" s="20">
        <f>SUM(H45:N45,P45:R45,U45:AB45,AE45:AO45,AQ45:BG45)</f>
        <v>0</v>
      </c>
      <c r="BI45" s="23">
        <f>AP64</f>
        <v>0.12392</v>
      </c>
      <c r="BJ45" s="14"/>
    </row>
    <row r="46" spans="1:62" s="26" customFormat="1" ht="20.25" customHeight="1" x14ac:dyDescent="0.25">
      <c r="A46" s="721" t="s">
        <v>260</v>
      </c>
      <c r="B46" s="16" t="s">
        <v>251</v>
      </c>
      <c r="C46" s="23" t="s">
        <v>43</v>
      </c>
      <c r="D46" s="772">
        <v>15.21106</v>
      </c>
      <c r="E46" s="24">
        <f t="shared" si="9"/>
        <v>0</v>
      </c>
      <c r="F46" s="24"/>
      <c r="G46" s="20">
        <f t="shared" si="5"/>
        <v>0</v>
      </c>
      <c r="H46" s="4"/>
      <c r="I46" s="4"/>
      <c r="J46" s="4"/>
      <c r="K46" s="4"/>
      <c r="L46" s="4"/>
      <c r="M46" s="4"/>
      <c r="N46" s="4"/>
      <c r="O46" s="4"/>
      <c r="P46" s="4"/>
      <c r="Q46" s="4"/>
      <c r="R46" s="4"/>
      <c r="S46" s="20">
        <f>SUM(U46:AB46,AE46:AP46,AR46:BF46)</f>
        <v>0</v>
      </c>
      <c r="T46" s="20"/>
      <c r="U46" s="4"/>
      <c r="V46" s="4"/>
      <c r="W46" s="4"/>
      <c r="X46" s="4"/>
      <c r="Y46" s="4"/>
      <c r="Z46" s="4"/>
      <c r="AA46" s="4"/>
      <c r="AB46" s="4"/>
      <c r="AC46" s="737">
        <f>SUM(AE46:AP46,AR46:AT46)</f>
        <v>0</v>
      </c>
      <c r="AD46" s="720"/>
      <c r="AE46" s="4"/>
      <c r="AF46" s="4"/>
      <c r="AG46" s="4"/>
      <c r="AH46" s="4"/>
      <c r="AI46" s="4"/>
      <c r="AJ46" s="4"/>
      <c r="AK46" s="4"/>
      <c r="AL46" s="4"/>
      <c r="AM46" s="4"/>
      <c r="AN46" s="4"/>
      <c r="AO46" s="4"/>
      <c r="AP46" s="4"/>
      <c r="AQ46" s="25">
        <f>D46-BH46</f>
        <v>15.21106</v>
      </c>
      <c r="AR46" s="4"/>
      <c r="AS46" s="4"/>
      <c r="AT46" s="4"/>
      <c r="AU46" s="4"/>
      <c r="AV46" s="4"/>
      <c r="AW46" s="4"/>
      <c r="AX46" s="4"/>
      <c r="AY46" s="4"/>
      <c r="AZ46" s="4"/>
      <c r="BA46" s="4"/>
      <c r="BB46" s="4"/>
      <c r="BC46" s="4"/>
      <c r="BD46" s="4"/>
      <c r="BE46" s="4"/>
      <c r="BF46" s="4"/>
      <c r="BG46" s="4"/>
      <c r="BH46" s="20">
        <f>SUM(H46:N46,P46:R46,U46:AB46,AE46:AP46,AR46:BG46)</f>
        <v>0</v>
      </c>
      <c r="BI46" s="23">
        <f>AQ64</f>
        <v>15.21106</v>
      </c>
      <c r="BJ46" s="14"/>
    </row>
    <row r="47" spans="1:62" s="26" customFormat="1" ht="20.25" customHeight="1" x14ac:dyDescent="0.25">
      <c r="A47" s="721" t="s">
        <v>260</v>
      </c>
      <c r="B47" s="16" t="s">
        <v>252</v>
      </c>
      <c r="C47" s="23" t="s">
        <v>253</v>
      </c>
      <c r="D47" s="4"/>
      <c r="E47" s="24">
        <f t="shared" si="9"/>
        <v>0</v>
      </c>
      <c r="F47" s="24"/>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4"/>
      <c r="E48" s="24">
        <f t="shared" si="9"/>
        <v>0</v>
      </c>
      <c r="F48" s="24"/>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897" customFormat="1" ht="20.25" customHeight="1" x14ac:dyDescent="0.25">
      <c r="A49" s="890" t="s">
        <v>260</v>
      </c>
      <c r="B49" s="891" t="s">
        <v>256</v>
      </c>
      <c r="C49" s="892" t="s">
        <v>257</v>
      </c>
      <c r="D49" s="790">
        <v>0.24761</v>
      </c>
      <c r="E49" s="893">
        <f t="shared" si="9"/>
        <v>0</v>
      </c>
      <c r="F49" s="893"/>
      <c r="G49" s="894">
        <f t="shared" si="5"/>
        <v>0</v>
      </c>
      <c r="H49" s="790"/>
      <c r="I49" s="790"/>
      <c r="J49" s="790"/>
      <c r="K49" s="790"/>
      <c r="L49" s="790"/>
      <c r="M49" s="790"/>
      <c r="N49" s="790"/>
      <c r="O49" s="790"/>
      <c r="P49" s="790"/>
      <c r="Q49" s="790"/>
      <c r="R49" s="790"/>
      <c r="S49" s="894">
        <f>SUM(U49:AB49,AE49:AS49,AU49:BF49)</f>
        <v>0</v>
      </c>
      <c r="T49" s="894"/>
      <c r="U49" s="790"/>
      <c r="V49" s="790"/>
      <c r="W49" s="790"/>
      <c r="X49" s="790"/>
      <c r="Y49" s="790"/>
      <c r="Z49" s="790"/>
      <c r="AA49" s="790"/>
      <c r="AB49" s="790"/>
      <c r="AC49" s="895">
        <f>SUM(AE49:AS49,)</f>
        <v>0</v>
      </c>
      <c r="AD49" s="895"/>
      <c r="AE49" s="790"/>
      <c r="AF49" s="790"/>
      <c r="AG49" s="790"/>
      <c r="AH49" s="790"/>
      <c r="AI49" s="790"/>
      <c r="AJ49" s="790"/>
      <c r="AK49" s="790"/>
      <c r="AL49" s="790"/>
      <c r="AM49" s="790"/>
      <c r="AN49" s="790"/>
      <c r="AO49" s="790"/>
      <c r="AP49" s="790"/>
      <c r="AQ49" s="790"/>
      <c r="AR49" s="790"/>
      <c r="AS49" s="790"/>
      <c r="AT49" s="896">
        <f>D49-BH49</f>
        <v>0.24761</v>
      </c>
      <c r="AU49" s="790"/>
      <c r="AV49" s="790"/>
      <c r="AW49" s="790"/>
      <c r="AX49" s="790"/>
      <c r="AY49" s="790"/>
      <c r="AZ49" s="790"/>
      <c r="BA49" s="790"/>
      <c r="BB49" s="790"/>
      <c r="BC49" s="790"/>
      <c r="BD49" s="790"/>
      <c r="BE49" s="790"/>
      <c r="BF49" s="790"/>
      <c r="BG49" s="790"/>
      <c r="BH49" s="894">
        <f>SUM(H49:N49,P49:R49,U49:AB49,AE49:AS49,AU49:BG49)</f>
        <v>0</v>
      </c>
      <c r="BI49" s="892">
        <f>AT64</f>
        <v>0.24761</v>
      </c>
      <c r="BJ49" s="829"/>
    </row>
    <row r="50" spans="1:62" s="26" customFormat="1" ht="13.8" x14ac:dyDescent="0.25">
      <c r="A50" s="15">
        <v>2.1</v>
      </c>
      <c r="B50" s="16" t="s">
        <v>119</v>
      </c>
      <c r="C50" s="23" t="s">
        <v>123</v>
      </c>
      <c r="D50" s="4"/>
      <c r="E50" s="24">
        <f t="shared" si="9"/>
        <v>0</v>
      </c>
      <c r="F50" s="24"/>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772">
        <v>2.7978900000000002</v>
      </c>
      <c r="E51" s="24">
        <f t="shared" si="9"/>
        <v>0</v>
      </c>
      <c r="F51" s="24"/>
      <c r="G51" s="20">
        <f t="shared" si="5"/>
        <v>0</v>
      </c>
      <c r="H51" s="4"/>
      <c r="I51" s="4"/>
      <c r="J51" s="4"/>
      <c r="K51" s="4"/>
      <c r="L51" s="4"/>
      <c r="M51" s="4"/>
      <c r="N51" s="4"/>
      <c r="O51" s="4"/>
      <c r="P51" s="4"/>
      <c r="Q51" s="4"/>
      <c r="R51" s="4"/>
      <c r="S51" s="20">
        <f>SUM(U51:AB51,AE51:AU51,AW51:BF51)</f>
        <v>0</v>
      </c>
      <c r="T51" s="20"/>
      <c r="U51" s="4"/>
      <c r="V51" s="4"/>
      <c r="W51" s="4"/>
      <c r="X51" s="4"/>
      <c r="Y51" s="4"/>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2.7978900000000002</v>
      </c>
      <c r="AW51" s="4"/>
      <c r="AX51" s="4"/>
      <c r="AY51" s="4"/>
      <c r="AZ51" s="4"/>
      <c r="BA51" s="4"/>
      <c r="BB51" s="4"/>
      <c r="BC51" s="4"/>
      <c r="BD51" s="4"/>
      <c r="BE51" s="4"/>
      <c r="BF51" s="4"/>
      <c r="BG51" s="4"/>
      <c r="BH51" s="20">
        <f>SUM(H51:N51,P51:R51,U51:AB51,AE51:AU51,AW51:BG51)</f>
        <v>0</v>
      </c>
      <c r="BI51" s="23">
        <f>AV64</f>
        <v>3.57789</v>
      </c>
      <c r="BJ51" s="14"/>
    </row>
    <row r="52" spans="1:62" s="26" customFormat="1" ht="13.8" x14ac:dyDescent="0.25">
      <c r="A52" s="15">
        <v>2.12</v>
      </c>
      <c r="B52" s="16" t="s">
        <v>149</v>
      </c>
      <c r="C52" s="23" t="s">
        <v>147</v>
      </c>
      <c r="D52" s="4"/>
      <c r="E52" s="24">
        <f t="shared" si="9"/>
        <v>0</v>
      </c>
      <c r="F52" s="24"/>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v>
      </c>
      <c r="BJ52" s="14"/>
    </row>
    <row r="53" spans="1:62" s="26" customFormat="1" ht="13.8" x14ac:dyDescent="0.25">
      <c r="A53" s="15" t="s">
        <v>168</v>
      </c>
      <c r="B53" s="16" t="s">
        <v>90</v>
      </c>
      <c r="C53" s="23" t="s">
        <v>94</v>
      </c>
      <c r="D53" s="772">
        <v>80.849739999999997</v>
      </c>
      <c r="E53" s="24">
        <f t="shared" si="9"/>
        <v>0</v>
      </c>
      <c r="F53" s="24"/>
      <c r="G53" s="20">
        <f t="shared" si="5"/>
        <v>0</v>
      </c>
      <c r="H53" s="4"/>
      <c r="I53" s="4"/>
      <c r="J53" s="4"/>
      <c r="K53" s="4"/>
      <c r="L53" s="4"/>
      <c r="M53" s="4"/>
      <c r="N53" s="4"/>
      <c r="O53" s="4"/>
      <c r="P53" s="4"/>
      <c r="Q53" s="4"/>
      <c r="R53" s="4"/>
      <c r="S53" s="20">
        <f>SUM(U53:AB53,AE53:AW53,AY53:BF53)</f>
        <v>1.2</v>
      </c>
      <c r="T53" s="20"/>
      <c r="U53" s="4"/>
      <c r="V53" s="4"/>
      <c r="W53" s="4"/>
      <c r="X53" s="4"/>
      <c r="Y53" s="4"/>
      <c r="Z53" s="4"/>
      <c r="AA53" s="4"/>
      <c r="AB53" s="4"/>
      <c r="AC53" s="737">
        <f t="shared" ref="AC53:AC60" si="13">SUM(AE53:AT53,)</f>
        <v>1.2</v>
      </c>
      <c r="AD53" s="720"/>
      <c r="AE53" s="4">
        <v>1</v>
      </c>
      <c r="AF53" s="4">
        <v>0.2</v>
      </c>
      <c r="AG53" s="4"/>
      <c r="AH53" s="4"/>
      <c r="AI53" s="4"/>
      <c r="AJ53" s="4"/>
      <c r="AK53" s="4"/>
      <c r="AL53" s="4"/>
      <c r="AM53" s="4"/>
      <c r="AN53" s="4"/>
      <c r="AO53" s="4"/>
      <c r="AP53" s="4"/>
      <c r="AQ53" s="4"/>
      <c r="AR53" s="4"/>
      <c r="AS53" s="4"/>
      <c r="AT53" s="4"/>
      <c r="AU53" s="4"/>
      <c r="AV53" s="4"/>
      <c r="AW53" s="4"/>
      <c r="AX53" s="25">
        <f>D53-BH53</f>
        <v>79.649739999999994</v>
      </c>
      <c r="AY53" s="4"/>
      <c r="AZ53" s="4"/>
      <c r="BA53" s="4"/>
      <c r="BB53" s="4"/>
      <c r="BC53" s="4"/>
      <c r="BD53" s="4"/>
      <c r="BE53" s="4"/>
      <c r="BF53" s="4"/>
      <c r="BG53" s="4"/>
      <c r="BH53" s="20">
        <f>SUM(H53:N53,P53:R53,U53:AB53,AE53:AW53,AY53:BG53)</f>
        <v>1.2</v>
      </c>
      <c r="BI53" s="23">
        <f>AX64</f>
        <v>96.049739999999986</v>
      </c>
      <c r="BJ53" s="14"/>
    </row>
    <row r="54" spans="1:62" s="26" customFormat="1" ht="13.8" x14ac:dyDescent="0.25">
      <c r="A54" s="15" t="s">
        <v>169</v>
      </c>
      <c r="B54" s="16" t="s">
        <v>91</v>
      </c>
      <c r="C54" s="23" t="s">
        <v>95</v>
      </c>
      <c r="D54" s="4"/>
      <c r="E54" s="24">
        <f t="shared" si="9"/>
        <v>0</v>
      </c>
      <c r="F54" s="24"/>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772">
        <v>4.3409199999999997</v>
      </c>
      <c r="E55" s="24">
        <f t="shared" si="9"/>
        <v>0</v>
      </c>
      <c r="F55" s="24"/>
      <c r="G55" s="20">
        <f t="shared" si="5"/>
        <v>0</v>
      </c>
      <c r="H55" s="4"/>
      <c r="I55" s="4"/>
      <c r="J55" s="4"/>
      <c r="K55" s="4"/>
      <c r="L55" s="4"/>
      <c r="M55" s="4"/>
      <c r="N55" s="4"/>
      <c r="O55" s="4"/>
      <c r="P55" s="4"/>
      <c r="Q55" s="4"/>
      <c r="R55" s="4"/>
      <c r="S55" s="20">
        <f>SUM(U55:AB55,AE55:AY55,BA55:BF55)</f>
        <v>0</v>
      </c>
      <c r="T55" s="20"/>
      <c r="U55" s="4"/>
      <c r="V55" s="4"/>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4.3409199999999997</v>
      </c>
      <c r="BA55" s="4"/>
      <c r="BB55" s="4"/>
      <c r="BC55" s="4"/>
      <c r="BD55" s="4"/>
      <c r="BE55" s="4"/>
      <c r="BF55" s="4"/>
      <c r="BG55" s="4"/>
      <c r="BH55" s="20">
        <f>SUM(H55:N55,P55:R55,U55:AB55,AE55:AY55,BA55:BG55)</f>
        <v>0</v>
      </c>
      <c r="BI55" s="23">
        <f>AZ64</f>
        <v>4.3409199999999997</v>
      </c>
      <c r="BJ55" s="14"/>
    </row>
    <row r="56" spans="1:62" s="26" customFormat="1" ht="13.8" x14ac:dyDescent="0.25">
      <c r="A56" s="15" t="s">
        <v>171</v>
      </c>
      <c r="B56" s="16" t="s">
        <v>116</v>
      </c>
      <c r="C56" s="23" t="s">
        <v>96</v>
      </c>
      <c r="D56" s="772">
        <v>0.1109</v>
      </c>
      <c r="E56" s="24">
        <f t="shared" si="9"/>
        <v>0</v>
      </c>
      <c r="F56" s="24"/>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0.1109</v>
      </c>
      <c r="BB56" s="4"/>
      <c r="BC56" s="4"/>
      <c r="BD56" s="4"/>
      <c r="BE56" s="4"/>
      <c r="BF56" s="4"/>
      <c r="BG56" s="4"/>
      <c r="BH56" s="20">
        <f>SUM(H56:N56,P56:R56,U56:AB56,AE56:AZ56,BB56:BG56)</f>
        <v>0</v>
      </c>
      <c r="BI56" s="23">
        <f>BA64</f>
        <v>0.1109</v>
      </c>
      <c r="BJ56" s="14"/>
    </row>
    <row r="57" spans="1:62" s="26" customFormat="1" ht="13.8" x14ac:dyDescent="0.25">
      <c r="A57" s="15" t="s">
        <v>172</v>
      </c>
      <c r="B57" s="16" t="s">
        <v>120</v>
      </c>
      <c r="C57" s="23" t="s">
        <v>117</v>
      </c>
      <c r="D57" s="4"/>
      <c r="E57" s="24">
        <f t="shared" si="9"/>
        <v>0</v>
      </c>
      <c r="F57" s="24"/>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772">
        <v>2.1085500000000001</v>
      </c>
      <c r="E58" s="24">
        <f t="shared" si="9"/>
        <v>0</v>
      </c>
      <c r="F58" s="24"/>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2.1085500000000001</v>
      </c>
      <c r="BD58" s="4"/>
      <c r="BE58" s="4"/>
      <c r="BF58" s="4"/>
      <c r="BG58" s="4"/>
      <c r="BH58" s="20">
        <f>SUM(H58:N58,P58:R58,U58:AB58,AE58:BB58,BD58:BG58)</f>
        <v>0</v>
      </c>
      <c r="BI58" s="23">
        <f>BC64</f>
        <v>2.1085500000000001</v>
      </c>
      <c r="BJ58" s="14"/>
    </row>
    <row r="59" spans="1:62" s="26" customFormat="1" ht="13.8" x14ac:dyDescent="0.25">
      <c r="A59" s="15">
        <v>2.19</v>
      </c>
      <c r="B59" s="16" t="s">
        <v>151</v>
      </c>
      <c r="C59" s="23" t="s">
        <v>152</v>
      </c>
      <c r="D59" s="772">
        <v>23.975480000000001</v>
      </c>
      <c r="E59" s="24">
        <f t="shared" si="9"/>
        <v>0</v>
      </c>
      <c r="F59" s="24"/>
      <c r="G59" s="20">
        <f t="shared" si="5"/>
        <v>0</v>
      </c>
      <c r="H59" s="4"/>
      <c r="I59" s="4"/>
      <c r="J59" s="4"/>
      <c r="K59" s="4"/>
      <c r="L59" s="4"/>
      <c r="M59" s="4"/>
      <c r="N59" s="4"/>
      <c r="O59" s="4"/>
      <c r="P59" s="4"/>
      <c r="Q59" s="4"/>
      <c r="R59" s="4"/>
      <c r="S59" s="20">
        <f>SUM(U59:AB59,AE59:BC59,BE59:BF59)</f>
        <v>0</v>
      </c>
      <c r="T59" s="20"/>
      <c r="U59" s="4"/>
      <c r="V59" s="4"/>
      <c r="W59" s="4"/>
      <c r="X59" s="4"/>
      <c r="Y59" s="4"/>
      <c r="Z59" s="4"/>
      <c r="AA59" s="4"/>
      <c r="AB59" s="4"/>
      <c r="AC59" s="737">
        <f t="shared" si="13"/>
        <v>0</v>
      </c>
      <c r="AD59" s="720"/>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23.975480000000001</v>
      </c>
      <c r="BE59" s="4"/>
      <c r="BF59" s="4"/>
      <c r="BG59" s="4"/>
      <c r="BH59" s="20">
        <f>SUM(H59:N59,P59:R59,U59:AB59,AE59:BC59,BE59:BG59)</f>
        <v>0</v>
      </c>
      <c r="BI59" s="23">
        <f>BD64</f>
        <v>23.975480000000001</v>
      </c>
      <c r="BJ59" s="14"/>
    </row>
    <row r="60" spans="1:62" s="26" customFormat="1" ht="13.8" x14ac:dyDescent="0.25">
      <c r="A60" s="15">
        <v>2.2000000000000002</v>
      </c>
      <c r="B60" s="16" t="s">
        <v>150</v>
      </c>
      <c r="C60" s="23" t="s">
        <v>153</v>
      </c>
      <c r="D60" s="772">
        <v>1.19835</v>
      </c>
      <c r="E60" s="24">
        <f t="shared" si="9"/>
        <v>0</v>
      </c>
      <c r="F60" s="24"/>
      <c r="G60" s="20">
        <f t="shared" si="5"/>
        <v>0</v>
      </c>
      <c r="H60" s="4"/>
      <c r="I60" s="4"/>
      <c r="J60" s="4"/>
      <c r="K60" s="4"/>
      <c r="L60" s="4"/>
      <c r="M60" s="4"/>
      <c r="N60" s="4"/>
      <c r="O60" s="4"/>
      <c r="P60" s="4"/>
      <c r="Q60" s="4"/>
      <c r="R60" s="4"/>
      <c r="S60" s="20">
        <f>SUM(U60:AB60,AE60:BD60,BF60)</f>
        <v>0.25</v>
      </c>
      <c r="T60" s="20"/>
      <c r="U60" s="4"/>
      <c r="V60" s="4"/>
      <c r="W60" s="4"/>
      <c r="X60" s="4"/>
      <c r="Y60" s="4"/>
      <c r="Z60" s="4"/>
      <c r="AA60" s="4"/>
      <c r="AB60" s="4"/>
      <c r="AC60" s="737">
        <f t="shared" si="13"/>
        <v>0.25</v>
      </c>
      <c r="AD60" s="720"/>
      <c r="AE60" s="4">
        <v>0.05</v>
      </c>
      <c r="AF60" s="4">
        <v>0.2</v>
      </c>
      <c r="AG60" s="4"/>
      <c r="AH60" s="4"/>
      <c r="AI60" s="4"/>
      <c r="AJ60" s="4"/>
      <c r="AK60" s="4"/>
      <c r="AL60" s="4"/>
      <c r="AM60" s="4"/>
      <c r="AN60" s="4"/>
      <c r="AO60" s="4"/>
      <c r="AP60" s="4"/>
      <c r="AQ60" s="4"/>
      <c r="AR60" s="4"/>
      <c r="AS60" s="4"/>
      <c r="AT60" s="4"/>
      <c r="AU60" s="4"/>
      <c r="AV60" s="4"/>
      <c r="AW60" s="4"/>
      <c r="AX60" s="4"/>
      <c r="AY60" s="4"/>
      <c r="AZ60" s="4"/>
      <c r="BA60" s="4"/>
      <c r="BB60" s="4"/>
      <c r="BC60" s="4"/>
      <c r="BD60" s="4"/>
      <c r="BE60" s="25">
        <f>D60-BH60</f>
        <v>0.94835000000000003</v>
      </c>
      <c r="BF60" s="4"/>
      <c r="BG60" s="4"/>
      <c r="BH60" s="20">
        <f>SUM(H60:N60,P60:R60,U60:AB60,AE60:BD60,BF60:BG60)</f>
        <v>0.25</v>
      </c>
      <c r="BI60" s="23">
        <f>BE64</f>
        <v>0.94835000000000003</v>
      </c>
      <c r="BJ60" s="14"/>
    </row>
    <row r="61" spans="1:62" s="26" customFormat="1" ht="13.8" x14ac:dyDescent="0.25">
      <c r="A61" s="15">
        <v>2.21</v>
      </c>
      <c r="B61" s="16" t="s">
        <v>77</v>
      </c>
      <c r="C61" s="23" t="s">
        <v>78</v>
      </c>
      <c r="D61" s="4">
        <v>0.193</v>
      </c>
      <c r="E61" s="24">
        <f t="shared" si="9"/>
        <v>0</v>
      </c>
      <c r="F61" s="24"/>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0.193</v>
      </c>
      <c r="BG61" s="4"/>
      <c r="BH61" s="20">
        <f>SUM(H61:N61,P61:R61,U61:AB61,AE61:BE61,BG61)</f>
        <v>0</v>
      </c>
      <c r="BI61" s="23">
        <f>BF64</f>
        <v>0.193</v>
      </c>
      <c r="BJ61" s="14"/>
    </row>
    <row r="62" spans="1:62" s="26" customFormat="1" ht="13.8" x14ac:dyDescent="0.25">
      <c r="A62" s="27">
        <v>3</v>
      </c>
      <c r="B62" s="28" t="s">
        <v>72</v>
      </c>
      <c r="C62" s="29" t="s">
        <v>84</v>
      </c>
      <c r="D62" s="771">
        <v>23.12443</v>
      </c>
      <c r="E62" s="24">
        <f>SUM(H62:N62,P62:R62)</f>
        <v>8</v>
      </c>
      <c r="F62" s="24"/>
      <c r="G62" s="20">
        <f t="shared" si="5"/>
        <v>0</v>
      </c>
      <c r="H62" s="4"/>
      <c r="I62" s="4"/>
      <c r="J62" s="4"/>
      <c r="K62" s="4"/>
      <c r="L62" s="4"/>
      <c r="M62" s="4"/>
      <c r="N62" s="4"/>
      <c r="O62" s="4"/>
      <c r="P62" s="4">
        <v>8</v>
      </c>
      <c r="Q62" s="4"/>
      <c r="R62" s="4"/>
      <c r="S62" s="20">
        <f>SUM(U62:AB62,AE62:BF62,)</f>
        <v>4.82</v>
      </c>
      <c r="T62" s="20"/>
      <c r="U62" s="4"/>
      <c r="V62" s="4"/>
      <c r="W62" s="4"/>
      <c r="X62" s="4"/>
      <c r="Y62" s="4">
        <v>1.32</v>
      </c>
      <c r="Z62" s="4"/>
      <c r="AA62" s="4"/>
      <c r="AB62" s="4"/>
      <c r="AC62" s="737">
        <f>SUM(AE62:AT62,)</f>
        <v>2.1</v>
      </c>
      <c r="AD62" s="720"/>
      <c r="AE62" s="4">
        <v>0.1</v>
      </c>
      <c r="AF62" s="4">
        <v>2</v>
      </c>
      <c r="AG62" s="4"/>
      <c r="AH62" s="4"/>
      <c r="AI62" s="4"/>
      <c r="AJ62" s="4"/>
      <c r="AK62" s="4"/>
      <c r="AL62" s="4"/>
      <c r="AM62" s="4"/>
      <c r="AN62" s="4"/>
      <c r="AO62" s="4"/>
      <c r="AP62" s="4"/>
      <c r="AQ62" s="4"/>
      <c r="AR62" s="4"/>
      <c r="AS62" s="4"/>
      <c r="AT62" s="4"/>
      <c r="AU62" s="4"/>
      <c r="AV62" s="4"/>
      <c r="AW62" s="4"/>
      <c r="AX62" s="4">
        <v>1.4</v>
      </c>
      <c r="AY62" s="4"/>
      <c r="AZ62" s="4"/>
      <c r="BA62" s="4"/>
      <c r="BB62" s="4"/>
      <c r="BC62" s="4"/>
      <c r="BD62" s="4"/>
      <c r="BE62" s="4"/>
      <c r="BF62" s="4"/>
      <c r="BG62" s="25">
        <f>D62-BH62</f>
        <v>10.30443</v>
      </c>
      <c r="BH62" s="20">
        <f>SUM(H62:N62,P62:R62,U62:AB62,AE62:BF62,)</f>
        <v>12.82</v>
      </c>
      <c r="BI62" s="23">
        <f>BG64</f>
        <v>10.30443</v>
      </c>
      <c r="BJ62" s="14"/>
    </row>
    <row r="63" spans="1:62" x14ac:dyDescent="0.25">
      <c r="A63" s="723"/>
      <c r="B63" s="30" t="s">
        <v>113</v>
      </c>
      <c r="C63" s="724"/>
      <c r="D63" s="725"/>
      <c r="E63" s="726">
        <f>SUM(H63:N63,P63:R63)</f>
        <v>10.52</v>
      </c>
      <c r="F63" s="726"/>
      <c r="G63" s="726">
        <f>SUM(H63+I63)</f>
        <v>0</v>
      </c>
      <c r="H63" s="726">
        <f>SUM(H12:H17,H19:H21,H24:H31,H34:H62)</f>
        <v>0</v>
      </c>
      <c r="I63" s="726">
        <f>SUM(I11,I13:I17,I19:I21,I24:I31,I34:I62)</f>
        <v>0</v>
      </c>
      <c r="J63" s="726">
        <f>SUM(J11:J12,J14:J17,J19:J21,J24:J31,J34:J62)</f>
        <v>0</v>
      </c>
      <c r="K63" s="726">
        <f>SUM(K11:K13,K15:K17,K19:K21,K24:K31,K34:K62)</f>
        <v>0</v>
      </c>
      <c r="L63" s="726">
        <f>SUM(L11:L14,L16:L17,L19:L21,L24:L31,L34:L62)</f>
        <v>0</v>
      </c>
      <c r="M63" s="726">
        <f>SUM(M11:M15,M17,M19:M21,M24:M31,M34:M62)</f>
        <v>0</v>
      </c>
      <c r="N63" s="726">
        <f>SUM(N11:N16,N19:N21,N24:N31,N34:N62)</f>
        <v>0</v>
      </c>
      <c r="O63" s="726">
        <f>SUM(O11:O16,O19:O21,O24:O31,O34:O62)</f>
        <v>0</v>
      </c>
      <c r="P63" s="726">
        <f>SUM(P11:P17,P20:P21,P24:P31,P34:P62)</f>
        <v>8</v>
      </c>
      <c r="Q63" s="726">
        <f>SUM(Q11:Q17,Q19,Q21,Q24:Q31,Q34:Q62)</f>
        <v>0</v>
      </c>
      <c r="R63" s="726">
        <f>SUM(R11:R17,R19:R20,R24:R31,R34:R62)</f>
        <v>2.52</v>
      </c>
      <c r="S63" s="726">
        <f>SUM(U63:AB63,AE63:BF63)</f>
        <v>38.42</v>
      </c>
      <c r="T63" s="726"/>
      <c r="U63" s="726">
        <f>SUM(U11:U17,U19:U21,U25:U31,U34:U62)</f>
        <v>0</v>
      </c>
      <c r="V63" s="726">
        <f>SUM(V11:V17,V19:V21,V24,V26:V31,V34:V62)</f>
        <v>0.2</v>
      </c>
      <c r="W63" s="726">
        <f>SUM(W11:W17,W19:W21,W24:W25,W27:W31,W34:W62)</f>
        <v>0</v>
      </c>
      <c r="X63" s="726">
        <f>SUM(X11:X17,X19:X21,X24:X26,X28:X31,X34:X62)</f>
        <v>0</v>
      </c>
      <c r="Y63" s="726">
        <f>SUM(Y11:Y17,Y19:Y21,Y24:Y27,Y29:Y31,Y34:Y62)</f>
        <v>6.82</v>
      </c>
      <c r="Z63" s="726">
        <f>SUM(Z11:Z17,Z19:Z21,Z24:Z28,Z30:Z31,Z34:Z62)</f>
        <v>0.16999999999999998</v>
      </c>
      <c r="AA63" s="726">
        <f>SUM(AA11:AA17,AA19:AA21,AA24:AA29,AA31,AA34:AA62)</f>
        <v>0</v>
      </c>
      <c r="AB63" s="726">
        <f>SUM(AB11:AB17,AB19:AB21,AB24:AB30,AB34:AB62)</f>
        <v>0</v>
      </c>
      <c r="AC63" s="738">
        <f>SUM(AC11:AC17,AC19:AC21,AC24:AC31,AC34:AC49,AC50:AC62)</f>
        <v>14.049999999999999</v>
      </c>
      <c r="AD63" s="726"/>
      <c r="AE63" s="726">
        <f>SUM(AE11:AE17,AE19:AE21,AE24:AE31,AE35:AE62)</f>
        <v>6.1499999999999995</v>
      </c>
      <c r="AF63" s="726">
        <f>SUM(AF11:AF17,AF19:AF21,AF24:AF31,AF34,AF36:AF62)</f>
        <v>7.4</v>
      </c>
      <c r="AG63" s="726">
        <f>SUM(AG11:AG17,AG19:AG21,AG24:AG31,AG34:AG35,AG37:AG62)</f>
        <v>0</v>
      </c>
      <c r="AH63" s="726">
        <f>SUM(AH11:AH17,AH19:AH21,AH24:AH31,AH34:AH36,AH38:AH62)</f>
        <v>0</v>
      </c>
      <c r="AI63" s="726">
        <f>SUM(AI11:AI17,AI19:AI21,AI24:AI31,AI34:AI37,AI39:AI62)</f>
        <v>0.2</v>
      </c>
      <c r="AJ63" s="726">
        <f>SUM(AJ11:AJ17,AJ19:AJ21,AJ24:AJ31,AJ34:AJ38,AJ40:AJ62)</f>
        <v>0</v>
      </c>
      <c r="AK63" s="726">
        <f>SUM(AK11:AK17,AK19:AK21,AK24:AK31,AK34:AK39,AK41:AK62)</f>
        <v>0.03</v>
      </c>
      <c r="AL63" s="726">
        <f>SUM(AL11:AL17,AL19:AL21,AL24:AL31,AL34:AL40,AL42:AL62)</f>
        <v>0.27</v>
      </c>
      <c r="AM63" s="726">
        <f>SUM(AM11:AM17,AM19:AM21,AM24:AM31,AM34:AM41,AM43:AM62)</f>
        <v>0</v>
      </c>
      <c r="AN63" s="726">
        <f>SUM(AN11:AN17,AN19:AN21,AN24:AN31,AN34:AN42,AN44:AN62)</f>
        <v>0</v>
      </c>
      <c r="AO63" s="726">
        <f>SUM(AO11:AO17,AO19:AO21,AO24:AO31,AO34:AO43,AO45:AO62)</f>
        <v>0</v>
      </c>
      <c r="AP63" s="726">
        <f>SUM(AP11:AP17,AP19:AP21,AP24:AP31,AP34:AP44,AP46:AP62)</f>
        <v>0</v>
      </c>
      <c r="AQ63" s="726">
        <f>SUM(AQ11:AQ17,AQ19:AQ21,AQ24:AQ31,AQ34:AQ45,AQ47:AQ62)</f>
        <v>0</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0.78</v>
      </c>
      <c r="AW63" s="726">
        <f>SUM(AW11:AW17,AW19:AW21,AW24:AW31,AW34:AW51,AW53:AW62)</f>
        <v>0</v>
      </c>
      <c r="AX63" s="726">
        <f>SUM(AX11:AX17,AX19:AX21,AX24:AX31,AX34:AX52,AX54:AX62)</f>
        <v>16.399999999999999</v>
      </c>
      <c r="AY63" s="726">
        <f>SUM(AY11:AY17,AY19:AY21,AY24:AY31,AY34:AY53,AY55:AY62)</f>
        <v>0</v>
      </c>
      <c r="AZ63" s="726">
        <f>SUM(AZ11:AZ17,AZ19:AZ21,AZ24:AZ31,AZ34:AZ54,AZ56:AZ62)</f>
        <v>0</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729.73812999999996</v>
      </c>
      <c r="F64" s="34"/>
      <c r="G64" s="34">
        <f>G10+G63</f>
        <v>562.70138999999904</v>
      </c>
      <c r="H64" s="34">
        <f>H63+H11</f>
        <v>557.19615999999905</v>
      </c>
      <c r="I64" s="34">
        <f>I12+I63</f>
        <v>5.5052300000000001</v>
      </c>
      <c r="J64" s="34">
        <f>J13+J63</f>
        <v>10.171589999999998</v>
      </c>
      <c r="K64" s="34">
        <f>K14+K63</f>
        <v>123.94438000000001</v>
      </c>
      <c r="L64" s="34">
        <f>L15+L63</f>
        <v>0</v>
      </c>
      <c r="M64" s="34">
        <f>M16+M63</f>
        <v>0</v>
      </c>
      <c r="N64" s="34">
        <f>N17+N63</f>
        <v>0</v>
      </c>
      <c r="O64" s="34">
        <f>O18+O63</f>
        <v>0</v>
      </c>
      <c r="P64" s="34">
        <f>P63+P19</f>
        <v>26.551819999999999</v>
      </c>
      <c r="Q64" s="34">
        <f>Q63+Q20</f>
        <v>0</v>
      </c>
      <c r="R64" s="34">
        <f>R63+R21</f>
        <v>6.3689499999999999</v>
      </c>
      <c r="S64" s="34">
        <f>SUM(S63,S22)</f>
        <v>359.45177999999999</v>
      </c>
      <c r="T64" s="34"/>
      <c r="U64" s="34">
        <f>U63+U24</f>
        <v>0</v>
      </c>
      <c r="V64" s="34">
        <f>V63+V25</f>
        <v>0.2</v>
      </c>
      <c r="W64" s="34">
        <f>W63+W26</f>
        <v>0</v>
      </c>
      <c r="X64" s="34">
        <f>+X63+X27</f>
        <v>0</v>
      </c>
      <c r="Y64" s="34">
        <f>+Y63+Y28</f>
        <v>7.6412800000000001</v>
      </c>
      <c r="Z64" s="34">
        <f>Z63+Z29</f>
        <v>0.86638999999999999</v>
      </c>
      <c r="AA64" s="34">
        <f>AA63+AA30</f>
        <v>0</v>
      </c>
      <c r="AB64" s="34">
        <f>AB63+AB31</f>
        <v>0</v>
      </c>
      <c r="AC64" s="734">
        <f>AC63+AC32</f>
        <v>219.43928000000005</v>
      </c>
      <c r="AD64" s="34"/>
      <c r="AE64" s="34">
        <f>AE63+AE34</f>
        <v>151.65548000000001</v>
      </c>
      <c r="AF64" s="34">
        <f>AF63+AF35</f>
        <v>39.886049999999997</v>
      </c>
      <c r="AG64" s="34">
        <f>AG63+AG36</f>
        <v>0.10224999999999999</v>
      </c>
      <c r="AH64" s="34">
        <f>AH63+AH37</f>
        <v>0.13739000000000001</v>
      </c>
      <c r="AI64" s="34">
        <f>AI63+AI38</f>
        <v>3.8773300000000002</v>
      </c>
      <c r="AJ64" s="34">
        <f>AJ63+AJ39</f>
        <v>5.9538699999999993</v>
      </c>
      <c r="AK64" s="34">
        <f>AK63+AK40</f>
        <v>0.67785000000000006</v>
      </c>
      <c r="AL64" s="34">
        <f>AL63+AL41</f>
        <v>0.30360000000000004</v>
      </c>
      <c r="AM64" s="34">
        <f>AM63+AM42</f>
        <v>0</v>
      </c>
      <c r="AN64" s="34">
        <f>AN63+AN43</f>
        <v>1.2277</v>
      </c>
      <c r="AO64" s="34">
        <f>AO63+AO44</f>
        <v>3.517E-2</v>
      </c>
      <c r="AP64" s="34">
        <f>AP63+AP45</f>
        <v>0.12392</v>
      </c>
      <c r="AQ64" s="34">
        <f>AQ63+AQ46</f>
        <v>15.21106</v>
      </c>
      <c r="AR64" s="34">
        <f>AR63+AR47</f>
        <v>0</v>
      </c>
      <c r="AS64" s="34">
        <f>AS63+AS48</f>
        <v>0</v>
      </c>
      <c r="AT64" s="34">
        <f>AT63+AT49</f>
        <v>0.24761</v>
      </c>
      <c r="AU64" s="34">
        <f>AU63+AU50</f>
        <v>0</v>
      </c>
      <c r="AV64" s="34">
        <f>AV63+AV51</f>
        <v>3.57789</v>
      </c>
      <c r="AW64" s="34">
        <f>AW63+AW52</f>
        <v>0</v>
      </c>
      <c r="AX64" s="34">
        <f>AX63+AX53</f>
        <v>96.049739999999986</v>
      </c>
      <c r="AY64" s="34">
        <f>AY63+AY54</f>
        <v>0</v>
      </c>
      <c r="AZ64" s="34">
        <f>AZ63+AZ55</f>
        <v>4.3409199999999997</v>
      </c>
      <c r="BA64" s="34">
        <f>BA63+BA56</f>
        <v>0.1109</v>
      </c>
      <c r="BB64" s="34">
        <f>BB63+BB57</f>
        <v>0</v>
      </c>
      <c r="BC64" s="34">
        <f>BC63+BC58</f>
        <v>2.1085500000000001</v>
      </c>
      <c r="BD64" s="34">
        <f>BD63+BD59</f>
        <v>23.975480000000001</v>
      </c>
      <c r="BE64" s="34">
        <f>BE63+BE60</f>
        <v>0.94835000000000003</v>
      </c>
      <c r="BF64" s="34">
        <f>BF63+BF61</f>
        <v>0.193</v>
      </c>
      <c r="BG64" s="34">
        <f>BG63+BG62</f>
        <v>10.30443</v>
      </c>
      <c r="BH64" s="34"/>
      <c r="BI64" s="34"/>
      <c r="BJ64" s="9">
        <f>BI62</f>
        <v>10.30443</v>
      </c>
    </row>
    <row r="66" spans="2:54" x14ac:dyDescent="0.25">
      <c r="S66" s="9">
        <f>S63+R63</f>
        <v>40.940000000000005</v>
      </c>
    </row>
    <row r="67" spans="2:54" ht="15.6" x14ac:dyDescent="0.3">
      <c r="B67" s="36" t="s">
        <v>158</v>
      </c>
      <c r="C67" s="37" t="s">
        <v>155</v>
      </c>
      <c r="D67" s="38"/>
      <c r="AZ67" s="8"/>
      <c r="BA67" s="8"/>
      <c r="BB67" s="8"/>
    </row>
    <row r="68" spans="2:54" ht="15.6" x14ac:dyDescent="0.3">
      <c r="B68" s="36" t="s">
        <v>159</v>
      </c>
      <c r="C68" s="37" t="s">
        <v>118</v>
      </c>
      <c r="D68" s="3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130" zoomScaleNormal="130" workbookViewId="0">
      <pane xSplit="4" ySplit="6" topLeftCell="AP58" activePane="bottomRight" state="frozen"/>
      <selection activeCell="A2" sqref="A2:BH2"/>
      <selection pane="topRight" activeCell="A2" sqref="A2:BH2"/>
      <selection pane="bottomLeft" activeCell="A2" sqref="A2:BH2"/>
      <selection pane="bottomRight" activeCell="A2" sqref="A2:BH2"/>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9"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D1" s="6"/>
      <c r="E1" s="6"/>
      <c r="F1" s="6"/>
      <c r="G1" s="6"/>
      <c r="H1" s="6"/>
      <c r="I1" s="6"/>
      <c r="J1" s="6"/>
      <c r="K1" s="6"/>
      <c r="L1" s="6"/>
      <c r="M1" s="90"/>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973</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131</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98">
        <f>SUM(D8,D22,D62)</f>
        <v>7724.21234</v>
      </c>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7724.21234</v>
      </c>
      <c r="BK7" s="100">
        <f>D7-BJ7</f>
        <v>0</v>
      </c>
    </row>
    <row r="8" spans="1:67" s="100" customFormat="1" ht="17.25" customHeight="1" x14ac:dyDescent="0.3">
      <c r="A8" s="742">
        <v>1</v>
      </c>
      <c r="B8" s="28" t="s">
        <v>31</v>
      </c>
      <c r="C8" s="97" t="s">
        <v>21</v>
      </c>
      <c r="D8" s="771">
        <v>7211.8017300000001</v>
      </c>
      <c r="E8" s="743">
        <f>D8-BH8</f>
        <v>7118.6917300000005</v>
      </c>
      <c r="F8" s="743"/>
      <c r="G8" s="744">
        <f>SUM(G13:G17,G19:G21)</f>
        <v>0</v>
      </c>
      <c r="H8" s="744">
        <f>SUM(H12:H17,H19:H21)</f>
        <v>0</v>
      </c>
      <c r="I8" s="745">
        <f>SUM(I11,I13:I17,I19:I21)</f>
        <v>0</v>
      </c>
      <c r="J8" s="744">
        <f>SUM(J11:J12,J14:J17,J19:J21)</f>
        <v>9.6000000000000014</v>
      </c>
      <c r="K8" s="744">
        <f>SUM(K11:K13,K15:K17,K19:K21)</f>
        <v>0</v>
      </c>
      <c r="L8" s="744">
        <f>SUM(L11:L14,L16:L17,L19:L21)</f>
        <v>0</v>
      </c>
      <c r="M8" s="744">
        <f>SUM(M11:M15,M17,M19:M21)</f>
        <v>0</v>
      </c>
      <c r="N8" s="744">
        <f>SUM(N11:N16,N19:N21)</f>
        <v>0</v>
      </c>
      <c r="O8" s="744">
        <f>SUM(O11:O16,O19:O21)</f>
        <v>0</v>
      </c>
      <c r="P8" s="744">
        <f>SUM(P11:P18,P20:P21)</f>
        <v>0</v>
      </c>
      <c r="Q8" s="744">
        <f>SUM(Q11:Q17,Q19,Q21)</f>
        <v>0</v>
      </c>
      <c r="R8" s="744">
        <f>SUM(R11:R17,R19:R20)</f>
        <v>3.2</v>
      </c>
      <c r="S8" s="24">
        <f>SUM(S11:S17,S19:S21)</f>
        <v>127.83999999999999</v>
      </c>
      <c r="T8" s="746"/>
      <c r="U8" s="744">
        <f>SUM(U11:U17,U19:U21)</f>
        <v>0</v>
      </c>
      <c r="V8" s="744">
        <f t="shared" ref="V8:BG8" si="0">SUM(V11:V17,V19:V21)</f>
        <v>0</v>
      </c>
      <c r="W8" s="744">
        <f t="shared" si="0"/>
        <v>0</v>
      </c>
      <c r="X8" s="744">
        <f t="shared" si="0"/>
        <v>0</v>
      </c>
      <c r="Y8" s="744">
        <f t="shared" si="0"/>
        <v>1</v>
      </c>
      <c r="Z8" s="744">
        <f t="shared" si="0"/>
        <v>0.28000000000000003</v>
      </c>
      <c r="AA8" s="744">
        <f t="shared" si="0"/>
        <v>0</v>
      </c>
      <c r="AB8" s="744">
        <f t="shared" si="0"/>
        <v>13.7</v>
      </c>
      <c r="AC8" s="747">
        <f t="shared" si="0"/>
        <v>47.53</v>
      </c>
      <c r="AD8" s="748">
        <f t="shared" si="0"/>
        <v>0</v>
      </c>
      <c r="AE8" s="744">
        <f t="shared" si="0"/>
        <v>39.36</v>
      </c>
      <c r="AF8" s="744">
        <f t="shared" si="0"/>
        <v>0.8</v>
      </c>
      <c r="AG8" s="744">
        <f t="shared" si="0"/>
        <v>0</v>
      </c>
      <c r="AH8" s="744">
        <f t="shared" si="0"/>
        <v>0</v>
      </c>
      <c r="AI8" s="744">
        <f t="shared" si="0"/>
        <v>2.21</v>
      </c>
      <c r="AJ8" s="744">
        <f t="shared" si="0"/>
        <v>1.2</v>
      </c>
      <c r="AK8" s="744">
        <f t="shared" si="0"/>
        <v>0.01</v>
      </c>
      <c r="AL8" s="744">
        <f t="shared" si="0"/>
        <v>0.19</v>
      </c>
      <c r="AM8" s="744">
        <f t="shared" si="0"/>
        <v>0</v>
      </c>
      <c r="AN8" s="744">
        <f t="shared" si="0"/>
        <v>0</v>
      </c>
      <c r="AO8" s="744">
        <f t="shared" si="0"/>
        <v>0</v>
      </c>
      <c r="AP8" s="744">
        <f t="shared" si="0"/>
        <v>0</v>
      </c>
      <c r="AQ8" s="744">
        <f t="shared" si="0"/>
        <v>2.69</v>
      </c>
      <c r="AR8" s="744">
        <f t="shared" si="0"/>
        <v>0</v>
      </c>
      <c r="AS8" s="744">
        <f t="shared" si="0"/>
        <v>0</v>
      </c>
      <c r="AT8" s="744">
        <f t="shared" si="0"/>
        <v>1.07</v>
      </c>
      <c r="AU8" s="744">
        <f t="shared" si="0"/>
        <v>0</v>
      </c>
      <c r="AV8" s="744">
        <f t="shared" si="0"/>
        <v>0</v>
      </c>
      <c r="AW8" s="744">
        <f t="shared" si="0"/>
        <v>0</v>
      </c>
      <c r="AX8" s="744">
        <f t="shared" si="0"/>
        <v>17.8</v>
      </c>
      <c r="AY8" s="744">
        <f t="shared" si="0"/>
        <v>0</v>
      </c>
      <c r="AZ8" s="744">
        <f t="shared" si="0"/>
        <v>0</v>
      </c>
      <c r="BA8" s="744">
        <f t="shared" si="0"/>
        <v>0</v>
      </c>
      <c r="BB8" s="744">
        <f t="shared" si="0"/>
        <v>0</v>
      </c>
      <c r="BC8" s="744">
        <f t="shared" si="0"/>
        <v>0</v>
      </c>
      <c r="BD8" s="744">
        <f t="shared" si="0"/>
        <v>0</v>
      </c>
      <c r="BE8" s="744">
        <f t="shared" si="0"/>
        <v>0</v>
      </c>
      <c r="BF8" s="744">
        <f t="shared" si="0"/>
        <v>0</v>
      </c>
      <c r="BG8" s="744">
        <f t="shared" si="0"/>
        <v>0</v>
      </c>
      <c r="BH8" s="749">
        <f>SUM(BH11:BH17,BH19:BH21)</f>
        <v>93.109999999999985</v>
      </c>
      <c r="BI8" s="98">
        <f>E64</f>
        <v>7132.2917300000008</v>
      </c>
      <c r="BJ8" s="100">
        <f>BI10+BI13+BI14+BI15+BI16+BI17+BI19+BI20+BI21</f>
        <v>7132.2917299999999</v>
      </c>
      <c r="BK8" s="42"/>
      <c r="BL8" s="8"/>
      <c r="BM8" s="8"/>
      <c r="BN8" s="8"/>
      <c r="BO8" s="8"/>
    </row>
    <row r="9" spans="1:67" s="14" customFormat="1" ht="12" customHeight="1" x14ac:dyDescent="0.3">
      <c r="A9" s="15"/>
      <c r="B9" s="16" t="s">
        <v>38</v>
      </c>
      <c r="C9" s="91"/>
      <c r="D9" s="4"/>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42"/>
      <c r="BL9" s="8"/>
      <c r="BM9" s="8"/>
      <c r="BN9" s="8"/>
      <c r="BO9" s="8"/>
    </row>
    <row r="10" spans="1:67" s="26" customFormat="1" ht="15.6" x14ac:dyDescent="0.3">
      <c r="A10" s="15">
        <v>1.1000000000000001</v>
      </c>
      <c r="B10" s="16" t="s">
        <v>81</v>
      </c>
      <c r="C10" s="23" t="s">
        <v>82</v>
      </c>
      <c r="D10" s="772">
        <v>714.91087000000005</v>
      </c>
      <c r="E10" s="24">
        <f>SUM(J10:N10,P10:R10)</f>
        <v>11.600000000000001</v>
      </c>
      <c r="F10" s="24"/>
      <c r="G10" s="25">
        <f>D10-BH10</f>
        <v>652.36087000000009</v>
      </c>
      <c r="H10" s="20">
        <f>SUM(H12)</f>
        <v>0</v>
      </c>
      <c r="I10" s="102">
        <f>SUM(I11)</f>
        <v>0</v>
      </c>
      <c r="J10" s="20">
        <f t="shared" ref="J10:S10" si="1">SUM(J11:J12)</f>
        <v>9.6000000000000014</v>
      </c>
      <c r="K10" s="20">
        <f t="shared" si="1"/>
        <v>0</v>
      </c>
      <c r="L10" s="20">
        <f t="shared" si="1"/>
        <v>0</v>
      </c>
      <c r="M10" s="20">
        <f t="shared" si="1"/>
        <v>0</v>
      </c>
      <c r="N10" s="20">
        <f t="shared" si="1"/>
        <v>0</v>
      </c>
      <c r="O10" s="20">
        <f t="shared" si="1"/>
        <v>0</v>
      </c>
      <c r="P10" s="20">
        <f t="shared" si="1"/>
        <v>0</v>
      </c>
      <c r="Q10" s="20">
        <f t="shared" si="1"/>
        <v>0</v>
      </c>
      <c r="R10" s="20">
        <f t="shared" si="1"/>
        <v>2</v>
      </c>
      <c r="S10" s="720">
        <f t="shared" si="1"/>
        <v>84.87</v>
      </c>
      <c r="T10" s="20"/>
      <c r="U10" s="20">
        <f>SUM(U11:U12)</f>
        <v>0</v>
      </c>
      <c r="V10" s="20">
        <f t="shared" ref="V10:BF10" si="2">SUM(V11:V12)</f>
        <v>0</v>
      </c>
      <c r="W10" s="20">
        <f t="shared" si="2"/>
        <v>0</v>
      </c>
      <c r="X10" s="20">
        <f t="shared" si="2"/>
        <v>0</v>
      </c>
      <c r="Y10" s="20">
        <f t="shared" si="2"/>
        <v>0.5</v>
      </c>
      <c r="Z10" s="20">
        <f t="shared" si="2"/>
        <v>0</v>
      </c>
      <c r="AA10" s="20">
        <f t="shared" si="2"/>
        <v>0</v>
      </c>
      <c r="AB10" s="20">
        <f t="shared" si="2"/>
        <v>0</v>
      </c>
      <c r="AC10" s="737">
        <f t="shared" si="2"/>
        <v>33.92</v>
      </c>
      <c r="AD10" s="720"/>
      <c r="AE10" s="20">
        <f t="shared" si="2"/>
        <v>25.83</v>
      </c>
      <c r="AF10" s="20">
        <f t="shared" si="2"/>
        <v>0.8</v>
      </c>
      <c r="AG10" s="20">
        <f t="shared" si="2"/>
        <v>0</v>
      </c>
      <c r="AH10" s="20">
        <f t="shared" si="2"/>
        <v>0</v>
      </c>
      <c r="AI10" s="20">
        <f t="shared" si="2"/>
        <v>2.21</v>
      </c>
      <c r="AJ10" s="20">
        <f t="shared" si="2"/>
        <v>1.2</v>
      </c>
      <c r="AK10" s="20">
        <f t="shared" si="2"/>
        <v>0.01</v>
      </c>
      <c r="AL10" s="20">
        <f t="shared" si="2"/>
        <v>0.11</v>
      </c>
      <c r="AM10" s="20">
        <f t="shared" si="2"/>
        <v>0</v>
      </c>
      <c r="AN10" s="20">
        <f t="shared" si="2"/>
        <v>0</v>
      </c>
      <c r="AO10" s="20">
        <f t="shared" si="2"/>
        <v>0</v>
      </c>
      <c r="AP10" s="20">
        <f t="shared" si="2"/>
        <v>0</v>
      </c>
      <c r="AQ10" s="20">
        <f t="shared" si="2"/>
        <v>2.69</v>
      </c>
      <c r="AR10" s="20">
        <f t="shared" si="2"/>
        <v>0</v>
      </c>
      <c r="AS10" s="20">
        <f t="shared" si="2"/>
        <v>0</v>
      </c>
      <c r="AT10" s="20">
        <f t="shared" si="2"/>
        <v>1.07</v>
      </c>
      <c r="AU10" s="20">
        <f t="shared" si="2"/>
        <v>0</v>
      </c>
      <c r="AV10" s="20">
        <f t="shared" si="2"/>
        <v>0</v>
      </c>
      <c r="AW10" s="20">
        <f t="shared" si="2"/>
        <v>0</v>
      </c>
      <c r="AX10" s="20">
        <f t="shared" si="2"/>
        <v>16.53</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62.55</v>
      </c>
      <c r="BI10" s="23">
        <f>G64</f>
        <v>652.36087000000009</v>
      </c>
      <c r="BJ10" s="14"/>
      <c r="BK10" s="42"/>
      <c r="BL10" s="8"/>
      <c r="BM10" s="8"/>
      <c r="BN10" s="8"/>
      <c r="BO10" s="8"/>
    </row>
    <row r="11" spans="1:67" s="26" customFormat="1" ht="15.6" x14ac:dyDescent="0.3">
      <c r="A11" s="15"/>
      <c r="B11" s="16" t="s">
        <v>79</v>
      </c>
      <c r="C11" s="23" t="s">
        <v>80</v>
      </c>
      <c r="D11" s="772">
        <v>613.41647</v>
      </c>
      <c r="E11" s="727">
        <f>SUM(I11:N11,P11:R11)</f>
        <v>7.9</v>
      </c>
      <c r="F11" s="727"/>
      <c r="G11" s="720">
        <f>SUM(I11)</f>
        <v>0</v>
      </c>
      <c r="H11" s="93">
        <f>D11-BH11</f>
        <v>562.53647000000001</v>
      </c>
      <c r="I11" s="4"/>
      <c r="J11" s="4">
        <v>5.9</v>
      </c>
      <c r="K11" s="4"/>
      <c r="L11" s="4"/>
      <c r="M11" s="103"/>
      <c r="N11" s="4"/>
      <c r="O11" s="4"/>
      <c r="P11" s="4"/>
      <c r="Q11" s="4"/>
      <c r="R11" s="4">
        <v>2</v>
      </c>
      <c r="S11" s="720">
        <f t="shared" ref="S11:S18" si="3">SUM(U11:BF11)</f>
        <v>74.210000000000008</v>
      </c>
      <c r="T11" s="4"/>
      <c r="U11" s="4"/>
      <c r="V11" s="4"/>
      <c r="W11" s="4"/>
      <c r="X11" s="4"/>
      <c r="Y11" s="4">
        <v>0.5</v>
      </c>
      <c r="Z11" s="4"/>
      <c r="AA11" s="4"/>
      <c r="AB11" s="4"/>
      <c r="AC11" s="737">
        <f>SUM(AE11:AT11)</f>
        <v>31.23</v>
      </c>
      <c r="AD11" s="720"/>
      <c r="AE11" s="4">
        <v>25.83</v>
      </c>
      <c r="AF11" s="4">
        <v>0.8</v>
      </c>
      <c r="AG11" s="4"/>
      <c r="AH11" s="4"/>
      <c r="AI11" s="4">
        <v>2.21</v>
      </c>
      <c r="AJ11" s="4">
        <v>1.2</v>
      </c>
      <c r="AK11" s="4">
        <v>0.01</v>
      </c>
      <c r="AL11" s="4">
        <v>0.11</v>
      </c>
      <c r="AM11" s="4"/>
      <c r="AN11" s="4"/>
      <c r="AO11" s="4"/>
      <c r="AP11" s="4"/>
      <c r="AQ11" s="4"/>
      <c r="AR11" s="4"/>
      <c r="AS11" s="4"/>
      <c r="AT11" s="4">
        <v>1.07</v>
      </c>
      <c r="AU11" s="4"/>
      <c r="AV11" s="4"/>
      <c r="AW11" s="4"/>
      <c r="AX11" s="4">
        <v>11.25</v>
      </c>
      <c r="AY11" s="4"/>
      <c r="AZ11" s="4"/>
      <c r="BA11" s="4"/>
      <c r="BB11" s="4"/>
      <c r="BC11" s="4"/>
      <c r="BD11" s="4"/>
      <c r="BE11" s="4"/>
      <c r="BF11" s="4"/>
      <c r="BG11" s="4"/>
      <c r="BH11" s="4">
        <f>SUM(I11:N11,P11:R11,U11:AB11,AE11:BG11)</f>
        <v>50.879999999999995</v>
      </c>
      <c r="BI11" s="23">
        <f>H64</f>
        <v>562.53647000000001</v>
      </c>
      <c r="BJ11" s="14"/>
      <c r="BK11" s="42"/>
      <c r="BL11" s="8"/>
      <c r="BM11" s="8"/>
      <c r="BN11" s="8"/>
      <c r="BO11" s="8"/>
    </row>
    <row r="12" spans="1:67" s="26" customFormat="1" ht="15.6" x14ac:dyDescent="0.3">
      <c r="A12" s="15"/>
      <c r="B12" s="16" t="s">
        <v>184</v>
      </c>
      <c r="C12" s="23" t="s">
        <v>183</v>
      </c>
      <c r="D12" s="772">
        <v>101.4944</v>
      </c>
      <c r="E12" s="105">
        <f>SUM(H12,J12:N12,P12:R12)</f>
        <v>3.7</v>
      </c>
      <c r="F12" s="105"/>
      <c r="G12" s="104">
        <f>SUM(H12)</f>
        <v>0</v>
      </c>
      <c r="H12" s="4"/>
      <c r="I12" s="93">
        <f>D12-BH12</f>
        <v>89.824399999999997</v>
      </c>
      <c r="J12" s="4">
        <v>3.7</v>
      </c>
      <c r="K12" s="4"/>
      <c r="L12" s="4"/>
      <c r="M12" s="103"/>
      <c r="N12" s="4"/>
      <c r="O12" s="4"/>
      <c r="P12" s="4"/>
      <c r="Q12" s="4"/>
      <c r="R12" s="4"/>
      <c r="S12" s="720">
        <f t="shared" si="3"/>
        <v>10.66</v>
      </c>
      <c r="T12" s="4"/>
      <c r="U12" s="4"/>
      <c r="V12" s="4"/>
      <c r="W12" s="4"/>
      <c r="X12" s="4"/>
      <c r="Y12" s="4"/>
      <c r="Z12" s="4"/>
      <c r="AA12" s="4"/>
      <c r="AB12" s="4"/>
      <c r="AC12" s="737">
        <f t="shared" ref="AC12:AC21" si="4">SUM(AE12:AT12)</f>
        <v>2.69</v>
      </c>
      <c r="AD12" s="720"/>
      <c r="AE12" s="4"/>
      <c r="AF12" s="4"/>
      <c r="AG12" s="4"/>
      <c r="AH12" s="4"/>
      <c r="AI12" s="4"/>
      <c r="AJ12" s="4"/>
      <c r="AK12" s="4"/>
      <c r="AL12" s="4"/>
      <c r="AM12" s="4"/>
      <c r="AN12" s="4"/>
      <c r="AO12" s="4"/>
      <c r="AP12" s="4"/>
      <c r="AQ12" s="4">
        <v>2.69</v>
      </c>
      <c r="AR12" s="4"/>
      <c r="AS12" s="4"/>
      <c r="AT12" s="4"/>
      <c r="AU12" s="4"/>
      <c r="AV12" s="4"/>
      <c r="AW12" s="4"/>
      <c r="AX12" s="4">
        <v>5.28</v>
      </c>
      <c r="AY12" s="4"/>
      <c r="AZ12" s="4"/>
      <c r="BA12" s="4"/>
      <c r="BB12" s="4"/>
      <c r="BC12" s="4"/>
      <c r="BD12" s="4"/>
      <c r="BE12" s="4"/>
      <c r="BF12" s="4"/>
      <c r="BG12" s="4"/>
      <c r="BH12" s="20">
        <f>SUM(H12,J12:N12,P12:R12,U12:AB12,AE12:BG12)</f>
        <v>11.670000000000002</v>
      </c>
      <c r="BI12" s="23">
        <f>I64</f>
        <v>89.824399999999997</v>
      </c>
      <c r="BJ12" s="14"/>
      <c r="BK12" s="42"/>
      <c r="BL12" s="8"/>
      <c r="BM12" s="8"/>
      <c r="BN12" s="8"/>
      <c r="BO12" s="8"/>
    </row>
    <row r="13" spans="1:67" s="26" customFormat="1" ht="13.8" x14ac:dyDescent="0.25">
      <c r="A13" s="15">
        <v>1.2</v>
      </c>
      <c r="B13" s="16" t="s">
        <v>105</v>
      </c>
      <c r="C13" s="23" t="s">
        <v>51</v>
      </c>
      <c r="D13" s="772">
        <v>64.604650000000007</v>
      </c>
      <c r="E13" s="24">
        <f>SUM(H13:I13,K13:N13,P13:R13)</f>
        <v>1.2</v>
      </c>
      <c r="F13" s="24"/>
      <c r="G13" s="20">
        <f>SUM(H13:I13)</f>
        <v>0</v>
      </c>
      <c r="H13" s="4"/>
      <c r="I13" s="4"/>
      <c r="J13" s="25">
        <f>D13-BH13</f>
        <v>59.924650000000007</v>
      </c>
      <c r="K13" s="4"/>
      <c r="L13" s="4"/>
      <c r="M13" s="4"/>
      <c r="N13" s="4"/>
      <c r="O13" s="4"/>
      <c r="P13" s="4"/>
      <c r="Q13" s="4"/>
      <c r="R13" s="4">
        <v>1.2</v>
      </c>
      <c r="S13" s="720">
        <f t="shared" si="3"/>
        <v>6.46</v>
      </c>
      <c r="T13" s="20"/>
      <c r="U13" s="4"/>
      <c r="V13" s="4"/>
      <c r="W13" s="4"/>
      <c r="X13" s="4"/>
      <c r="Y13" s="4">
        <v>0.5</v>
      </c>
      <c r="Z13" s="4"/>
      <c r="AA13" s="4"/>
      <c r="AB13" s="4"/>
      <c r="AC13" s="737">
        <f t="shared" si="4"/>
        <v>2.98</v>
      </c>
      <c r="AD13" s="720"/>
      <c r="AE13" s="4">
        <v>2.9</v>
      </c>
      <c r="AF13" s="4"/>
      <c r="AG13" s="4"/>
      <c r="AH13" s="4"/>
      <c r="AI13" s="4"/>
      <c r="AJ13" s="4"/>
      <c r="AK13" s="4"/>
      <c r="AL13" s="4">
        <v>0.08</v>
      </c>
      <c r="AM13" s="4"/>
      <c r="AN13" s="4"/>
      <c r="AO13" s="4"/>
      <c r="AP13" s="4"/>
      <c r="AQ13" s="4"/>
      <c r="AR13" s="4"/>
      <c r="AS13" s="4"/>
      <c r="AT13" s="4"/>
      <c r="AU13" s="4"/>
      <c r="AV13" s="4"/>
      <c r="AW13" s="4"/>
      <c r="AX13" s="4"/>
      <c r="AY13" s="4"/>
      <c r="AZ13" s="4"/>
      <c r="BA13" s="4"/>
      <c r="BB13" s="4"/>
      <c r="BC13" s="4"/>
      <c r="BD13" s="4"/>
      <c r="BE13" s="4"/>
      <c r="BF13" s="4"/>
      <c r="BG13" s="4"/>
      <c r="BH13" s="20">
        <f>SUM(H13:I13,K13:N13,P13:R13,U13:AB13,AE13:BG13)</f>
        <v>4.68</v>
      </c>
      <c r="BI13" s="23">
        <f>J64</f>
        <v>69.524650000000008</v>
      </c>
      <c r="BJ13" s="14"/>
    </row>
    <row r="14" spans="1:67" s="26" customFormat="1" ht="13.8" x14ac:dyDescent="0.25">
      <c r="A14" s="15" t="s">
        <v>3</v>
      </c>
      <c r="B14" s="16" t="s">
        <v>34</v>
      </c>
      <c r="C14" s="23" t="s">
        <v>39</v>
      </c>
      <c r="D14" s="772">
        <v>305.05293999999998</v>
      </c>
      <c r="E14" s="24">
        <f>SUM(H14:J14,L14:N14,P14:R14)</f>
        <v>0</v>
      </c>
      <c r="F14" s="24"/>
      <c r="G14" s="20">
        <f t="shared" ref="G14:G62" si="5">SUM(H14:I14)</f>
        <v>0</v>
      </c>
      <c r="H14" s="4"/>
      <c r="I14" s="4"/>
      <c r="J14" s="4"/>
      <c r="K14" s="25">
        <f>D14-BH14</f>
        <v>300.38293999999996</v>
      </c>
      <c r="L14" s="4"/>
      <c r="M14" s="4"/>
      <c r="N14" s="4"/>
      <c r="O14" s="4"/>
      <c r="P14" s="4"/>
      <c r="Q14" s="4"/>
      <c r="R14" s="4"/>
      <c r="S14" s="720">
        <f t="shared" si="3"/>
        <v>8.1</v>
      </c>
      <c r="T14" s="20"/>
      <c r="U14" s="4"/>
      <c r="V14" s="4"/>
      <c r="W14" s="4"/>
      <c r="X14" s="4"/>
      <c r="Y14" s="4"/>
      <c r="Z14" s="4"/>
      <c r="AA14" s="4"/>
      <c r="AB14" s="4"/>
      <c r="AC14" s="737">
        <f t="shared" si="4"/>
        <v>3.43</v>
      </c>
      <c r="AD14" s="720"/>
      <c r="AE14" s="4">
        <v>3.43</v>
      </c>
      <c r="AF14" s="4"/>
      <c r="AG14" s="4"/>
      <c r="AH14" s="4"/>
      <c r="AI14" s="4"/>
      <c r="AJ14" s="4"/>
      <c r="AK14" s="4"/>
      <c r="AL14" s="4"/>
      <c r="AM14" s="4"/>
      <c r="AN14" s="4"/>
      <c r="AO14" s="4"/>
      <c r="AP14" s="4"/>
      <c r="AQ14" s="4"/>
      <c r="AR14" s="4"/>
      <c r="AS14" s="4"/>
      <c r="AT14" s="4"/>
      <c r="AU14" s="4"/>
      <c r="AV14" s="4"/>
      <c r="AW14" s="4"/>
      <c r="AX14" s="4">
        <v>1.24</v>
      </c>
      <c r="AY14" s="4"/>
      <c r="AZ14" s="4"/>
      <c r="BA14" s="4"/>
      <c r="BB14" s="4"/>
      <c r="BC14" s="4"/>
      <c r="BD14" s="4"/>
      <c r="BE14" s="4"/>
      <c r="BF14" s="4"/>
      <c r="BG14" s="4"/>
      <c r="BH14" s="20">
        <f>SUM(H14:J14,L14:N14,P14:R14,U14:AB14,AE14:BG14)</f>
        <v>4.67</v>
      </c>
      <c r="BI14" s="23">
        <f>K64</f>
        <v>300.38293999999996</v>
      </c>
      <c r="BJ14" s="14"/>
    </row>
    <row r="15" spans="1:67" s="26" customFormat="1" ht="13.8" x14ac:dyDescent="0.25">
      <c r="A15" s="15" t="s">
        <v>4</v>
      </c>
      <c r="B15" s="16" t="s">
        <v>11</v>
      </c>
      <c r="C15" s="23" t="s">
        <v>22</v>
      </c>
      <c r="D15" s="772">
        <v>1533.9896699999999</v>
      </c>
      <c r="E15" s="24">
        <f>SUM(H15:K15,M15:N15,P15:R15)</f>
        <v>0</v>
      </c>
      <c r="F15" s="24"/>
      <c r="G15" s="20">
        <f t="shared" si="5"/>
        <v>0</v>
      </c>
      <c r="H15" s="4"/>
      <c r="I15" s="4"/>
      <c r="J15" s="4"/>
      <c r="K15" s="4"/>
      <c r="L15" s="25">
        <f>D15-BH15</f>
        <v>1533.9896699999999</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1533.9896699999999</v>
      </c>
      <c r="BJ15" s="14"/>
    </row>
    <row r="16" spans="1:67" s="26" customFormat="1" ht="13.8" x14ac:dyDescent="0.25">
      <c r="A16" s="15" t="s">
        <v>5</v>
      </c>
      <c r="B16" s="16" t="s">
        <v>12</v>
      </c>
      <c r="C16" s="23" t="s">
        <v>23</v>
      </c>
      <c r="D16" s="772">
        <v>3018.4616299999998</v>
      </c>
      <c r="E16" s="24">
        <f>SUM(H16:L16,N16,P16:R16)</f>
        <v>0</v>
      </c>
      <c r="F16" s="24"/>
      <c r="G16" s="20">
        <f t="shared" si="5"/>
        <v>0</v>
      </c>
      <c r="H16" s="4"/>
      <c r="I16" s="4"/>
      <c r="J16" s="4"/>
      <c r="K16" s="4"/>
      <c r="L16" s="4"/>
      <c r="M16" s="25">
        <f>D16-BH16</f>
        <v>3018.4616299999998</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3018.4616299999998</v>
      </c>
      <c r="BJ16" s="14"/>
    </row>
    <row r="17" spans="1:64" s="26" customFormat="1" ht="13.8" x14ac:dyDescent="0.25">
      <c r="A17" s="15" t="s">
        <v>36</v>
      </c>
      <c r="B17" s="16" t="s">
        <v>35</v>
      </c>
      <c r="C17" s="23" t="s">
        <v>40</v>
      </c>
      <c r="D17" s="772">
        <v>1552.9990700000001</v>
      </c>
      <c r="E17" s="24">
        <f>SUM(H17:M17,P17:R17)</f>
        <v>0</v>
      </c>
      <c r="F17" s="24"/>
      <c r="G17" s="720">
        <f t="shared" si="5"/>
        <v>0</v>
      </c>
      <c r="H17" s="4"/>
      <c r="I17" s="4"/>
      <c r="J17" s="4"/>
      <c r="K17" s="4"/>
      <c r="L17" s="4"/>
      <c r="M17" s="4"/>
      <c r="N17" s="25">
        <f>D17-BH17</f>
        <v>1533.81907</v>
      </c>
      <c r="O17" s="4"/>
      <c r="P17" s="4"/>
      <c r="Q17" s="4"/>
      <c r="R17" s="4"/>
      <c r="S17" s="720">
        <f t="shared" si="3"/>
        <v>24.38</v>
      </c>
      <c r="T17" s="20"/>
      <c r="U17" s="4"/>
      <c r="V17" s="4"/>
      <c r="W17" s="4"/>
      <c r="X17" s="4"/>
      <c r="Y17" s="4"/>
      <c r="Z17" s="4">
        <v>0.28000000000000003</v>
      </c>
      <c r="AA17" s="4"/>
      <c r="AB17" s="4">
        <v>13.7</v>
      </c>
      <c r="AC17" s="737">
        <f t="shared" si="4"/>
        <v>5.2</v>
      </c>
      <c r="AD17" s="720"/>
      <c r="AE17" s="4">
        <v>5.2</v>
      </c>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20">
        <f>SUM(H17:M17,P17:R17,U17:AB17,AE17:BG17)</f>
        <v>19.18</v>
      </c>
      <c r="BI17" s="23">
        <f>N64</f>
        <v>1533.81907</v>
      </c>
      <c r="BJ17" s="14"/>
    </row>
    <row r="18" spans="1:64" s="26" customFormat="1" ht="19.2" x14ac:dyDescent="0.25">
      <c r="A18" s="15"/>
      <c r="B18" s="92" t="s">
        <v>231</v>
      </c>
      <c r="C18" s="23" t="s">
        <v>232</v>
      </c>
      <c r="D18" s="790">
        <v>388.61417999999998</v>
      </c>
      <c r="E18" s="24">
        <f>SUM(H18:M18,P18:R18)</f>
        <v>0</v>
      </c>
      <c r="F18" s="17"/>
      <c r="G18" s="720">
        <f t="shared" si="5"/>
        <v>0</v>
      </c>
      <c r="H18" s="4"/>
      <c r="I18" s="4"/>
      <c r="J18" s="4"/>
      <c r="K18" s="4"/>
      <c r="L18" s="4"/>
      <c r="M18" s="4"/>
      <c r="N18" s="4"/>
      <c r="O18" s="93">
        <f>D18-BH18</f>
        <v>388.61417999999998</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388.61417999999998</v>
      </c>
      <c r="BJ18" s="14"/>
    </row>
    <row r="19" spans="1:64" s="26" customFormat="1" ht="13.8" x14ac:dyDescent="0.25">
      <c r="A19" s="15" t="s">
        <v>37</v>
      </c>
      <c r="B19" s="16" t="s">
        <v>85</v>
      </c>
      <c r="C19" s="23" t="s">
        <v>74</v>
      </c>
      <c r="D19" s="772">
        <v>9.0284099999999992</v>
      </c>
      <c r="E19" s="24">
        <f>SUM(H19:N19,Q19:R19)</f>
        <v>0</v>
      </c>
      <c r="F19" s="24"/>
      <c r="G19" s="20">
        <f t="shared" si="5"/>
        <v>0</v>
      </c>
      <c r="H19" s="4"/>
      <c r="I19" s="4"/>
      <c r="J19" s="4"/>
      <c r="K19" s="4"/>
      <c r="L19" s="4"/>
      <c r="M19" s="4"/>
      <c r="N19" s="4"/>
      <c r="O19" s="4"/>
      <c r="P19" s="25">
        <f>D19-BH19</f>
        <v>6.9984099999999998</v>
      </c>
      <c r="Q19" s="4"/>
      <c r="R19" s="4"/>
      <c r="S19" s="720">
        <f>SUM(U19:BF19)</f>
        <v>4.03</v>
      </c>
      <c r="T19" s="20"/>
      <c r="U19" s="4"/>
      <c r="V19" s="4"/>
      <c r="W19" s="4"/>
      <c r="X19" s="4"/>
      <c r="Y19" s="4"/>
      <c r="Z19" s="4"/>
      <c r="AA19" s="4"/>
      <c r="AB19" s="4"/>
      <c r="AC19" s="737">
        <f t="shared" si="4"/>
        <v>2</v>
      </c>
      <c r="AD19" s="720"/>
      <c r="AE19" s="4">
        <v>2</v>
      </c>
      <c r="AF19" s="4"/>
      <c r="AG19" s="4"/>
      <c r="AH19" s="4"/>
      <c r="AI19" s="4"/>
      <c r="AJ19" s="4"/>
      <c r="AK19" s="4"/>
      <c r="AL19" s="4"/>
      <c r="AM19" s="4"/>
      <c r="AN19" s="4"/>
      <c r="AO19" s="4"/>
      <c r="AP19" s="4"/>
      <c r="AQ19" s="4"/>
      <c r="AR19" s="4"/>
      <c r="AS19" s="4"/>
      <c r="AT19" s="4"/>
      <c r="AU19" s="4"/>
      <c r="AV19" s="4"/>
      <c r="AW19" s="4"/>
      <c r="AX19" s="4">
        <v>0.03</v>
      </c>
      <c r="AY19" s="4"/>
      <c r="AZ19" s="4"/>
      <c r="BA19" s="4"/>
      <c r="BB19" s="4"/>
      <c r="BC19" s="4"/>
      <c r="BD19" s="4"/>
      <c r="BE19" s="4"/>
      <c r="BF19" s="4"/>
      <c r="BG19" s="4"/>
      <c r="BH19" s="20">
        <f>SUM(H19:N19,Q19:R19,U19:AB19,AE19:BG19)</f>
        <v>2.0299999999999998</v>
      </c>
      <c r="BI19" s="23">
        <f>P64</f>
        <v>6.9984099999999998</v>
      </c>
      <c r="BJ19" s="14"/>
    </row>
    <row r="20" spans="1:64" s="26" customFormat="1" ht="13.8" x14ac:dyDescent="0.25">
      <c r="A20" s="15" t="s">
        <v>47</v>
      </c>
      <c r="B20" s="16" t="s">
        <v>45</v>
      </c>
      <c r="C20" s="23" t="s">
        <v>46</v>
      </c>
      <c r="D20" s="4"/>
      <c r="E20" s="24">
        <f>SUM(H20:N20,P20,R20)</f>
        <v>0</v>
      </c>
      <c r="F20" s="24"/>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772">
        <v>12.754490000000001</v>
      </c>
      <c r="E21" s="24">
        <f>SUM(H21:N21,P21:Q21)</f>
        <v>0</v>
      </c>
      <c r="F21" s="24"/>
      <c r="G21" s="20">
        <f t="shared" si="5"/>
        <v>0</v>
      </c>
      <c r="H21" s="4"/>
      <c r="I21" s="4"/>
      <c r="J21" s="4"/>
      <c r="K21" s="4"/>
      <c r="L21" s="4"/>
      <c r="M21" s="4"/>
      <c r="N21" s="4"/>
      <c r="O21" s="4"/>
      <c r="P21" s="4"/>
      <c r="Q21" s="4"/>
      <c r="R21" s="25">
        <f>D21-BH21</f>
        <v>12.754490000000001</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16.754490000000001</v>
      </c>
      <c r="BJ21" s="14"/>
    </row>
    <row r="22" spans="1:64" s="752" customFormat="1" ht="13.8" x14ac:dyDescent="0.25">
      <c r="A22" s="742">
        <v>2</v>
      </c>
      <c r="B22" s="742" t="s">
        <v>32</v>
      </c>
      <c r="C22" s="29" t="s">
        <v>24</v>
      </c>
      <c r="D22" s="771">
        <v>482.72262999999998</v>
      </c>
      <c r="E22" s="24">
        <f>SUM(H22:N22,P22:R22)</f>
        <v>0.8</v>
      </c>
      <c r="F22" s="24"/>
      <c r="G22" s="24">
        <f t="shared" si="5"/>
        <v>0</v>
      </c>
      <c r="H22" s="24">
        <f>SUM(H24:H31,H34:H61)</f>
        <v>0</v>
      </c>
      <c r="I22" s="24">
        <f>SUM(I24:I31,I34:I61)</f>
        <v>0</v>
      </c>
      <c r="J22" s="24">
        <f t="shared" ref="J22:R22" si="6">SUM(J24:J31,J34:J61)</f>
        <v>0</v>
      </c>
      <c r="K22" s="24">
        <f t="shared" si="6"/>
        <v>0</v>
      </c>
      <c r="L22" s="24">
        <f>SUM(L24:L31,L34:L61)</f>
        <v>0</v>
      </c>
      <c r="M22" s="24">
        <f t="shared" si="6"/>
        <v>0</v>
      </c>
      <c r="N22" s="24">
        <f t="shared" si="6"/>
        <v>0</v>
      </c>
      <c r="O22" s="24">
        <f t="shared" si="6"/>
        <v>0</v>
      </c>
      <c r="P22" s="24">
        <f t="shared" si="6"/>
        <v>0</v>
      </c>
      <c r="Q22" s="24">
        <f t="shared" si="6"/>
        <v>0</v>
      </c>
      <c r="R22" s="24">
        <f t="shared" si="6"/>
        <v>0.8</v>
      </c>
      <c r="S22" s="750">
        <f>D22-BH22</f>
        <v>475.95263</v>
      </c>
      <c r="T22" s="750"/>
      <c r="U22" s="24">
        <f>SUM(U25:U31,U34:U49,U50:U61)</f>
        <v>0</v>
      </c>
      <c r="V22" s="24">
        <f>SUM(V24,V26:V31,V34:V49,V50:V61)</f>
        <v>0.22</v>
      </c>
      <c r="W22" s="24">
        <f>SUM(W24:W25,W27:W31,W34:W49,W50:W61)</f>
        <v>0</v>
      </c>
      <c r="X22" s="24">
        <f>SUM(X24:X26,X28:X31,X34:X49,X50:X61)</f>
        <v>0</v>
      </c>
      <c r="Y22" s="24">
        <f>SUM(Y24:Y27,Y29:Y31,Y34:Y49,Y50:Y61)</f>
        <v>1.3</v>
      </c>
      <c r="Z22" s="24">
        <f>SUM(Z24:Z28,Z30:Z31,Z34:Z49,Z50:Z61)</f>
        <v>0</v>
      </c>
      <c r="AA22" s="24">
        <f>SUM(AA24:AA29,AA31,AA34:AA49,AA50:AA61)</f>
        <v>0</v>
      </c>
      <c r="AB22" s="24">
        <f>SUM(AB24:AB30,AB34:AB49,,AB50:AB61)</f>
        <v>0</v>
      </c>
      <c r="AC22" s="751">
        <f>SUM(AC24:AC31,AC50:AC61)</f>
        <v>2.9799999999999995</v>
      </c>
      <c r="AD22" s="727"/>
      <c r="AE22" s="24">
        <f>SUM(AE24:AE31,AE35:AE49,AE50:AE61)</f>
        <v>2.9799999999999995</v>
      </c>
      <c r="AF22" s="24">
        <f>SUM(AF24:AF31,AF34,AF36:AF49,AF50:AF61)</f>
        <v>0</v>
      </c>
      <c r="AG22" s="24">
        <f>SUM(AG24:AG31,AG34:AG35,AG37:AG49,AG50:AG61)</f>
        <v>0</v>
      </c>
      <c r="AH22" s="24">
        <f>SUM(AH24:AH31,AH34:AH36,AH38:AH49,AH50:AH61)</f>
        <v>0.48</v>
      </c>
      <c r="AI22" s="24">
        <f>SUM(AI24:AI31,AI34:AI37,AI39:AI49,AI50:AI61)</f>
        <v>0</v>
      </c>
      <c r="AJ22" s="24">
        <f>SUM(AJ24:AJ31,AJ34:AJ38,AJ40:AJ49,AJ50:AJ61)</f>
        <v>0</v>
      </c>
      <c r="AK22" s="24">
        <f>SUM(AK24:AK31,AK34:AK39,AK41:AK49,AK50:AK61)</f>
        <v>0</v>
      </c>
      <c r="AL22" s="24">
        <f>SUM(AL24:AL31,AL34:AL40,AL42:AL49,AL50:AL61)</f>
        <v>0</v>
      </c>
      <c r="AM22" s="24">
        <f>SUM(AM24:AM31,AM34:AM41,AM43:AM49,AM50:AM61)</f>
        <v>0</v>
      </c>
      <c r="AN22" s="24">
        <f>SUM(AN24:AN31,AN34:AN42,AN44:AN49,AN50:AN61)</f>
        <v>0</v>
      </c>
      <c r="AO22" s="24">
        <f>SUM(AO24:AO31,AO34:AO43,AO45:AO49,AO50:AO61)</f>
        <v>0</v>
      </c>
      <c r="AP22" s="24">
        <f>SUM(AP24:AP31,AP34:AP44,AP46:AP49,AP50:AP61)</f>
        <v>0</v>
      </c>
      <c r="AQ22" s="24">
        <f>SUM(AQ24:AQ31,AQ34:AQ45,AQ47:AQ49,AQ50:AQ61)</f>
        <v>0</v>
      </c>
      <c r="AR22" s="24">
        <f>SUM(AR24:AR31,AR34:AR46,AR48:AR49,AR50:AR61)</f>
        <v>0</v>
      </c>
      <c r="AS22" s="24">
        <f>SUM(AS24:AS31,AS34:AS47,AS49,AS50:AS61)</f>
        <v>0</v>
      </c>
      <c r="AT22" s="24">
        <f>SUM(AT24:AT31,AT34:AT48,AT50:AT61)</f>
        <v>0</v>
      </c>
      <c r="AU22" s="24">
        <f>SUM(AU24:AU31,AU34:AU49,AU51:AU61)</f>
        <v>0</v>
      </c>
      <c r="AV22" s="24">
        <f>SUM(AV24:AV31,AV34:AV49,AV50,AV52:AV61)</f>
        <v>0.18</v>
      </c>
      <c r="AW22" s="24">
        <f>SUM(AW24:AW31,AW34:AW49,AW50,AW51,AW53:AW61)</f>
        <v>0</v>
      </c>
      <c r="AX22" s="24">
        <f>SUM(AX24:AX31,AX34:AX49,AX50,AX51,AX52,AX54:AX61)</f>
        <v>0</v>
      </c>
      <c r="AY22" s="24">
        <f>SUM(AY24:AY31,AY34:AY49,AY50,AY51,AY52,AY55:AY61)</f>
        <v>0</v>
      </c>
      <c r="AZ22" s="24">
        <f>SUM(AZ24:AZ31,AZ34:AZ49,AZ50:AZ54,AZ56:AZ61)</f>
        <v>0.81</v>
      </c>
      <c r="BA22" s="24">
        <f>SUM(BA24:BA31,BA34:BA49,BA50:BA55,BA57:BA61)</f>
        <v>0</v>
      </c>
      <c r="BB22" s="24">
        <f>SUM(BB24:BB31,BB34:BB49,BB50:BB56,BB58:BB61)</f>
        <v>0</v>
      </c>
      <c r="BC22" s="24">
        <f>SUM(BC24:BC31,BC34:BC49,BC50:BC57,BC59:BC61)</f>
        <v>0</v>
      </c>
      <c r="BD22" s="24">
        <f>SUM(BD24:BD31,BD34:BD49,BD50:BD58,BD60:BD61)</f>
        <v>0</v>
      </c>
      <c r="BE22" s="24">
        <f>SUM(BE24:BE31,BE34:BE49,BE50:BE59,BE61)</f>
        <v>0</v>
      </c>
      <c r="BF22" s="24">
        <f>SUM(BF24:BF31,BF34:BF49,BF50:BF60)</f>
        <v>0</v>
      </c>
      <c r="BG22" s="24">
        <f>SUM(BG24:BG31,BG34:BG49,BG50:BG61)</f>
        <v>0</v>
      </c>
      <c r="BH22" s="24">
        <f>SUM(H22:N22,P22:R22,U22:AB22,AE22:BG22)</f>
        <v>6.77</v>
      </c>
      <c r="BI22" s="29">
        <f>S64</f>
        <v>569.96262999999999</v>
      </c>
      <c r="BJ22" s="100"/>
      <c r="BK22" s="752">
        <f>BI24+BI25+BI26+BI27+BI28+BI29+BI30+BI31+BI34+BI35+BI36+BI37+BI38+BI39+BI40+BI41+BI42+BI43+BI44+BI45+BI46+BI47+BI48+BI49+BI50+BI51+BI52+BI53+BI54+BI55+BI56+BI57+BI58+BI59+BI60+BI61</f>
        <v>569.96262999999999</v>
      </c>
      <c r="BL22" s="752">
        <f>BK22-BI22</f>
        <v>0</v>
      </c>
    </row>
    <row r="23" spans="1:64" s="26" customFormat="1" ht="13.8" x14ac:dyDescent="0.25">
      <c r="A23" s="15"/>
      <c r="B23" s="15" t="s">
        <v>38</v>
      </c>
      <c r="C23" s="23"/>
      <c r="D23" s="17"/>
      <c r="E23" s="727"/>
      <c r="F23" s="727"/>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4"/>
      <c r="E24" s="24">
        <f>SUM(H24:N24,P24:R24)</f>
        <v>0</v>
      </c>
      <c r="F24" s="24"/>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v>
      </c>
      <c r="BJ24" s="14"/>
    </row>
    <row r="25" spans="1:64" s="26" customFormat="1" ht="13.8" x14ac:dyDescent="0.25">
      <c r="A25" s="15" t="s">
        <v>6</v>
      </c>
      <c r="B25" s="16" t="s">
        <v>14</v>
      </c>
      <c r="C25" s="23" t="s">
        <v>26</v>
      </c>
      <c r="D25" s="4"/>
      <c r="E25" s="24">
        <f t="shared" ref="E25:E30" si="8">SUM(H25:N25,P25:R25)</f>
        <v>0</v>
      </c>
      <c r="F25" s="24"/>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0.22</v>
      </c>
      <c r="BJ25" s="14"/>
    </row>
    <row r="26" spans="1:64" s="26" customFormat="1" ht="13.8" x14ac:dyDescent="0.25">
      <c r="A26" s="15" t="s">
        <v>7</v>
      </c>
      <c r="B26" s="16" t="s">
        <v>15</v>
      </c>
      <c r="C26" s="23" t="s">
        <v>122</v>
      </c>
      <c r="D26" s="4"/>
      <c r="E26" s="24">
        <f t="shared" si="8"/>
        <v>0</v>
      </c>
      <c r="F26" s="24"/>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4"/>
      <c r="E27" s="24">
        <f t="shared" si="8"/>
        <v>0</v>
      </c>
      <c r="F27" s="24"/>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4"/>
      <c r="E28" s="24">
        <f t="shared" si="8"/>
        <v>0</v>
      </c>
      <c r="F28" s="24"/>
      <c r="G28" s="20">
        <f t="shared" si="5"/>
        <v>0</v>
      </c>
      <c r="H28" s="4"/>
      <c r="I28" s="4"/>
      <c r="J28" s="4"/>
      <c r="K28" s="4"/>
      <c r="L28" s="4"/>
      <c r="M28" s="4"/>
      <c r="N28" s="4"/>
      <c r="O28" s="4"/>
      <c r="P28" s="4"/>
      <c r="Q28" s="4"/>
      <c r="R28" s="4"/>
      <c r="S28" s="20">
        <f>SUM(U28:X28,Z28:BF28)</f>
        <v>0</v>
      </c>
      <c r="T28" s="20"/>
      <c r="U28" s="4"/>
      <c r="V28" s="4"/>
      <c r="W28" s="4"/>
      <c r="X28" s="4"/>
      <c r="Y28" s="25">
        <f>D28-BH28</f>
        <v>0</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2.2999999999999998</v>
      </c>
      <c r="BJ28" s="14"/>
    </row>
    <row r="29" spans="1:64" s="26" customFormat="1" ht="13.8" x14ac:dyDescent="0.25">
      <c r="A29" s="15">
        <v>2.6</v>
      </c>
      <c r="B29" s="16" t="s">
        <v>88</v>
      </c>
      <c r="C29" s="23" t="s">
        <v>48</v>
      </c>
      <c r="D29" s="772">
        <v>1.0138</v>
      </c>
      <c r="E29" s="24">
        <f t="shared" si="8"/>
        <v>0</v>
      </c>
      <c r="F29" s="24"/>
      <c r="G29" s="20">
        <f t="shared" si="5"/>
        <v>0</v>
      </c>
      <c r="H29" s="4"/>
      <c r="I29" s="4"/>
      <c r="J29" s="4"/>
      <c r="K29" s="4"/>
      <c r="L29" s="4"/>
      <c r="M29" s="4"/>
      <c r="N29" s="4"/>
      <c r="O29" s="4"/>
      <c r="P29" s="4"/>
      <c r="Q29" s="4"/>
      <c r="R29" s="4"/>
      <c r="S29" s="20">
        <f>SUM(U29:Y29,AA29:BF29)</f>
        <v>0</v>
      </c>
      <c r="T29" s="20"/>
      <c r="U29" s="4"/>
      <c r="V29" s="4"/>
      <c r="W29" s="4"/>
      <c r="X29" s="4"/>
      <c r="Y29" s="4"/>
      <c r="Z29" s="25">
        <f>D29-BH29</f>
        <v>1.0138</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1.2938000000000001</v>
      </c>
      <c r="BJ29" s="14"/>
    </row>
    <row r="30" spans="1:64" s="26" customFormat="1" ht="20.25" customHeight="1" x14ac:dyDescent="0.25">
      <c r="A30" s="15">
        <v>2.7</v>
      </c>
      <c r="B30" s="16" t="s">
        <v>89</v>
      </c>
      <c r="C30" s="23" t="s">
        <v>41</v>
      </c>
      <c r="D30" s="772">
        <v>14.62026</v>
      </c>
      <c r="E30" s="24">
        <f t="shared" si="8"/>
        <v>0</v>
      </c>
      <c r="F30" s="24"/>
      <c r="G30" s="20">
        <f t="shared" si="5"/>
        <v>0</v>
      </c>
      <c r="H30" s="4"/>
      <c r="I30" s="4"/>
      <c r="J30" s="4"/>
      <c r="K30" s="4"/>
      <c r="L30" s="4"/>
      <c r="M30" s="4"/>
      <c r="N30" s="4"/>
      <c r="O30" s="4"/>
      <c r="P30" s="4"/>
      <c r="Q30" s="4"/>
      <c r="R30" s="4"/>
      <c r="S30" s="20">
        <f>SUM(U30:Z30,AB30:BF30)</f>
        <v>0</v>
      </c>
      <c r="T30" s="20"/>
      <c r="U30" s="4"/>
      <c r="V30" s="4"/>
      <c r="W30" s="4"/>
      <c r="X30" s="4"/>
      <c r="Y30" s="4"/>
      <c r="Z30" s="4"/>
      <c r="AA30" s="25">
        <f>D30-BH30</f>
        <v>14.62026</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14.62026</v>
      </c>
      <c r="BJ30" s="14"/>
    </row>
    <row r="31" spans="1:64" s="26" customFormat="1" ht="20.25" customHeight="1" x14ac:dyDescent="0.25">
      <c r="A31" s="15">
        <v>2.8</v>
      </c>
      <c r="B31" s="16" t="s">
        <v>100</v>
      </c>
      <c r="C31" s="23" t="s">
        <v>49</v>
      </c>
      <c r="D31" s="4"/>
      <c r="E31" s="24">
        <f>SUM(H31:N31,P31:R31)</f>
        <v>0</v>
      </c>
      <c r="F31" s="24"/>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0</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13.7</v>
      </c>
      <c r="BJ31" s="14"/>
    </row>
    <row r="32" spans="1:64" s="26" customFormat="1" ht="20.25" customHeight="1" x14ac:dyDescent="0.25">
      <c r="A32" s="15" t="s">
        <v>42</v>
      </c>
      <c r="B32" s="16" t="s">
        <v>129</v>
      </c>
      <c r="C32" s="23" t="s">
        <v>27</v>
      </c>
      <c r="D32" s="814">
        <f>SUM(D34:D49)</f>
        <v>221.86409999999998</v>
      </c>
      <c r="E32" s="24">
        <f t="shared" ref="E32:E61" si="9">SUM(H32:N32,P32:R32)</f>
        <v>0</v>
      </c>
      <c r="F32" s="24"/>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2.77</v>
      </c>
      <c r="T32" s="719"/>
      <c r="U32" s="719">
        <f>SUM(U34:U49)</f>
        <v>0</v>
      </c>
      <c r="V32" s="719">
        <f t="shared" ref="V32:AB32" si="11">SUM(V34:V49)</f>
        <v>0</v>
      </c>
      <c r="W32" s="719">
        <f t="shared" si="11"/>
        <v>0</v>
      </c>
      <c r="X32" s="719">
        <f t="shared" si="11"/>
        <v>0</v>
      </c>
      <c r="Y32" s="719">
        <f>SUM(Y34:Y49)</f>
        <v>1.3</v>
      </c>
      <c r="Z32" s="719">
        <f t="shared" si="11"/>
        <v>0</v>
      </c>
      <c r="AA32" s="719">
        <f t="shared" si="11"/>
        <v>0</v>
      </c>
      <c r="AB32" s="719">
        <f t="shared" si="11"/>
        <v>0</v>
      </c>
      <c r="AC32" s="739">
        <f>D32-BH32</f>
        <v>219.09409999999997</v>
      </c>
      <c r="AD32" s="720"/>
      <c r="AE32" s="719">
        <f>SUM(AE35:AE49)</f>
        <v>0</v>
      </c>
      <c r="AF32" s="719">
        <f>SUM(AF34,AF36:AF49)</f>
        <v>0</v>
      </c>
      <c r="AG32" s="719">
        <f>SUM(AG34:AG35,AG37:AG49)</f>
        <v>0</v>
      </c>
      <c r="AH32" s="719">
        <f>SUM(AH34:AH36,AH38:AH49)</f>
        <v>0.48</v>
      </c>
      <c r="AI32" s="719">
        <f>SUM(AI34:AI37,AI39:AI49)</f>
        <v>0</v>
      </c>
      <c r="AJ32" s="719">
        <f>SUM(AJ34:AJ38,AJ40:AJ49)</f>
        <v>0</v>
      </c>
      <c r="AK32" s="719">
        <f>SUM(AK34:AK39,AK41:AK49)</f>
        <v>0</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0.18</v>
      </c>
      <c r="AW32" s="719">
        <f>SUM(AW34:AW49,)</f>
        <v>0</v>
      </c>
      <c r="AX32" s="719">
        <f>SUM(AX34:AX49,)</f>
        <v>0</v>
      </c>
      <c r="AY32" s="719">
        <f t="shared" ref="AY32:BG32" si="12">SUM(AY34:AY49,)</f>
        <v>0</v>
      </c>
      <c r="AZ32" s="719">
        <f t="shared" si="12"/>
        <v>0.81</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2.77</v>
      </c>
      <c r="BI32" s="23">
        <f>BI34+BI35+BI36+BI37+BI38+BI39+BI40+BI41+BI42+BI43+BI44+BI45+BI46+BI47+BI48+BI49</f>
        <v>276.04409999999996</v>
      </c>
      <c r="BJ32" s="14"/>
    </row>
    <row r="33" spans="1:62" s="26" customFormat="1" ht="10.5" customHeight="1" x14ac:dyDescent="0.25">
      <c r="A33" s="94"/>
      <c r="B33" s="92" t="s">
        <v>38</v>
      </c>
      <c r="C33" s="23"/>
      <c r="D33" s="4"/>
      <c r="E33" s="24">
        <f t="shared" si="9"/>
        <v>0</v>
      </c>
      <c r="F33" s="24"/>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790">
        <v>138.75828999999999</v>
      </c>
      <c r="E34" s="24">
        <f t="shared" si="9"/>
        <v>0</v>
      </c>
      <c r="F34" s="24"/>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138.75828999999999</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186.29828999999998</v>
      </c>
      <c r="BJ34" s="14"/>
    </row>
    <row r="35" spans="1:62" s="26" customFormat="1" ht="20.25" customHeight="1" x14ac:dyDescent="0.25">
      <c r="A35" s="721" t="s">
        <v>260</v>
      </c>
      <c r="B35" s="16" t="s">
        <v>235</v>
      </c>
      <c r="C35" s="23" t="s">
        <v>236</v>
      </c>
      <c r="D35" s="790">
        <v>56.39123</v>
      </c>
      <c r="E35" s="24">
        <f t="shared" si="9"/>
        <v>0</v>
      </c>
      <c r="F35" s="24"/>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56.39123</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57.291229999999999</v>
      </c>
      <c r="BJ35" s="14"/>
    </row>
    <row r="36" spans="1:62" s="26" customFormat="1" ht="20.25" customHeight="1" x14ac:dyDescent="0.25">
      <c r="A36" s="721" t="s">
        <v>260</v>
      </c>
      <c r="B36" s="16" t="s">
        <v>237</v>
      </c>
      <c r="C36" s="23" t="s">
        <v>238</v>
      </c>
      <c r="D36" s="790">
        <v>0.16743</v>
      </c>
      <c r="E36" s="24">
        <f t="shared" si="9"/>
        <v>0</v>
      </c>
      <c r="F36" s="24"/>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0.16743</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0.16743</v>
      </c>
      <c r="BJ36" s="14"/>
    </row>
    <row r="37" spans="1:62" s="26" customFormat="1" ht="20.25" customHeight="1" x14ac:dyDescent="0.25">
      <c r="A37" s="721" t="s">
        <v>260</v>
      </c>
      <c r="B37" s="16" t="s">
        <v>239</v>
      </c>
      <c r="C37" s="23" t="s">
        <v>240</v>
      </c>
      <c r="D37" s="790">
        <v>0.21065999999999999</v>
      </c>
      <c r="E37" s="24">
        <f t="shared" si="9"/>
        <v>0</v>
      </c>
      <c r="F37" s="24"/>
      <c r="G37" s="20">
        <f t="shared" si="5"/>
        <v>0</v>
      </c>
      <c r="H37" s="4"/>
      <c r="I37" s="4"/>
      <c r="J37" s="4"/>
      <c r="K37" s="4"/>
      <c r="L37" s="4"/>
      <c r="M37" s="4"/>
      <c r="N37" s="4"/>
      <c r="O37" s="4"/>
      <c r="P37" s="4"/>
      <c r="Q37" s="4"/>
      <c r="R37" s="4"/>
      <c r="S37" s="20">
        <f>SUM(U37:AB37,AE37:AG37,AI37:BF37)</f>
        <v>0</v>
      </c>
      <c r="T37" s="20"/>
      <c r="U37" s="4"/>
      <c r="V37" s="4"/>
      <c r="W37" s="4"/>
      <c r="X37" s="4"/>
      <c r="Y37" s="4"/>
      <c r="Z37" s="4"/>
      <c r="AA37" s="4"/>
      <c r="AB37" s="4"/>
      <c r="AC37" s="737">
        <f>SUM(AE37:AG37,AI37:AT37)</f>
        <v>0</v>
      </c>
      <c r="AD37" s="720"/>
      <c r="AE37" s="4"/>
      <c r="AF37" s="4"/>
      <c r="AG37" s="4"/>
      <c r="AH37" s="25">
        <f>D37-BH37</f>
        <v>0.21065999999999999</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v>
      </c>
      <c r="BI37" s="23">
        <f>AH64</f>
        <v>0.69065999999999994</v>
      </c>
      <c r="BJ37" s="14"/>
    </row>
    <row r="38" spans="1:62" s="26" customFormat="1" ht="20.25" customHeight="1" x14ac:dyDescent="0.25">
      <c r="A38" s="721" t="s">
        <v>260</v>
      </c>
      <c r="B38" s="16" t="s">
        <v>241</v>
      </c>
      <c r="C38" s="23" t="s">
        <v>242</v>
      </c>
      <c r="D38" s="790">
        <v>3.8232900000000001</v>
      </c>
      <c r="E38" s="24">
        <f t="shared" si="9"/>
        <v>0</v>
      </c>
      <c r="F38" s="24"/>
      <c r="G38" s="20">
        <f t="shared" si="5"/>
        <v>0</v>
      </c>
      <c r="H38" s="4"/>
      <c r="I38" s="4"/>
      <c r="J38" s="4"/>
      <c r="K38" s="4"/>
      <c r="L38" s="4"/>
      <c r="M38" s="4"/>
      <c r="N38" s="4"/>
      <c r="O38" s="4"/>
      <c r="P38" s="4"/>
      <c r="Q38" s="4"/>
      <c r="R38" s="4"/>
      <c r="S38" s="20">
        <f>SUM(U38:AB38,AE38:AH38,AJ38:BF38)</f>
        <v>2.4299999999999997</v>
      </c>
      <c r="T38" s="20"/>
      <c r="U38" s="4"/>
      <c r="V38" s="4"/>
      <c r="W38" s="4"/>
      <c r="X38" s="4"/>
      <c r="Y38" s="4">
        <v>0.96</v>
      </c>
      <c r="Z38" s="4"/>
      <c r="AA38" s="4"/>
      <c r="AB38" s="4"/>
      <c r="AC38" s="737">
        <f>SUM(AE38:AH38,AJ38:AT38)</f>
        <v>0.48</v>
      </c>
      <c r="AD38" s="720"/>
      <c r="AE38" s="4"/>
      <c r="AF38" s="4"/>
      <c r="AG38" s="4"/>
      <c r="AH38" s="4">
        <v>0.48</v>
      </c>
      <c r="AI38" s="25">
        <f>D38-BH38</f>
        <v>1.3932900000000004</v>
      </c>
      <c r="AJ38" s="4"/>
      <c r="AK38" s="4"/>
      <c r="AL38" s="4"/>
      <c r="AM38" s="4"/>
      <c r="AN38" s="4"/>
      <c r="AO38" s="4"/>
      <c r="AP38" s="4"/>
      <c r="AQ38" s="4"/>
      <c r="AR38" s="4"/>
      <c r="AS38" s="4"/>
      <c r="AT38" s="4"/>
      <c r="AU38" s="4"/>
      <c r="AV38" s="4">
        <v>0.18</v>
      </c>
      <c r="AW38" s="4"/>
      <c r="AX38" s="4"/>
      <c r="AY38" s="4"/>
      <c r="AZ38" s="4">
        <v>0.81</v>
      </c>
      <c r="BA38" s="4"/>
      <c r="BB38" s="4"/>
      <c r="BC38" s="4"/>
      <c r="BD38" s="4"/>
      <c r="BE38" s="4"/>
      <c r="BF38" s="4"/>
      <c r="BG38" s="4"/>
      <c r="BH38" s="20">
        <f>SUM(H38:N38,P38:R38,U38:AB38,AE38:AH38,AJ38:BG38)</f>
        <v>2.4299999999999997</v>
      </c>
      <c r="BI38" s="23">
        <f>AI64</f>
        <v>3.7332900000000002</v>
      </c>
      <c r="BJ38" s="14"/>
    </row>
    <row r="39" spans="1:62" s="26" customFormat="1" ht="20.25" customHeight="1" x14ac:dyDescent="0.25">
      <c r="A39" s="721" t="s">
        <v>260</v>
      </c>
      <c r="B39" s="16" t="s">
        <v>243</v>
      </c>
      <c r="C39" s="23" t="s">
        <v>244</v>
      </c>
      <c r="D39" s="790">
        <v>1.63218</v>
      </c>
      <c r="E39" s="24">
        <f t="shared" si="9"/>
        <v>0</v>
      </c>
      <c r="F39" s="24"/>
      <c r="G39" s="20">
        <f t="shared" si="5"/>
        <v>0</v>
      </c>
      <c r="H39" s="4"/>
      <c r="I39" s="4"/>
      <c r="J39" s="4"/>
      <c r="K39" s="4"/>
      <c r="L39" s="4"/>
      <c r="M39" s="4"/>
      <c r="N39" s="4"/>
      <c r="O39" s="4"/>
      <c r="P39" s="4"/>
      <c r="Q39" s="4"/>
      <c r="R39" s="4"/>
      <c r="S39" s="20">
        <f>SUM(U39:AB39,AE39:AI39,AK39:BF39)</f>
        <v>0</v>
      </c>
      <c r="T39" s="20"/>
      <c r="U39" s="4"/>
      <c r="V39" s="4"/>
      <c r="W39" s="4"/>
      <c r="X39" s="4"/>
      <c r="Y39" s="4"/>
      <c r="Z39" s="4"/>
      <c r="AA39" s="4"/>
      <c r="AB39" s="4"/>
      <c r="AC39" s="737">
        <f>SUM(AE39:AI39,AK39:AT39)</f>
        <v>0</v>
      </c>
      <c r="AD39" s="720"/>
      <c r="AE39" s="4"/>
      <c r="AF39" s="4"/>
      <c r="AG39" s="4"/>
      <c r="AH39" s="4"/>
      <c r="AI39" s="4"/>
      <c r="AJ39" s="25">
        <f>D39-BH39</f>
        <v>1.63218</v>
      </c>
      <c r="AK39" s="4"/>
      <c r="AL39" s="4"/>
      <c r="AM39" s="4"/>
      <c r="AN39" s="4"/>
      <c r="AO39" s="4"/>
      <c r="AP39" s="4"/>
      <c r="AQ39" s="4"/>
      <c r="AR39" s="4"/>
      <c r="AS39" s="4"/>
      <c r="AT39" s="4"/>
      <c r="AU39" s="4"/>
      <c r="AV39" s="4"/>
      <c r="AW39" s="4"/>
      <c r="AX39" s="4"/>
      <c r="AY39" s="4"/>
      <c r="AZ39" s="4"/>
      <c r="BA39" s="4"/>
      <c r="BB39" s="4"/>
      <c r="BC39" s="4"/>
      <c r="BD39" s="4"/>
      <c r="BE39" s="4"/>
      <c r="BF39" s="4"/>
      <c r="BG39" s="4"/>
      <c r="BH39" s="20">
        <f>SUM(H39:N39,P39:R39,U39:AB39,AE39:AI39,AK39:BG39)</f>
        <v>0</v>
      </c>
      <c r="BI39" s="23">
        <f>AJ64</f>
        <v>2.8321800000000001</v>
      </c>
      <c r="BJ39" s="14"/>
    </row>
    <row r="40" spans="1:62" s="26" customFormat="1" ht="20.25" customHeight="1" x14ac:dyDescent="0.25">
      <c r="A40" s="721" t="s">
        <v>260</v>
      </c>
      <c r="B40" s="16" t="s">
        <v>245</v>
      </c>
      <c r="C40" s="23" t="s">
        <v>246</v>
      </c>
      <c r="D40" s="790">
        <v>0.22459000000000001</v>
      </c>
      <c r="E40" s="24">
        <f t="shared" si="9"/>
        <v>0</v>
      </c>
      <c r="F40" s="24"/>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0.22459000000000001</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0.26458999999999999</v>
      </c>
      <c r="BJ40" s="14"/>
    </row>
    <row r="41" spans="1:62" s="26" customFormat="1" ht="20.25" customHeight="1" x14ac:dyDescent="0.25">
      <c r="A41" s="721" t="s">
        <v>260</v>
      </c>
      <c r="B41" s="16" t="s">
        <v>247</v>
      </c>
      <c r="C41" s="23" t="s">
        <v>248</v>
      </c>
      <c r="D41" s="790">
        <v>2.2169999999999999E-2</v>
      </c>
      <c r="E41" s="24">
        <f t="shared" si="9"/>
        <v>0</v>
      </c>
      <c r="F41" s="24"/>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2.2169999999999999E-2</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0.21217</v>
      </c>
      <c r="BJ41" s="14"/>
    </row>
    <row r="42" spans="1:62" s="26" customFormat="1" ht="20.25" customHeight="1" x14ac:dyDescent="0.25">
      <c r="A42" s="721" t="s">
        <v>260</v>
      </c>
      <c r="B42" s="16" t="s">
        <v>249</v>
      </c>
      <c r="C42" s="23" t="s">
        <v>250</v>
      </c>
      <c r="D42" s="4"/>
      <c r="E42" s="24">
        <f t="shared" si="9"/>
        <v>0</v>
      </c>
      <c r="F42" s="24"/>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4"/>
      <c r="E43" s="24">
        <f t="shared" si="9"/>
        <v>0</v>
      </c>
      <c r="F43" s="24"/>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v>
      </c>
      <c r="BJ43" s="14"/>
    </row>
    <row r="44" spans="1:62" s="26" customFormat="1" ht="20.25" customHeight="1" x14ac:dyDescent="0.25">
      <c r="A44" s="721" t="s">
        <v>260</v>
      </c>
      <c r="B44" s="16" t="s">
        <v>83</v>
      </c>
      <c r="C44" s="23" t="s">
        <v>73</v>
      </c>
      <c r="D44" s="4"/>
      <c r="E44" s="24">
        <f t="shared" si="9"/>
        <v>0</v>
      </c>
      <c r="F44" s="24"/>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4"/>
      <c r="E45" s="24">
        <f t="shared" si="9"/>
        <v>0</v>
      </c>
      <c r="F45" s="24"/>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v>
      </c>
      <c r="AQ45" s="4"/>
      <c r="AR45" s="4"/>
      <c r="AS45" s="4"/>
      <c r="AT45" s="4"/>
      <c r="AU45" s="4"/>
      <c r="AV45" s="4"/>
      <c r="AW45" s="4"/>
      <c r="AX45" s="4"/>
      <c r="AY45" s="4"/>
      <c r="AZ45" s="4"/>
      <c r="BA45" s="4"/>
      <c r="BB45" s="4"/>
      <c r="BC45" s="4"/>
      <c r="BD45" s="4"/>
      <c r="BE45" s="4"/>
      <c r="BF45" s="4"/>
      <c r="BG45" s="4"/>
      <c r="BH45" s="20">
        <f>SUM(H45:N45,P45:R45,U45:AB45,AE45:AO45,AQ45:BG45)</f>
        <v>0</v>
      </c>
      <c r="BI45" s="23">
        <f>AP64</f>
        <v>0</v>
      </c>
      <c r="BJ45" s="14"/>
    </row>
    <row r="46" spans="1:62" s="26" customFormat="1" ht="20.25" customHeight="1" x14ac:dyDescent="0.25">
      <c r="A46" s="721" t="s">
        <v>260</v>
      </c>
      <c r="B46" s="16" t="s">
        <v>251</v>
      </c>
      <c r="C46" s="23" t="s">
        <v>43</v>
      </c>
      <c r="D46" s="772">
        <v>20.295760000000001</v>
      </c>
      <c r="E46" s="24">
        <f t="shared" si="9"/>
        <v>0</v>
      </c>
      <c r="F46" s="24"/>
      <c r="G46" s="20">
        <f t="shared" si="5"/>
        <v>0</v>
      </c>
      <c r="H46" s="4"/>
      <c r="I46" s="4"/>
      <c r="J46" s="4"/>
      <c r="K46" s="4"/>
      <c r="L46" s="4"/>
      <c r="M46" s="4"/>
      <c r="N46" s="4"/>
      <c r="O46" s="4"/>
      <c r="P46" s="4"/>
      <c r="Q46" s="4"/>
      <c r="R46" s="4"/>
      <c r="S46" s="20">
        <f>SUM(U46:AB46,AE46:AP46,AR46:BF46)</f>
        <v>0</v>
      </c>
      <c r="T46" s="20"/>
      <c r="U46" s="4"/>
      <c r="V46" s="4"/>
      <c r="W46" s="4"/>
      <c r="X46" s="4"/>
      <c r="Y46" s="4"/>
      <c r="Z46" s="4"/>
      <c r="AA46" s="4"/>
      <c r="AB46" s="4"/>
      <c r="AC46" s="737">
        <f>SUM(AE46:AP46,AR46:AT46)</f>
        <v>0</v>
      </c>
      <c r="AD46" s="720"/>
      <c r="AE46" s="4"/>
      <c r="AF46" s="4"/>
      <c r="AG46" s="4"/>
      <c r="AH46" s="4"/>
      <c r="AI46" s="4"/>
      <c r="AJ46" s="4"/>
      <c r="AK46" s="4"/>
      <c r="AL46" s="4"/>
      <c r="AM46" s="4"/>
      <c r="AN46" s="4"/>
      <c r="AO46" s="4"/>
      <c r="AP46" s="4"/>
      <c r="AQ46" s="25">
        <f>D46-BH46</f>
        <v>20.295760000000001</v>
      </c>
      <c r="AR46" s="4"/>
      <c r="AS46" s="4"/>
      <c r="AT46" s="4"/>
      <c r="AU46" s="4"/>
      <c r="AV46" s="4"/>
      <c r="AW46" s="4"/>
      <c r="AX46" s="4"/>
      <c r="AY46" s="4"/>
      <c r="AZ46" s="4"/>
      <c r="BA46" s="4"/>
      <c r="BB46" s="4"/>
      <c r="BC46" s="4"/>
      <c r="BD46" s="4"/>
      <c r="BE46" s="4"/>
      <c r="BF46" s="4"/>
      <c r="BG46" s="4"/>
      <c r="BH46" s="20">
        <f>SUM(H46:N46,P46:R46,U46:AB46,AE46:AP46,AR46:BG46)</f>
        <v>0</v>
      </c>
      <c r="BI46" s="23">
        <f>AQ64</f>
        <v>22.985760000000003</v>
      </c>
      <c r="BJ46" s="14"/>
    </row>
    <row r="47" spans="1:62" s="26" customFormat="1" ht="20.25" customHeight="1" x14ac:dyDescent="0.25">
      <c r="A47" s="721" t="s">
        <v>260</v>
      </c>
      <c r="B47" s="16" t="s">
        <v>252</v>
      </c>
      <c r="C47" s="23" t="s">
        <v>253</v>
      </c>
      <c r="D47" s="4"/>
      <c r="E47" s="24">
        <f t="shared" si="9"/>
        <v>0</v>
      </c>
      <c r="F47" s="24"/>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4"/>
      <c r="E48" s="24">
        <f t="shared" si="9"/>
        <v>0</v>
      </c>
      <c r="F48" s="24"/>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790">
        <v>0.33850000000000002</v>
      </c>
      <c r="E49" s="24">
        <f t="shared" si="9"/>
        <v>0</v>
      </c>
      <c r="F49" s="24"/>
      <c r="G49" s="20">
        <f t="shared" si="5"/>
        <v>0</v>
      </c>
      <c r="H49" s="4"/>
      <c r="I49" s="4"/>
      <c r="J49" s="4"/>
      <c r="K49" s="4"/>
      <c r="L49" s="4"/>
      <c r="M49" s="4"/>
      <c r="N49" s="4"/>
      <c r="O49" s="4"/>
      <c r="P49" s="4"/>
      <c r="Q49" s="4"/>
      <c r="R49" s="4"/>
      <c r="S49" s="20">
        <f>SUM(U49:AB49,AE49:AS49,AU49:BF49)</f>
        <v>0.34</v>
      </c>
      <c r="T49" s="20"/>
      <c r="U49" s="4"/>
      <c r="V49" s="4"/>
      <c r="W49" s="4"/>
      <c r="X49" s="4"/>
      <c r="Y49" s="4">
        <v>0.34</v>
      </c>
      <c r="Z49" s="4"/>
      <c r="AA49" s="4"/>
      <c r="AB49" s="4"/>
      <c r="AC49" s="737">
        <f>SUM(AE49:AS49,)</f>
        <v>0</v>
      </c>
      <c r="AD49" s="720"/>
      <c r="AE49" s="4"/>
      <c r="AF49" s="4"/>
      <c r="AG49" s="4"/>
      <c r="AH49" s="4"/>
      <c r="AI49" s="4"/>
      <c r="AJ49" s="4"/>
      <c r="AK49" s="4"/>
      <c r="AL49" s="4"/>
      <c r="AM49" s="4"/>
      <c r="AN49" s="4"/>
      <c r="AO49" s="4"/>
      <c r="AP49" s="4"/>
      <c r="AQ49" s="4"/>
      <c r="AR49" s="4"/>
      <c r="AS49" s="4"/>
      <c r="AT49" s="25">
        <f>D49-BH49</f>
        <v>-1.5000000000000013E-3</v>
      </c>
      <c r="AU49" s="4"/>
      <c r="AV49" s="4"/>
      <c r="AW49" s="4"/>
      <c r="AX49" s="4"/>
      <c r="AY49" s="4"/>
      <c r="AZ49" s="4"/>
      <c r="BA49" s="4"/>
      <c r="BB49" s="4"/>
      <c r="BC49" s="4"/>
      <c r="BD49" s="4"/>
      <c r="BE49" s="4"/>
      <c r="BF49" s="4"/>
      <c r="BG49" s="4"/>
      <c r="BH49" s="20">
        <f>SUM(H49:N49,P49:R49,U49:AB49,AE49:AS49,AU49:BG49)</f>
        <v>0.34</v>
      </c>
      <c r="BI49" s="23">
        <f>AT64</f>
        <v>1.5685</v>
      </c>
      <c r="BJ49" s="14"/>
    </row>
    <row r="50" spans="1:62" s="26" customFormat="1" ht="13.8" x14ac:dyDescent="0.25">
      <c r="A50" s="15">
        <v>2.1</v>
      </c>
      <c r="B50" s="16" t="s">
        <v>119</v>
      </c>
      <c r="C50" s="23" t="s">
        <v>123</v>
      </c>
      <c r="D50" s="4"/>
      <c r="E50" s="24">
        <f t="shared" si="9"/>
        <v>0</v>
      </c>
      <c r="F50" s="24"/>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772">
        <v>1.67638</v>
      </c>
      <c r="E51" s="24">
        <f t="shared" si="9"/>
        <v>0</v>
      </c>
      <c r="F51" s="24"/>
      <c r="G51" s="20">
        <f t="shared" si="5"/>
        <v>0</v>
      </c>
      <c r="H51" s="4"/>
      <c r="I51" s="4"/>
      <c r="J51" s="4"/>
      <c r="K51" s="4"/>
      <c r="L51" s="4"/>
      <c r="M51" s="4"/>
      <c r="N51" s="4"/>
      <c r="O51" s="4"/>
      <c r="P51" s="4"/>
      <c r="Q51" s="4"/>
      <c r="R51" s="4"/>
      <c r="S51" s="20">
        <f>SUM(U51:AB51,AE51:AU51,AW51:BF51)</f>
        <v>0</v>
      </c>
      <c r="T51" s="20"/>
      <c r="U51" s="4"/>
      <c r="V51" s="4"/>
      <c r="W51" s="4"/>
      <c r="X51" s="4"/>
      <c r="Y51" s="4"/>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1.67638</v>
      </c>
      <c r="AW51" s="4"/>
      <c r="AX51" s="4"/>
      <c r="AY51" s="4"/>
      <c r="AZ51" s="4"/>
      <c r="BA51" s="4"/>
      <c r="BB51" s="4"/>
      <c r="BC51" s="4"/>
      <c r="BD51" s="4"/>
      <c r="BE51" s="4"/>
      <c r="BF51" s="4"/>
      <c r="BG51" s="4"/>
      <c r="BH51" s="20">
        <f>SUM(H51:N51,P51:R51,U51:AB51,AE51:AU51,AW51:BG51)</f>
        <v>0</v>
      </c>
      <c r="BI51" s="23">
        <f>AV64</f>
        <v>1.8563799999999999</v>
      </c>
      <c r="BJ51" s="14"/>
    </row>
    <row r="52" spans="1:62" s="26" customFormat="1" ht="13.8" x14ac:dyDescent="0.25">
      <c r="A52" s="15">
        <v>2.12</v>
      </c>
      <c r="B52" s="16" t="s">
        <v>149</v>
      </c>
      <c r="C52" s="23" t="s">
        <v>147</v>
      </c>
      <c r="D52" s="4"/>
      <c r="E52" s="24">
        <f t="shared" si="9"/>
        <v>0</v>
      </c>
      <c r="F52" s="24"/>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v>
      </c>
      <c r="BJ52" s="14"/>
    </row>
    <row r="53" spans="1:62" s="26" customFormat="1" ht="13.8" x14ac:dyDescent="0.25">
      <c r="A53" s="15" t="s">
        <v>168</v>
      </c>
      <c r="B53" s="16" t="s">
        <v>90</v>
      </c>
      <c r="C53" s="23" t="s">
        <v>94</v>
      </c>
      <c r="D53" s="772">
        <v>74.59778</v>
      </c>
      <c r="E53" s="24">
        <f t="shared" si="9"/>
        <v>0</v>
      </c>
      <c r="F53" s="24"/>
      <c r="G53" s="20">
        <f t="shared" si="5"/>
        <v>0</v>
      </c>
      <c r="H53" s="4"/>
      <c r="I53" s="4"/>
      <c r="J53" s="4"/>
      <c r="K53" s="4"/>
      <c r="L53" s="4"/>
      <c r="M53" s="4"/>
      <c r="N53" s="4"/>
      <c r="O53" s="4"/>
      <c r="P53" s="4"/>
      <c r="Q53" s="4"/>
      <c r="R53" s="4"/>
      <c r="S53" s="20">
        <f>SUM(U53:AB53,AE53:AW53,AY53:BF53)</f>
        <v>2.5</v>
      </c>
      <c r="T53" s="20"/>
      <c r="U53" s="4"/>
      <c r="V53" s="4"/>
      <c r="W53" s="4"/>
      <c r="X53" s="4"/>
      <c r="Y53" s="4"/>
      <c r="Z53" s="4"/>
      <c r="AA53" s="4"/>
      <c r="AB53" s="4"/>
      <c r="AC53" s="737">
        <f t="shared" ref="AC53:AC60" si="13">SUM(AE53:AT53,)</f>
        <v>2.5</v>
      </c>
      <c r="AD53" s="720"/>
      <c r="AE53" s="4">
        <v>2.5</v>
      </c>
      <c r="AF53" s="4"/>
      <c r="AG53" s="4"/>
      <c r="AH53" s="4"/>
      <c r="AI53" s="4"/>
      <c r="AJ53" s="4"/>
      <c r="AK53" s="4"/>
      <c r="AL53" s="4"/>
      <c r="AM53" s="4"/>
      <c r="AN53" s="4"/>
      <c r="AO53" s="4"/>
      <c r="AP53" s="4"/>
      <c r="AQ53" s="4"/>
      <c r="AR53" s="4"/>
      <c r="AS53" s="4"/>
      <c r="AT53" s="4"/>
      <c r="AU53" s="4"/>
      <c r="AV53" s="4"/>
      <c r="AW53" s="4"/>
      <c r="AX53" s="25">
        <f>D53-BH53</f>
        <v>72.09778</v>
      </c>
      <c r="AY53" s="4"/>
      <c r="AZ53" s="4"/>
      <c r="BA53" s="4"/>
      <c r="BB53" s="4"/>
      <c r="BC53" s="4"/>
      <c r="BD53" s="4"/>
      <c r="BE53" s="4"/>
      <c r="BF53" s="4"/>
      <c r="BG53" s="4"/>
      <c r="BH53" s="20">
        <f>SUM(H53:N53,P53:R53,U53:AB53,AE53:AW53,AY53:BG53)</f>
        <v>2.5</v>
      </c>
      <c r="BI53" s="23">
        <f>AX64</f>
        <v>91.667779999999993</v>
      </c>
      <c r="BJ53" s="14"/>
    </row>
    <row r="54" spans="1:62" s="26" customFormat="1" ht="13.8" x14ac:dyDescent="0.25">
      <c r="A54" s="15" t="s">
        <v>169</v>
      </c>
      <c r="B54" s="16" t="s">
        <v>91</v>
      </c>
      <c r="C54" s="23" t="s">
        <v>95</v>
      </c>
      <c r="D54" s="4"/>
      <c r="E54" s="24">
        <f t="shared" si="9"/>
        <v>0</v>
      </c>
      <c r="F54" s="24"/>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772">
        <v>0.55157</v>
      </c>
      <c r="E55" s="24">
        <f t="shared" si="9"/>
        <v>0</v>
      </c>
      <c r="F55" s="24"/>
      <c r="G55" s="20">
        <f t="shared" si="5"/>
        <v>0</v>
      </c>
      <c r="H55" s="4"/>
      <c r="I55" s="4"/>
      <c r="J55" s="4"/>
      <c r="K55" s="4"/>
      <c r="L55" s="4"/>
      <c r="M55" s="4"/>
      <c r="N55" s="4"/>
      <c r="O55" s="4"/>
      <c r="P55" s="4"/>
      <c r="Q55" s="4"/>
      <c r="R55" s="4"/>
      <c r="S55" s="20">
        <f>SUM(U55:AB55,AE55:AY55,BA55:BF55)</f>
        <v>0.22</v>
      </c>
      <c r="T55" s="20"/>
      <c r="U55" s="4"/>
      <c r="V55" s="4">
        <v>0.22</v>
      </c>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0.33157000000000003</v>
      </c>
      <c r="BA55" s="4"/>
      <c r="BB55" s="4"/>
      <c r="BC55" s="4"/>
      <c r="BD55" s="4"/>
      <c r="BE55" s="4"/>
      <c r="BF55" s="4"/>
      <c r="BG55" s="4"/>
      <c r="BH55" s="20">
        <f>SUM(H55:N55,P55:R55,U55:AB55,AE55:AY55,BA55:BG55)</f>
        <v>0.22</v>
      </c>
      <c r="BI55" s="23">
        <f>AZ64</f>
        <v>1.1415700000000002</v>
      </c>
      <c r="BJ55" s="14"/>
    </row>
    <row r="56" spans="1:62" s="26" customFormat="1" ht="13.8" x14ac:dyDescent="0.25">
      <c r="A56" s="15" t="s">
        <v>171</v>
      </c>
      <c r="B56" s="16" t="s">
        <v>116</v>
      </c>
      <c r="C56" s="23" t="s">
        <v>96</v>
      </c>
      <c r="D56" s="772">
        <v>0.18210000000000001</v>
      </c>
      <c r="E56" s="24">
        <f t="shared" si="9"/>
        <v>0</v>
      </c>
      <c r="F56" s="24"/>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0.18210000000000001</v>
      </c>
      <c r="BB56" s="4"/>
      <c r="BC56" s="4"/>
      <c r="BD56" s="4"/>
      <c r="BE56" s="4"/>
      <c r="BF56" s="4"/>
      <c r="BG56" s="4"/>
      <c r="BH56" s="20">
        <f>SUM(H56:N56,P56:R56,U56:AB56,AE56:AZ56,BB56:BG56)</f>
        <v>0</v>
      </c>
      <c r="BI56" s="23">
        <f>BA64</f>
        <v>0.18210000000000001</v>
      </c>
      <c r="BJ56" s="14"/>
    </row>
    <row r="57" spans="1:62" s="26" customFormat="1" ht="13.8" x14ac:dyDescent="0.25">
      <c r="A57" s="15" t="s">
        <v>172</v>
      </c>
      <c r="B57" s="16" t="s">
        <v>120</v>
      </c>
      <c r="C57" s="23" t="s">
        <v>117</v>
      </c>
      <c r="D57" s="4"/>
      <c r="E57" s="24">
        <f t="shared" si="9"/>
        <v>0</v>
      </c>
      <c r="F57" s="24"/>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772">
        <v>2.2106400000000002</v>
      </c>
      <c r="E58" s="24">
        <f t="shared" si="9"/>
        <v>0</v>
      </c>
      <c r="F58" s="24"/>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2.2106400000000002</v>
      </c>
      <c r="BD58" s="4"/>
      <c r="BE58" s="4"/>
      <c r="BF58" s="4"/>
      <c r="BG58" s="4"/>
      <c r="BH58" s="20">
        <f>SUM(H58:N58,P58:R58,U58:AB58,AE58:BB58,BD58:BG58)</f>
        <v>0</v>
      </c>
      <c r="BI58" s="23">
        <f>BC64</f>
        <v>2.2106400000000002</v>
      </c>
      <c r="BJ58" s="14"/>
    </row>
    <row r="59" spans="1:62" s="26" customFormat="1" ht="13.8" x14ac:dyDescent="0.25">
      <c r="A59" s="15">
        <v>2.19</v>
      </c>
      <c r="B59" s="16" t="s">
        <v>151</v>
      </c>
      <c r="C59" s="23" t="s">
        <v>152</v>
      </c>
      <c r="D59" s="772">
        <v>60.323300000000003</v>
      </c>
      <c r="E59" s="24">
        <f t="shared" si="9"/>
        <v>0.8</v>
      </c>
      <c r="F59" s="24"/>
      <c r="G59" s="20">
        <f t="shared" si="5"/>
        <v>0</v>
      </c>
      <c r="H59" s="4"/>
      <c r="I59" s="4"/>
      <c r="J59" s="4"/>
      <c r="K59" s="4"/>
      <c r="L59" s="4"/>
      <c r="M59" s="4"/>
      <c r="N59" s="4"/>
      <c r="O59" s="4"/>
      <c r="P59" s="4"/>
      <c r="Q59" s="4"/>
      <c r="R59" s="4">
        <v>0.8</v>
      </c>
      <c r="S59" s="20">
        <f>SUM(U59:AB59,AE59:BC59,BE59:BF59)</f>
        <v>0.01</v>
      </c>
      <c r="T59" s="20"/>
      <c r="U59" s="4"/>
      <c r="V59" s="4"/>
      <c r="W59" s="4"/>
      <c r="X59" s="4"/>
      <c r="Y59" s="4"/>
      <c r="Z59" s="4"/>
      <c r="AA59" s="4"/>
      <c r="AB59" s="4"/>
      <c r="AC59" s="737">
        <f t="shared" si="13"/>
        <v>0.01</v>
      </c>
      <c r="AD59" s="720"/>
      <c r="AE59" s="4">
        <v>0.01</v>
      </c>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59.513300000000001</v>
      </c>
      <c r="BE59" s="4"/>
      <c r="BF59" s="4"/>
      <c r="BG59" s="4"/>
      <c r="BH59" s="20">
        <f>SUM(H59:N59,P59:R59,U59:AB59,AE59:BC59,BE59:BG59)</f>
        <v>0.81</v>
      </c>
      <c r="BI59" s="23">
        <f>BD64</f>
        <v>59.513300000000001</v>
      </c>
      <c r="BJ59" s="14"/>
    </row>
    <row r="60" spans="1:62" s="26" customFormat="1" ht="13.8" x14ac:dyDescent="0.25">
      <c r="A60" s="15">
        <v>2.2000000000000002</v>
      </c>
      <c r="B60" s="16" t="s">
        <v>150</v>
      </c>
      <c r="C60" s="23" t="s">
        <v>153</v>
      </c>
      <c r="D60" s="772">
        <v>105.6827</v>
      </c>
      <c r="E60" s="24">
        <f t="shared" si="9"/>
        <v>0</v>
      </c>
      <c r="F60" s="24"/>
      <c r="G60" s="20">
        <f t="shared" si="5"/>
        <v>0</v>
      </c>
      <c r="H60" s="4"/>
      <c r="I60" s="4"/>
      <c r="J60" s="4"/>
      <c r="K60" s="4"/>
      <c r="L60" s="4"/>
      <c r="M60" s="4"/>
      <c r="N60" s="4"/>
      <c r="O60" s="4"/>
      <c r="P60" s="4"/>
      <c r="Q60" s="4"/>
      <c r="R60" s="4"/>
      <c r="S60" s="20">
        <f>SUM(U60:AB60,AE60:BD60,BF60)</f>
        <v>0.47</v>
      </c>
      <c r="T60" s="20"/>
      <c r="U60" s="4"/>
      <c r="V60" s="4"/>
      <c r="W60" s="4"/>
      <c r="X60" s="4"/>
      <c r="Y60" s="4"/>
      <c r="Z60" s="4"/>
      <c r="AA60" s="4"/>
      <c r="AB60" s="4"/>
      <c r="AC60" s="737">
        <f t="shared" si="13"/>
        <v>0.47</v>
      </c>
      <c r="AD60" s="720"/>
      <c r="AE60" s="4">
        <v>0.47</v>
      </c>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25">
        <f>D60-BH60</f>
        <v>105.2127</v>
      </c>
      <c r="BF60" s="4"/>
      <c r="BG60" s="4"/>
      <c r="BH60" s="20">
        <f>SUM(H60:N60,P60:R60,U60:AB60,AE60:BD60,BF60:BG60)</f>
        <v>0.47</v>
      </c>
      <c r="BI60" s="23">
        <f>BE64</f>
        <v>105.2127</v>
      </c>
      <c r="BJ60" s="14"/>
    </row>
    <row r="61" spans="1:62" s="26" customFormat="1" ht="13.8" x14ac:dyDescent="0.25">
      <c r="A61" s="15">
        <v>2.21</v>
      </c>
      <c r="B61" s="16" t="s">
        <v>77</v>
      </c>
      <c r="C61" s="23" t="s">
        <v>78</v>
      </c>
      <c r="D61" s="4"/>
      <c r="E61" s="24">
        <f t="shared" si="9"/>
        <v>0</v>
      </c>
      <c r="F61" s="24"/>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v>
      </c>
      <c r="BG61" s="4"/>
      <c r="BH61" s="20">
        <f>SUM(H61:N61,P61:R61,U61:AB61,AE61:BE61,BG61)</f>
        <v>0</v>
      </c>
      <c r="BI61" s="23">
        <f>BF64</f>
        <v>0</v>
      </c>
      <c r="BJ61" s="14"/>
    </row>
    <row r="62" spans="1:62" s="26" customFormat="1" ht="13.8" x14ac:dyDescent="0.25">
      <c r="A62" s="27">
        <v>3</v>
      </c>
      <c r="B62" s="28" t="s">
        <v>72</v>
      </c>
      <c r="C62" s="29" t="s">
        <v>84</v>
      </c>
      <c r="D62" s="771">
        <v>29.68798</v>
      </c>
      <c r="E62" s="24">
        <f>SUM(H62:N62,P62:R62)</f>
        <v>0</v>
      </c>
      <c r="F62" s="24"/>
      <c r="G62" s="20">
        <f t="shared" si="5"/>
        <v>0</v>
      </c>
      <c r="H62" s="4"/>
      <c r="I62" s="4"/>
      <c r="J62" s="4"/>
      <c r="K62" s="4"/>
      <c r="L62" s="4"/>
      <c r="M62" s="4"/>
      <c r="N62" s="4"/>
      <c r="O62" s="4"/>
      <c r="P62" s="4"/>
      <c r="Q62" s="4"/>
      <c r="R62" s="4"/>
      <c r="S62" s="20">
        <f>SUM(U62:AB62,AE62:BF62,)</f>
        <v>7.73</v>
      </c>
      <c r="T62" s="20"/>
      <c r="U62" s="4"/>
      <c r="V62" s="4"/>
      <c r="W62" s="4"/>
      <c r="X62" s="4"/>
      <c r="Y62" s="4"/>
      <c r="Z62" s="4"/>
      <c r="AA62" s="4"/>
      <c r="AB62" s="4"/>
      <c r="AC62" s="737">
        <f>SUM(AE62:AT62,)</f>
        <v>5.96</v>
      </c>
      <c r="AD62" s="720"/>
      <c r="AE62" s="4">
        <v>5.2</v>
      </c>
      <c r="AF62" s="4">
        <v>0.1</v>
      </c>
      <c r="AG62" s="4"/>
      <c r="AH62" s="4"/>
      <c r="AI62" s="4">
        <v>0.13</v>
      </c>
      <c r="AJ62" s="4"/>
      <c r="AK62" s="4">
        <v>0.03</v>
      </c>
      <c r="AL62" s="4"/>
      <c r="AM62" s="4"/>
      <c r="AN62" s="4"/>
      <c r="AO62" s="4"/>
      <c r="AP62" s="4"/>
      <c r="AQ62" s="4"/>
      <c r="AR62" s="4"/>
      <c r="AS62" s="4"/>
      <c r="AT62" s="4">
        <v>0.5</v>
      </c>
      <c r="AU62" s="4"/>
      <c r="AV62" s="4"/>
      <c r="AW62" s="4"/>
      <c r="AX62" s="4">
        <v>1.77</v>
      </c>
      <c r="AY62" s="4"/>
      <c r="AZ62" s="4"/>
      <c r="BA62" s="4"/>
      <c r="BB62" s="4"/>
      <c r="BC62" s="4"/>
      <c r="BD62" s="4"/>
      <c r="BE62" s="4"/>
      <c r="BF62" s="4"/>
      <c r="BG62" s="25">
        <f>D62-BH62</f>
        <v>21.957979999999999</v>
      </c>
      <c r="BH62" s="20">
        <f>SUM(H62:N62,P62:R62,U62:AB62,AE62:BF62,)</f>
        <v>7.73</v>
      </c>
      <c r="BI62" s="23">
        <f>BG64</f>
        <v>21.957979999999999</v>
      </c>
      <c r="BJ62" s="14"/>
    </row>
    <row r="63" spans="1:62" x14ac:dyDescent="0.25">
      <c r="A63" s="723"/>
      <c r="B63" s="30" t="s">
        <v>113</v>
      </c>
      <c r="C63" s="724"/>
      <c r="D63" s="725"/>
      <c r="E63" s="726">
        <f>SUM(H63:N63,P63:R63)</f>
        <v>13.600000000000001</v>
      </c>
      <c r="F63" s="726"/>
      <c r="G63" s="726">
        <f>SUM(H63+I63)</f>
        <v>0</v>
      </c>
      <c r="H63" s="726">
        <f>SUM(H12:H17,H19:H21,H24:H31,H34:H62)</f>
        <v>0</v>
      </c>
      <c r="I63" s="726">
        <f>SUM(I11,I13:I17,I19:I21,I24:I31,I34:I62)</f>
        <v>0</v>
      </c>
      <c r="J63" s="726">
        <f>SUM(J11:J12,J14:J17,J19:J21,J24:J31,J34:J62)</f>
        <v>9.6000000000000014</v>
      </c>
      <c r="K63" s="726">
        <f>SUM(K11:K13,K15:K17,K19:K21,K24:K31,K34:K62)</f>
        <v>0</v>
      </c>
      <c r="L63" s="726">
        <f>SUM(L11:L14,L16:L17,L19:L21,L24:L31,L34:L62)</f>
        <v>0</v>
      </c>
      <c r="M63" s="726">
        <f>SUM(M11:M15,M17,M19:M21,M24:M31,M34:M62)</f>
        <v>0</v>
      </c>
      <c r="N63" s="726">
        <f>SUM(N11:N16,N19:N21,N24:N31,N34:N62)</f>
        <v>0</v>
      </c>
      <c r="O63" s="726">
        <f>SUM(O11:O16,O19:O21,O24:O31,O34:O62)</f>
        <v>0</v>
      </c>
      <c r="P63" s="726">
        <f>SUM(P11:P17,P20:P21,P24:P31,P34:P62)</f>
        <v>0</v>
      </c>
      <c r="Q63" s="726">
        <f>SUM(Q11:Q17,Q19,Q21,Q24:Q31,Q34:Q62)</f>
        <v>0</v>
      </c>
      <c r="R63" s="726">
        <f>SUM(R11:R17,R19:R20,R24:R31,R34:R62)</f>
        <v>4</v>
      </c>
      <c r="S63" s="726">
        <f>SUM(U63:AB63,AE63:BF63)</f>
        <v>94.010000000000019</v>
      </c>
      <c r="T63" s="726"/>
      <c r="U63" s="726">
        <f>SUM(U11:U17,U19:U21,U25:U31,U34:U62)</f>
        <v>0</v>
      </c>
      <c r="V63" s="726">
        <f>SUM(V11:V17,V19:V21,V24,V26:V31,V34:V62)</f>
        <v>0.22</v>
      </c>
      <c r="W63" s="726">
        <f>SUM(W11:W17,W19:W21,W24:W25,W27:W31,W34:W62)</f>
        <v>0</v>
      </c>
      <c r="X63" s="726">
        <f>SUM(X11:X17,X19:X21,X24:X26,X28:X31,X34:X62)</f>
        <v>0</v>
      </c>
      <c r="Y63" s="726">
        <f>SUM(Y11:Y17,Y19:Y21,Y24:Y27,Y29:Y31,Y34:Y62)</f>
        <v>2.2999999999999998</v>
      </c>
      <c r="Z63" s="726">
        <f>SUM(Z11:Z17,Z19:Z21,Z24:Z28,Z30:Z31,Z34:Z62)</f>
        <v>0.28000000000000003</v>
      </c>
      <c r="AA63" s="726">
        <f>SUM(AA11:AA17,AA19:AA21,AA24:AA29,AA31,AA34:AA62)</f>
        <v>0</v>
      </c>
      <c r="AB63" s="726">
        <f>SUM(AB11:AB17,AB19:AB21,AB24:AB30,AB34:AB62)</f>
        <v>13.7</v>
      </c>
      <c r="AC63" s="738">
        <f>SUM(AC11:AC17,AC19:AC21,AC24:AC31,AC34:AC49,AC50:AC62)</f>
        <v>56.949999999999996</v>
      </c>
      <c r="AD63" s="726"/>
      <c r="AE63" s="726">
        <f>SUM(AE11:AE17,AE19:AE21,AE24:AE31,AE35:AE62)</f>
        <v>47.54</v>
      </c>
      <c r="AF63" s="726">
        <f>SUM(AF11:AF17,AF19:AF21,AF24:AF31,AF34,AF36:AF62)</f>
        <v>0.9</v>
      </c>
      <c r="AG63" s="726">
        <f>SUM(AG11:AG17,AG19:AG21,AG24:AG31,AG34:AG35,AG37:AG62)</f>
        <v>0</v>
      </c>
      <c r="AH63" s="726">
        <f>SUM(AH11:AH17,AH19:AH21,AH24:AH31,AH34:AH36,AH38:AH62)</f>
        <v>0.48</v>
      </c>
      <c r="AI63" s="726">
        <f>SUM(AI11:AI17,AI19:AI21,AI24:AI31,AI34:AI37,AI39:AI62)</f>
        <v>2.34</v>
      </c>
      <c r="AJ63" s="726">
        <f>SUM(AJ11:AJ17,AJ19:AJ21,AJ24:AJ31,AJ34:AJ38,AJ40:AJ62)</f>
        <v>1.2</v>
      </c>
      <c r="AK63" s="726">
        <f>SUM(AK11:AK17,AK19:AK21,AK24:AK31,AK34:AK39,AK41:AK62)</f>
        <v>0.04</v>
      </c>
      <c r="AL63" s="726">
        <f>SUM(AL11:AL17,AL19:AL21,AL24:AL31,AL34:AL40,AL42:AL62)</f>
        <v>0.19</v>
      </c>
      <c r="AM63" s="726">
        <f>SUM(AM11:AM17,AM19:AM21,AM24:AM31,AM34:AM41,AM43:AM62)</f>
        <v>0</v>
      </c>
      <c r="AN63" s="726">
        <f>SUM(AN11:AN17,AN19:AN21,AN24:AN31,AN34:AN42,AN44:AN62)</f>
        <v>0</v>
      </c>
      <c r="AO63" s="726">
        <f>SUM(AO11:AO17,AO19:AO21,AO24:AO31,AO34:AO43,AO45:AO62)</f>
        <v>0</v>
      </c>
      <c r="AP63" s="726">
        <f>SUM(AP11:AP17,AP19:AP21,AP24:AP31,AP34:AP44,AP46:AP62)</f>
        <v>0</v>
      </c>
      <c r="AQ63" s="726">
        <f>SUM(AQ11:AQ17,AQ19:AQ21,AQ24:AQ31,AQ34:AQ45,AQ47:AQ62)</f>
        <v>2.69</v>
      </c>
      <c r="AR63" s="726">
        <f>SUM(AR11:AR17,AR19:AR21,AR24:AR31,AR34:AR46,AR48:AR62)</f>
        <v>0</v>
      </c>
      <c r="AS63" s="726">
        <f>SUM(AS11:AS17,AS19:AS21,AS24:AS31,AS34:AS47,AS49:AS62)</f>
        <v>0</v>
      </c>
      <c r="AT63" s="726">
        <f>SUM(AT11:AT17,AT19:AT21,AT24:AT31,AT34:AT48,AT50:AT62)</f>
        <v>1.57</v>
      </c>
      <c r="AU63" s="726">
        <f>SUM(AU11:AU17,AU19:AU21,AU24:AU31,AU34:AU49,AU51:AU62)</f>
        <v>0</v>
      </c>
      <c r="AV63" s="726">
        <f>SUM(AV11:AV17,AV19:AV21,AV24:AV31,AV34:AV50,AV52:AV62)</f>
        <v>0.18</v>
      </c>
      <c r="AW63" s="726">
        <f>SUM(AW11:AW17,AW19:AW21,AW24:AW31,AW34:AW51,AW53:AW62)</f>
        <v>0</v>
      </c>
      <c r="AX63" s="726">
        <f>SUM(AX11:AX17,AX19:AX21,AX24:AX31,AX34:AX52,AX54:AX62)</f>
        <v>19.57</v>
      </c>
      <c r="AY63" s="726">
        <f>SUM(AY11:AY17,AY19:AY21,AY24:AY31,AY34:AY53,AY55:AY62)</f>
        <v>0</v>
      </c>
      <c r="AZ63" s="726">
        <f>SUM(AZ11:AZ17,AZ19:AZ21,AZ24:AZ31,AZ34:AZ54,AZ56:AZ62)</f>
        <v>0.81</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7132.2917300000008</v>
      </c>
      <c r="F64" s="34"/>
      <c r="G64" s="34">
        <f>G10+G63</f>
        <v>652.36087000000009</v>
      </c>
      <c r="H64" s="34">
        <f>H63+H11</f>
        <v>562.53647000000001</v>
      </c>
      <c r="I64" s="34">
        <f>I12+I63</f>
        <v>89.824399999999997</v>
      </c>
      <c r="J64" s="34">
        <f>J13+J63</f>
        <v>69.524650000000008</v>
      </c>
      <c r="K64" s="34">
        <f>K14+K63</f>
        <v>300.38293999999996</v>
      </c>
      <c r="L64" s="34">
        <f>L15+L63</f>
        <v>1533.9896699999999</v>
      </c>
      <c r="M64" s="34">
        <f>M16+M63</f>
        <v>3018.4616299999998</v>
      </c>
      <c r="N64" s="34">
        <f>N17+N63</f>
        <v>1533.81907</v>
      </c>
      <c r="O64" s="34">
        <f>O18+O63</f>
        <v>388.61417999999998</v>
      </c>
      <c r="P64" s="34">
        <f>P63+P19</f>
        <v>6.9984099999999998</v>
      </c>
      <c r="Q64" s="34">
        <f>Q63+Q20</f>
        <v>0</v>
      </c>
      <c r="R64" s="34">
        <f>R63+R21</f>
        <v>16.754490000000001</v>
      </c>
      <c r="S64" s="34">
        <f>SUM(S63,S22)</f>
        <v>569.96262999999999</v>
      </c>
      <c r="T64" s="34"/>
      <c r="U64" s="34">
        <f>U63+U24</f>
        <v>0</v>
      </c>
      <c r="V64" s="34">
        <f>V63+V25</f>
        <v>0.22</v>
      </c>
      <c r="W64" s="34">
        <f>W63+W26</f>
        <v>0</v>
      </c>
      <c r="X64" s="34">
        <f>+X63+X27</f>
        <v>0</v>
      </c>
      <c r="Y64" s="34">
        <f>+Y63+Y28</f>
        <v>2.2999999999999998</v>
      </c>
      <c r="Z64" s="34">
        <f>Z63+Z29</f>
        <v>1.2938000000000001</v>
      </c>
      <c r="AA64" s="34">
        <f>AA63+AA30</f>
        <v>14.62026</v>
      </c>
      <c r="AB64" s="34">
        <f>AB63+AB31</f>
        <v>13.7</v>
      </c>
      <c r="AC64" s="734">
        <f>AC63+AC32</f>
        <v>276.04409999999996</v>
      </c>
      <c r="AD64" s="34"/>
      <c r="AE64" s="34">
        <f>AE63+AE34</f>
        <v>186.29828999999998</v>
      </c>
      <c r="AF64" s="34">
        <f>AF63+AF35</f>
        <v>57.291229999999999</v>
      </c>
      <c r="AG64" s="34">
        <f>AG63+AG36</f>
        <v>0.16743</v>
      </c>
      <c r="AH64" s="34">
        <f>AH63+AH37</f>
        <v>0.69065999999999994</v>
      </c>
      <c r="AI64" s="34">
        <f>AI63+AI38</f>
        <v>3.7332900000000002</v>
      </c>
      <c r="AJ64" s="34">
        <f>AJ63+AJ39</f>
        <v>2.8321800000000001</v>
      </c>
      <c r="AK64" s="34">
        <f>AK63+AK40</f>
        <v>0.26458999999999999</v>
      </c>
      <c r="AL64" s="34">
        <f>AL63+AL41</f>
        <v>0.21217</v>
      </c>
      <c r="AM64" s="34">
        <f>AM63+AM42</f>
        <v>0</v>
      </c>
      <c r="AN64" s="34">
        <f>AN63+AN43</f>
        <v>0</v>
      </c>
      <c r="AO64" s="34">
        <f>AO63+AO44</f>
        <v>0</v>
      </c>
      <c r="AP64" s="34">
        <f>AP63+AP45</f>
        <v>0</v>
      </c>
      <c r="AQ64" s="34">
        <f>AQ63+AQ46</f>
        <v>22.985760000000003</v>
      </c>
      <c r="AR64" s="34">
        <f>AR63+AR47</f>
        <v>0</v>
      </c>
      <c r="AS64" s="34">
        <f>AS63+AS48</f>
        <v>0</v>
      </c>
      <c r="AT64" s="34">
        <f>AT63+AT49</f>
        <v>1.5685</v>
      </c>
      <c r="AU64" s="34">
        <f>AU63+AU50</f>
        <v>0</v>
      </c>
      <c r="AV64" s="34">
        <f>AV63+AV51</f>
        <v>1.8563799999999999</v>
      </c>
      <c r="AW64" s="34">
        <f>AW63+AW52</f>
        <v>0</v>
      </c>
      <c r="AX64" s="34">
        <f>AX63+AX53</f>
        <v>91.667779999999993</v>
      </c>
      <c r="AY64" s="34">
        <f>AY63+AY54</f>
        <v>0</v>
      </c>
      <c r="AZ64" s="34">
        <f>AZ63+AZ55</f>
        <v>1.1415700000000002</v>
      </c>
      <c r="BA64" s="34">
        <f>BA63+BA56</f>
        <v>0.18210000000000001</v>
      </c>
      <c r="BB64" s="34">
        <f>BB63+BB57</f>
        <v>0</v>
      </c>
      <c r="BC64" s="34">
        <f>BC63+BC58</f>
        <v>2.2106400000000002</v>
      </c>
      <c r="BD64" s="34">
        <f>BD63+BD59</f>
        <v>59.513300000000001</v>
      </c>
      <c r="BE64" s="34">
        <f>BE63+BE60</f>
        <v>105.2127</v>
      </c>
      <c r="BF64" s="34">
        <f>BF63+BF61</f>
        <v>0</v>
      </c>
      <c r="BG64" s="34">
        <f>BG63+BG62</f>
        <v>21.957979999999999</v>
      </c>
      <c r="BH64" s="34"/>
      <c r="BI64" s="34"/>
      <c r="BJ64" s="9">
        <f>BI62</f>
        <v>21.957979999999999</v>
      </c>
    </row>
    <row r="66" spans="2:54" x14ac:dyDescent="0.25">
      <c r="S66" s="9">
        <f>S63+R63</f>
        <v>98.010000000000019</v>
      </c>
    </row>
    <row r="67" spans="2:54" ht="15.6" x14ac:dyDescent="0.3">
      <c r="B67" s="36" t="s">
        <v>158</v>
      </c>
      <c r="C67" s="37" t="s">
        <v>155</v>
      </c>
      <c r="D67" s="38"/>
      <c r="AZ67" s="8"/>
      <c r="BA67" s="8"/>
      <c r="BB67" s="8"/>
    </row>
    <row r="68" spans="2:54" ht="15.6" x14ac:dyDescent="0.3">
      <c r="B68" s="36" t="s">
        <v>159</v>
      </c>
      <c r="C68" s="37" t="s">
        <v>118</v>
      </c>
      <c r="D68" s="3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130" zoomScaleNormal="130" workbookViewId="0">
      <pane xSplit="4" ySplit="6" topLeftCell="Z55" activePane="bottomRight" state="frozen"/>
      <selection activeCell="A2" sqref="A2:BH2"/>
      <selection pane="topRight" activeCell="A2" sqref="A2:BH2"/>
      <selection pane="bottomLeft" activeCell="A2" sqref="A2:BH2"/>
      <selection pane="bottomRight" activeCell="A2" sqref="A2:BH2"/>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9"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D1" s="6"/>
      <c r="E1" s="6"/>
      <c r="F1" s="6"/>
      <c r="G1" s="6"/>
      <c r="H1" s="6"/>
      <c r="I1" s="6"/>
      <c r="J1" s="6"/>
      <c r="K1" s="6"/>
      <c r="L1" s="6"/>
      <c r="M1" s="90"/>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974</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942</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98">
        <f>SUM(D8,D22,D62)</f>
        <v>934.04569000000004</v>
      </c>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934.04569000000015</v>
      </c>
      <c r="BK7" s="100">
        <f>D7-BJ7</f>
        <v>0</v>
      </c>
    </row>
    <row r="8" spans="1:67" s="100" customFormat="1" ht="17.25" customHeight="1" x14ac:dyDescent="0.3">
      <c r="A8" s="742">
        <v>1</v>
      </c>
      <c r="B8" s="28" t="s">
        <v>31</v>
      </c>
      <c r="C8" s="97" t="s">
        <v>21</v>
      </c>
      <c r="D8" s="771">
        <v>627.41801999999996</v>
      </c>
      <c r="E8" s="743">
        <f>D8-BH8</f>
        <v>380.79801999999995</v>
      </c>
      <c r="F8" s="743"/>
      <c r="G8" s="744">
        <f>SUM(G13:G17,G19:G21)</f>
        <v>0</v>
      </c>
      <c r="H8" s="744">
        <f>SUM(H12:H17,H19:H21)</f>
        <v>0</v>
      </c>
      <c r="I8" s="745">
        <f>SUM(I11,I13:I17,I19:I21)</f>
        <v>0</v>
      </c>
      <c r="J8" s="744">
        <f>SUM(J11:J12,J14:J17,J19:J21)</f>
        <v>0</v>
      </c>
      <c r="K8" s="744">
        <f>SUM(K11:K13,K15:K17,K19:K21)</f>
        <v>3</v>
      </c>
      <c r="L8" s="744">
        <f>SUM(L11:L14,L16:L17,L19:L21)</f>
        <v>0</v>
      </c>
      <c r="M8" s="744">
        <f>SUM(M11:M15,M17,M19:M21)</f>
        <v>0</v>
      </c>
      <c r="N8" s="744">
        <f>SUM(N11:N16,N19:N21)</f>
        <v>0</v>
      </c>
      <c r="O8" s="744">
        <f>SUM(O11:O16,O19:O21)</f>
        <v>0</v>
      </c>
      <c r="P8" s="744">
        <f>SUM(P11:P18,P20:P21)</f>
        <v>4.88</v>
      </c>
      <c r="Q8" s="744">
        <f>SUM(Q11:Q17,Q19,Q21)</f>
        <v>0</v>
      </c>
      <c r="R8" s="744">
        <f>SUM(R11:R17,R19:R20)</f>
        <v>0</v>
      </c>
      <c r="S8" s="24">
        <f>SUM(S11:S17,S19:S21)</f>
        <v>254.32999999999998</v>
      </c>
      <c r="T8" s="746"/>
      <c r="U8" s="744">
        <f>SUM(U11:U17,U19:U21)</f>
        <v>0</v>
      </c>
      <c r="V8" s="744">
        <f t="shared" ref="V8:BG8" si="0">SUM(V11:V17,V19:V21)</f>
        <v>0</v>
      </c>
      <c r="W8" s="744">
        <f t="shared" si="0"/>
        <v>0</v>
      </c>
      <c r="X8" s="744">
        <f t="shared" si="0"/>
        <v>36.589999999999996</v>
      </c>
      <c r="Y8" s="744">
        <f t="shared" si="0"/>
        <v>149.1</v>
      </c>
      <c r="Z8" s="744">
        <f t="shared" si="0"/>
        <v>0.28000000000000003</v>
      </c>
      <c r="AA8" s="744">
        <f t="shared" si="0"/>
        <v>0</v>
      </c>
      <c r="AB8" s="744">
        <f t="shared" si="0"/>
        <v>18.600000000000001</v>
      </c>
      <c r="AC8" s="747">
        <f t="shared" si="0"/>
        <v>15.59</v>
      </c>
      <c r="AD8" s="748">
        <f t="shared" si="0"/>
        <v>0</v>
      </c>
      <c r="AE8" s="744">
        <f t="shared" si="0"/>
        <v>5.75</v>
      </c>
      <c r="AF8" s="744">
        <f t="shared" si="0"/>
        <v>9.129999999999999</v>
      </c>
      <c r="AG8" s="744">
        <f t="shared" si="0"/>
        <v>0</v>
      </c>
      <c r="AH8" s="744">
        <f t="shared" si="0"/>
        <v>0</v>
      </c>
      <c r="AI8" s="744">
        <f t="shared" si="0"/>
        <v>0</v>
      </c>
      <c r="AJ8" s="744">
        <f t="shared" si="0"/>
        <v>7.0000000000000007E-2</v>
      </c>
      <c r="AK8" s="744">
        <f t="shared" si="0"/>
        <v>0.08</v>
      </c>
      <c r="AL8" s="744">
        <f t="shared" si="0"/>
        <v>0.04</v>
      </c>
      <c r="AM8" s="744">
        <f t="shared" si="0"/>
        <v>0</v>
      </c>
      <c r="AN8" s="744">
        <f t="shared" si="0"/>
        <v>0</v>
      </c>
      <c r="AO8" s="744">
        <f t="shared" si="0"/>
        <v>0</v>
      </c>
      <c r="AP8" s="744">
        <f t="shared" si="0"/>
        <v>0</v>
      </c>
      <c r="AQ8" s="744">
        <f t="shared" si="0"/>
        <v>0.52</v>
      </c>
      <c r="AR8" s="744">
        <f t="shared" si="0"/>
        <v>0</v>
      </c>
      <c r="AS8" s="744">
        <f t="shared" si="0"/>
        <v>0</v>
      </c>
      <c r="AT8" s="744">
        <f t="shared" si="0"/>
        <v>0</v>
      </c>
      <c r="AU8" s="744">
        <f t="shared" si="0"/>
        <v>0</v>
      </c>
      <c r="AV8" s="744">
        <f t="shared" si="0"/>
        <v>0</v>
      </c>
      <c r="AW8" s="744">
        <f t="shared" si="0"/>
        <v>0</v>
      </c>
      <c r="AX8" s="744">
        <f t="shared" si="0"/>
        <v>18.580000000000002</v>
      </c>
      <c r="AY8" s="744">
        <f t="shared" si="0"/>
        <v>0</v>
      </c>
      <c r="AZ8" s="744">
        <f t="shared" si="0"/>
        <v>0</v>
      </c>
      <c r="BA8" s="744">
        <f t="shared" si="0"/>
        <v>0</v>
      </c>
      <c r="BB8" s="744">
        <f t="shared" si="0"/>
        <v>0</v>
      </c>
      <c r="BC8" s="744">
        <f t="shared" si="0"/>
        <v>0</v>
      </c>
      <c r="BD8" s="744">
        <f t="shared" si="0"/>
        <v>0</v>
      </c>
      <c r="BE8" s="744">
        <f t="shared" si="0"/>
        <v>0</v>
      </c>
      <c r="BF8" s="744">
        <f t="shared" si="0"/>
        <v>0</v>
      </c>
      <c r="BG8" s="744">
        <f t="shared" si="0"/>
        <v>0</v>
      </c>
      <c r="BH8" s="749">
        <f>SUM(BH11:BH17,BH19:BH21)</f>
        <v>246.61999999999998</v>
      </c>
      <c r="BI8" s="98">
        <f>E64</f>
        <v>395.75801999999993</v>
      </c>
      <c r="BJ8" s="100">
        <f>BI10+BI13+BI14+BI15+BI16+BI17+BI19+BI20+BI21</f>
        <v>395.7580200000001</v>
      </c>
      <c r="BK8" s="42"/>
      <c r="BL8" s="8"/>
      <c r="BM8" s="8"/>
      <c r="BN8" s="8"/>
      <c r="BO8" s="8"/>
    </row>
    <row r="9" spans="1:67" s="14" customFormat="1" ht="12" customHeight="1" x14ac:dyDescent="0.3">
      <c r="A9" s="15"/>
      <c r="B9" s="16" t="s">
        <v>38</v>
      </c>
      <c r="C9" s="91"/>
      <c r="D9" s="17"/>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42"/>
      <c r="BL9" s="8"/>
      <c r="BM9" s="8"/>
      <c r="BN9" s="8"/>
      <c r="BO9" s="8"/>
    </row>
    <row r="10" spans="1:67" s="26" customFormat="1" ht="15.6" x14ac:dyDescent="0.3">
      <c r="A10" s="15">
        <v>1.1000000000000001</v>
      </c>
      <c r="B10" s="16" t="s">
        <v>81</v>
      </c>
      <c r="C10" s="23" t="s">
        <v>82</v>
      </c>
      <c r="D10" s="772">
        <v>368.33699000000001</v>
      </c>
      <c r="E10" s="24">
        <f>SUM(J10:N10,P10:R10)</f>
        <v>4.88</v>
      </c>
      <c r="F10" s="24"/>
      <c r="G10" s="25">
        <f>D10-BH10</f>
        <v>207.84699000000003</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4.88</v>
      </c>
      <c r="Q10" s="20">
        <f t="shared" si="1"/>
        <v>0</v>
      </c>
      <c r="R10" s="20">
        <f t="shared" si="1"/>
        <v>0</v>
      </c>
      <c r="S10" s="720">
        <f t="shared" si="1"/>
        <v>160.16</v>
      </c>
      <c r="T10" s="20"/>
      <c r="U10" s="20">
        <f>SUM(U11:U12)</f>
        <v>0</v>
      </c>
      <c r="V10" s="20">
        <f t="shared" ref="V10:BF10" si="2">SUM(V11:V12)</f>
        <v>0</v>
      </c>
      <c r="W10" s="20">
        <f t="shared" si="2"/>
        <v>0</v>
      </c>
      <c r="X10" s="20">
        <f t="shared" si="2"/>
        <v>25</v>
      </c>
      <c r="Y10" s="20">
        <f t="shared" si="2"/>
        <v>108.8</v>
      </c>
      <c r="Z10" s="20">
        <f t="shared" si="2"/>
        <v>0</v>
      </c>
      <c r="AA10" s="20">
        <f t="shared" si="2"/>
        <v>0</v>
      </c>
      <c r="AB10" s="20">
        <f t="shared" si="2"/>
        <v>0</v>
      </c>
      <c r="AC10" s="737">
        <f t="shared" si="2"/>
        <v>4.5500000000000007</v>
      </c>
      <c r="AD10" s="720"/>
      <c r="AE10" s="20">
        <f t="shared" si="2"/>
        <v>3.25</v>
      </c>
      <c r="AF10" s="20">
        <f t="shared" si="2"/>
        <v>1.1600000000000001</v>
      </c>
      <c r="AG10" s="20">
        <f t="shared" si="2"/>
        <v>0</v>
      </c>
      <c r="AH10" s="20">
        <f t="shared" si="2"/>
        <v>0</v>
      </c>
      <c r="AI10" s="20">
        <f t="shared" si="2"/>
        <v>0</v>
      </c>
      <c r="AJ10" s="20">
        <f t="shared" si="2"/>
        <v>7.0000000000000007E-2</v>
      </c>
      <c r="AK10" s="20">
        <f t="shared" si="2"/>
        <v>7.0000000000000007E-2</v>
      </c>
      <c r="AL10" s="20">
        <f t="shared" si="2"/>
        <v>0</v>
      </c>
      <c r="AM10" s="20">
        <f t="shared" si="2"/>
        <v>0</v>
      </c>
      <c r="AN10" s="20">
        <f t="shared" si="2"/>
        <v>0</v>
      </c>
      <c r="AO10" s="20">
        <f t="shared" si="2"/>
        <v>0</v>
      </c>
      <c r="AP10" s="20">
        <f t="shared" si="2"/>
        <v>0</v>
      </c>
      <c r="AQ10" s="20">
        <f t="shared" si="2"/>
        <v>0</v>
      </c>
      <c r="AR10" s="20">
        <f t="shared" si="2"/>
        <v>0</v>
      </c>
      <c r="AS10" s="20">
        <f t="shared" si="2"/>
        <v>0</v>
      </c>
      <c r="AT10" s="20">
        <f t="shared" si="2"/>
        <v>0</v>
      </c>
      <c r="AU10" s="20">
        <f t="shared" si="2"/>
        <v>0</v>
      </c>
      <c r="AV10" s="20">
        <f t="shared" si="2"/>
        <v>0</v>
      </c>
      <c r="AW10" s="20">
        <f t="shared" si="2"/>
        <v>0</v>
      </c>
      <c r="AX10" s="20">
        <f t="shared" si="2"/>
        <v>17.260000000000002</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160.48999999999998</v>
      </c>
      <c r="BI10" s="23">
        <f>G64</f>
        <v>207.84699000000003</v>
      </c>
      <c r="BJ10" s="14"/>
      <c r="BK10" s="42"/>
      <c r="BL10" s="8"/>
      <c r="BM10" s="8"/>
      <c r="BN10" s="8"/>
      <c r="BO10" s="8"/>
    </row>
    <row r="11" spans="1:67" s="26" customFormat="1" ht="15.6" x14ac:dyDescent="0.3">
      <c r="A11" s="15"/>
      <c r="B11" s="16" t="s">
        <v>79</v>
      </c>
      <c r="C11" s="23" t="s">
        <v>80</v>
      </c>
      <c r="D11" s="772">
        <v>361.21111000000002</v>
      </c>
      <c r="E11" s="727">
        <f>SUM(I11:N11,P11:R11)</f>
        <v>4.88</v>
      </c>
      <c r="F11" s="727"/>
      <c r="G11" s="720">
        <f>SUM(I11)</f>
        <v>0</v>
      </c>
      <c r="H11" s="93">
        <f>D11-BH11</f>
        <v>204.76111000000003</v>
      </c>
      <c r="I11" s="4"/>
      <c r="J11" s="4"/>
      <c r="K11" s="4"/>
      <c r="L11" s="4"/>
      <c r="M11" s="103"/>
      <c r="N11" s="4"/>
      <c r="O11" s="4"/>
      <c r="P11" s="4">
        <v>4.88</v>
      </c>
      <c r="Q11" s="4"/>
      <c r="R11" s="4"/>
      <c r="S11" s="720">
        <f t="shared" ref="S11:S18" si="3">SUM(U11:BF11)</f>
        <v>156.07999999999998</v>
      </c>
      <c r="T11" s="4"/>
      <c r="U11" s="4"/>
      <c r="V11" s="4"/>
      <c r="W11" s="4"/>
      <c r="X11" s="4">
        <v>25</v>
      </c>
      <c r="Y11" s="4">
        <v>104.8</v>
      </c>
      <c r="Z11" s="4"/>
      <c r="AA11" s="4"/>
      <c r="AB11" s="4"/>
      <c r="AC11" s="737">
        <f>SUM(AE11:AT11)</f>
        <v>4.5100000000000007</v>
      </c>
      <c r="AD11" s="720"/>
      <c r="AE11" s="4">
        <v>3.25</v>
      </c>
      <c r="AF11" s="4">
        <v>1.1200000000000001</v>
      </c>
      <c r="AG11" s="4"/>
      <c r="AH11" s="4"/>
      <c r="AI11" s="4"/>
      <c r="AJ11" s="4">
        <v>7.0000000000000007E-2</v>
      </c>
      <c r="AK11" s="4">
        <v>7.0000000000000007E-2</v>
      </c>
      <c r="AL11" s="4"/>
      <c r="AM11" s="4"/>
      <c r="AN11" s="4"/>
      <c r="AO11" s="4"/>
      <c r="AP11" s="4"/>
      <c r="AQ11" s="4"/>
      <c r="AR11" s="4"/>
      <c r="AS11" s="4"/>
      <c r="AT11" s="4"/>
      <c r="AU11" s="4"/>
      <c r="AV11" s="4"/>
      <c r="AW11" s="4"/>
      <c r="AX11" s="4">
        <v>17.260000000000002</v>
      </c>
      <c r="AY11" s="4"/>
      <c r="AZ11" s="4"/>
      <c r="BA11" s="4"/>
      <c r="BB11" s="4"/>
      <c r="BC11" s="4"/>
      <c r="BD11" s="4"/>
      <c r="BE11" s="4"/>
      <c r="BF11" s="4"/>
      <c r="BG11" s="4"/>
      <c r="BH11" s="4">
        <f>SUM(I11:N11,P11:R11,U11:AB11,AE11:BG11)</f>
        <v>156.44999999999999</v>
      </c>
      <c r="BI11" s="23">
        <f>H64</f>
        <v>204.76111000000003</v>
      </c>
      <c r="BJ11" s="14"/>
      <c r="BK11" s="42"/>
      <c r="BL11" s="8"/>
      <c r="BM11" s="8"/>
      <c r="BN11" s="8"/>
      <c r="BO11" s="8"/>
    </row>
    <row r="12" spans="1:67" s="26" customFormat="1" ht="15.6" x14ac:dyDescent="0.3">
      <c r="A12" s="15"/>
      <c r="B12" s="16" t="s">
        <v>184</v>
      </c>
      <c r="C12" s="23" t="s">
        <v>183</v>
      </c>
      <c r="D12" s="772">
        <v>7.1258800000000004</v>
      </c>
      <c r="E12" s="105">
        <f>SUM(H12,J12:N12,P12:R12)</f>
        <v>0</v>
      </c>
      <c r="F12" s="105"/>
      <c r="G12" s="104">
        <f>SUM(H12)</f>
        <v>0</v>
      </c>
      <c r="H12" s="4"/>
      <c r="I12" s="93">
        <f>D12-BH12</f>
        <v>3.0858800000000004</v>
      </c>
      <c r="J12" s="4"/>
      <c r="K12" s="4"/>
      <c r="L12" s="4"/>
      <c r="M12" s="103"/>
      <c r="N12" s="4"/>
      <c r="O12" s="4"/>
      <c r="P12" s="4"/>
      <c r="Q12" s="4"/>
      <c r="R12" s="4"/>
      <c r="S12" s="720">
        <f t="shared" si="3"/>
        <v>4.08</v>
      </c>
      <c r="T12" s="4"/>
      <c r="U12" s="4"/>
      <c r="V12" s="4"/>
      <c r="W12" s="4"/>
      <c r="X12" s="4"/>
      <c r="Y12" s="4">
        <v>4</v>
      </c>
      <c r="Z12" s="4"/>
      <c r="AA12" s="4"/>
      <c r="AB12" s="4"/>
      <c r="AC12" s="737">
        <f t="shared" ref="AC12:AC21" si="4">SUM(AE12:AT12)</f>
        <v>0.04</v>
      </c>
      <c r="AD12" s="720"/>
      <c r="AE12" s="4"/>
      <c r="AF12" s="4">
        <v>0.04</v>
      </c>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4.04</v>
      </c>
      <c r="BI12" s="23">
        <f>I64</f>
        <v>3.0858800000000004</v>
      </c>
      <c r="BJ12" s="14"/>
      <c r="BK12" s="42"/>
      <c r="BL12" s="8"/>
      <c r="BM12" s="8"/>
      <c r="BN12" s="8"/>
      <c r="BO12" s="8"/>
    </row>
    <row r="13" spans="1:67" s="26" customFormat="1" ht="13.8" x14ac:dyDescent="0.25">
      <c r="A13" s="15">
        <v>1.2</v>
      </c>
      <c r="B13" s="16" t="s">
        <v>105</v>
      </c>
      <c r="C13" s="23" t="s">
        <v>51</v>
      </c>
      <c r="D13" s="772">
        <v>20.016729999999999</v>
      </c>
      <c r="E13" s="24">
        <f>SUM(H13:I13,K13:N13,P13:R13)</f>
        <v>1</v>
      </c>
      <c r="F13" s="24"/>
      <c r="G13" s="20">
        <f>SUM(H13:I13)</f>
        <v>0</v>
      </c>
      <c r="H13" s="4"/>
      <c r="I13" s="4"/>
      <c r="J13" s="25">
        <f>D13-BH13</f>
        <v>5.2067300000000003</v>
      </c>
      <c r="K13" s="4">
        <v>1</v>
      </c>
      <c r="L13" s="4"/>
      <c r="M13" s="4"/>
      <c r="N13" s="4"/>
      <c r="O13" s="4"/>
      <c r="P13" s="4"/>
      <c r="Q13" s="4"/>
      <c r="R13" s="4"/>
      <c r="S13" s="720">
        <f t="shared" si="3"/>
        <v>16.170000000000002</v>
      </c>
      <c r="T13" s="20"/>
      <c r="U13" s="4"/>
      <c r="V13" s="4"/>
      <c r="W13" s="4"/>
      <c r="X13" s="4">
        <v>5.33</v>
      </c>
      <c r="Y13" s="4">
        <v>6</v>
      </c>
      <c r="Z13" s="4"/>
      <c r="AA13" s="4"/>
      <c r="AB13" s="4"/>
      <c r="AC13" s="737">
        <f t="shared" si="4"/>
        <v>2.3600000000000003</v>
      </c>
      <c r="AD13" s="720"/>
      <c r="AE13" s="4">
        <v>1.5</v>
      </c>
      <c r="AF13" s="4">
        <v>0.3</v>
      </c>
      <c r="AG13" s="4"/>
      <c r="AH13" s="4"/>
      <c r="AI13" s="4"/>
      <c r="AJ13" s="4"/>
      <c r="AK13" s="4"/>
      <c r="AL13" s="4">
        <v>0.04</v>
      </c>
      <c r="AM13" s="4"/>
      <c r="AN13" s="4"/>
      <c r="AO13" s="4"/>
      <c r="AP13" s="4"/>
      <c r="AQ13" s="4">
        <v>0.52</v>
      </c>
      <c r="AR13" s="4"/>
      <c r="AS13" s="4"/>
      <c r="AT13" s="4"/>
      <c r="AU13" s="4"/>
      <c r="AV13" s="4"/>
      <c r="AW13" s="4"/>
      <c r="AX13" s="4">
        <v>0.12</v>
      </c>
      <c r="AY13" s="4"/>
      <c r="AZ13" s="4"/>
      <c r="BA13" s="4"/>
      <c r="BB13" s="4"/>
      <c r="BC13" s="4"/>
      <c r="BD13" s="4"/>
      <c r="BE13" s="4"/>
      <c r="BF13" s="4"/>
      <c r="BG13" s="4"/>
      <c r="BH13" s="20">
        <f>SUM(H13:I13,K13:N13,P13:R13,U13:AB13,AE13:BG13)</f>
        <v>14.809999999999999</v>
      </c>
      <c r="BI13" s="23">
        <f>J64</f>
        <v>5.2067300000000003</v>
      </c>
      <c r="BJ13" s="14"/>
    </row>
    <row r="14" spans="1:67" s="26" customFormat="1" ht="13.8" x14ac:dyDescent="0.25">
      <c r="A14" s="15" t="s">
        <v>3</v>
      </c>
      <c r="B14" s="16" t="s">
        <v>34</v>
      </c>
      <c r="C14" s="23" t="s">
        <v>39</v>
      </c>
      <c r="D14" s="772">
        <v>85.890569999999997</v>
      </c>
      <c r="E14" s="24">
        <f>SUM(H14:J14,L14:N14,P14:R14)</f>
        <v>0</v>
      </c>
      <c r="F14" s="24"/>
      <c r="G14" s="20">
        <f t="shared" ref="G14:G62" si="5">SUM(H14:I14)</f>
        <v>0</v>
      </c>
      <c r="H14" s="4"/>
      <c r="I14" s="4"/>
      <c r="J14" s="4"/>
      <c r="K14" s="25">
        <f>D14-BH14</f>
        <v>72.73057</v>
      </c>
      <c r="L14" s="4"/>
      <c r="M14" s="4"/>
      <c r="N14" s="4"/>
      <c r="O14" s="4"/>
      <c r="P14" s="4"/>
      <c r="Q14" s="4"/>
      <c r="R14" s="4"/>
      <c r="S14" s="720">
        <f t="shared" si="3"/>
        <v>19.77</v>
      </c>
      <c r="T14" s="20"/>
      <c r="U14" s="4"/>
      <c r="V14" s="4"/>
      <c r="W14" s="4"/>
      <c r="X14" s="4">
        <v>3.25</v>
      </c>
      <c r="Y14" s="4">
        <v>2.1</v>
      </c>
      <c r="Z14" s="4"/>
      <c r="AA14" s="4"/>
      <c r="AB14" s="4"/>
      <c r="AC14" s="737">
        <f t="shared" si="4"/>
        <v>6.6099999999999994</v>
      </c>
      <c r="AD14" s="720"/>
      <c r="AE14" s="4">
        <v>1</v>
      </c>
      <c r="AF14" s="4">
        <v>5.6</v>
      </c>
      <c r="AG14" s="4"/>
      <c r="AH14" s="4"/>
      <c r="AI14" s="4"/>
      <c r="AJ14" s="4"/>
      <c r="AK14" s="4">
        <v>0.01</v>
      </c>
      <c r="AL14" s="4"/>
      <c r="AM14" s="4"/>
      <c r="AN14" s="4"/>
      <c r="AO14" s="4"/>
      <c r="AP14" s="4"/>
      <c r="AQ14" s="4"/>
      <c r="AR14" s="4"/>
      <c r="AS14" s="4"/>
      <c r="AT14" s="4"/>
      <c r="AU14" s="4"/>
      <c r="AV14" s="4"/>
      <c r="AW14" s="4"/>
      <c r="AX14" s="4">
        <v>1.2</v>
      </c>
      <c r="AY14" s="4"/>
      <c r="AZ14" s="4"/>
      <c r="BA14" s="4"/>
      <c r="BB14" s="4"/>
      <c r="BC14" s="4"/>
      <c r="BD14" s="4"/>
      <c r="BE14" s="4"/>
      <c r="BF14" s="4"/>
      <c r="BG14" s="4"/>
      <c r="BH14" s="20">
        <f>SUM(H14:J14,L14:N14,P14:R14,U14:AB14,AE14:BG14)</f>
        <v>13.159999999999998</v>
      </c>
      <c r="BI14" s="23">
        <f>K64</f>
        <v>75.73057</v>
      </c>
      <c r="BJ14" s="14"/>
    </row>
    <row r="15" spans="1:67" s="26" customFormat="1" ht="13.8" x14ac:dyDescent="0.25">
      <c r="A15" s="15" t="s">
        <v>4</v>
      </c>
      <c r="B15" s="16" t="s">
        <v>11</v>
      </c>
      <c r="C15" s="23" t="s">
        <v>22</v>
      </c>
      <c r="D15" s="4"/>
      <c r="E15" s="24">
        <f>SUM(H15:K15,M15:N15,P15:R15)</f>
        <v>0</v>
      </c>
      <c r="F15" s="24"/>
      <c r="G15" s="20">
        <f t="shared" si="5"/>
        <v>0</v>
      </c>
      <c r="H15" s="4"/>
      <c r="I15" s="4"/>
      <c r="J15" s="4"/>
      <c r="K15" s="4"/>
      <c r="L15" s="25">
        <f>D15-BH15</f>
        <v>0</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0</v>
      </c>
      <c r="BJ15" s="14"/>
    </row>
    <row r="16" spans="1:67" s="26" customFormat="1" ht="13.8" x14ac:dyDescent="0.25">
      <c r="A16" s="15" t="s">
        <v>5</v>
      </c>
      <c r="B16" s="16" t="s">
        <v>12</v>
      </c>
      <c r="C16" s="23" t="s">
        <v>23</v>
      </c>
      <c r="D16" s="4"/>
      <c r="E16" s="24">
        <f>SUM(H16:L16,N16,P16:R16)</f>
        <v>0</v>
      </c>
      <c r="F16" s="24"/>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772">
        <v>107.87485</v>
      </c>
      <c r="E17" s="24">
        <f>SUM(H17:M17,P17:R17)</f>
        <v>2</v>
      </c>
      <c r="F17" s="24"/>
      <c r="G17" s="720">
        <f t="shared" si="5"/>
        <v>0</v>
      </c>
      <c r="H17" s="4"/>
      <c r="I17" s="4"/>
      <c r="J17" s="4"/>
      <c r="K17" s="4">
        <v>2</v>
      </c>
      <c r="L17" s="4"/>
      <c r="M17" s="4"/>
      <c r="N17" s="25">
        <f>D17-BH17</f>
        <v>71.914850000000001</v>
      </c>
      <c r="O17" s="4"/>
      <c r="P17" s="4"/>
      <c r="Q17" s="4"/>
      <c r="R17" s="4"/>
      <c r="S17" s="720">
        <f t="shared" si="3"/>
        <v>36.03</v>
      </c>
      <c r="T17" s="20"/>
      <c r="U17" s="4"/>
      <c r="V17" s="4"/>
      <c r="W17" s="4"/>
      <c r="X17" s="4">
        <v>3.01</v>
      </c>
      <c r="Y17" s="4">
        <v>10</v>
      </c>
      <c r="Z17" s="4">
        <v>0.28000000000000003</v>
      </c>
      <c r="AA17" s="4"/>
      <c r="AB17" s="4">
        <v>18.600000000000001</v>
      </c>
      <c r="AC17" s="737">
        <f t="shared" si="4"/>
        <v>2.0699999999999998</v>
      </c>
      <c r="AD17" s="720"/>
      <c r="AE17" s="4"/>
      <c r="AF17" s="4">
        <v>2.0699999999999998</v>
      </c>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20">
        <f>SUM(H17:M17,P17:R17,U17:AB17,AE17:BG17)</f>
        <v>35.96</v>
      </c>
      <c r="BI17" s="23">
        <f>N64</f>
        <v>71.914850000000001</v>
      </c>
      <c r="BJ17" s="14"/>
    </row>
    <row r="18" spans="1:64" s="26" customFormat="1" ht="19.2" x14ac:dyDescent="0.25">
      <c r="A18" s="15"/>
      <c r="B18" s="92" t="s">
        <v>231</v>
      </c>
      <c r="C18" s="23" t="s">
        <v>232</v>
      </c>
      <c r="D18" s="4"/>
      <c r="E18" s="24">
        <f>SUM(H18:M18,P18:R18)</f>
        <v>0</v>
      </c>
      <c r="F18" s="17"/>
      <c r="G18" s="720">
        <f t="shared" si="5"/>
        <v>0</v>
      </c>
      <c r="H18" s="4"/>
      <c r="I18" s="4"/>
      <c r="J18" s="4"/>
      <c r="K18" s="4"/>
      <c r="L18" s="4"/>
      <c r="M18" s="4"/>
      <c r="N18" s="4"/>
      <c r="O18" s="93">
        <f>D18-BH18</f>
        <v>0</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772">
        <v>12.133699999999999</v>
      </c>
      <c r="E19" s="24">
        <f>SUM(H19:N19,Q19:R19)</f>
        <v>0</v>
      </c>
      <c r="F19" s="24"/>
      <c r="G19" s="20">
        <f t="shared" si="5"/>
        <v>0</v>
      </c>
      <c r="H19" s="4"/>
      <c r="I19" s="4"/>
      <c r="J19" s="4"/>
      <c r="K19" s="4"/>
      <c r="L19" s="4"/>
      <c r="M19" s="4"/>
      <c r="N19" s="4"/>
      <c r="O19" s="4"/>
      <c r="P19" s="25">
        <f>D19-BH19</f>
        <v>9.9336999999999982</v>
      </c>
      <c r="Q19" s="4"/>
      <c r="R19" s="4"/>
      <c r="S19" s="720">
        <f>SUM(U19:BF19)</f>
        <v>2.2000000000000002</v>
      </c>
      <c r="T19" s="20"/>
      <c r="U19" s="4"/>
      <c r="V19" s="4"/>
      <c r="W19" s="4"/>
      <c r="X19" s="4"/>
      <c r="Y19" s="4">
        <v>2.2000000000000002</v>
      </c>
      <c r="Z19" s="4"/>
      <c r="AA19" s="4"/>
      <c r="AB19" s="4"/>
      <c r="AC19" s="737">
        <f t="shared" si="4"/>
        <v>0</v>
      </c>
      <c r="AD19" s="720"/>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20">
        <f>SUM(H19:N19,Q19:R19,U19:AB19,AE19:BG19)</f>
        <v>2.2000000000000002</v>
      </c>
      <c r="BI19" s="23">
        <f>P64</f>
        <v>21.893699999999999</v>
      </c>
      <c r="BJ19" s="14"/>
    </row>
    <row r="20" spans="1:64" s="26" customFormat="1" ht="13.8" x14ac:dyDescent="0.25">
      <c r="A20" s="15" t="s">
        <v>47</v>
      </c>
      <c r="B20" s="16" t="s">
        <v>45</v>
      </c>
      <c r="C20" s="23" t="s">
        <v>46</v>
      </c>
      <c r="D20" s="4"/>
      <c r="E20" s="24">
        <f>SUM(H20:N20,P20,R20)</f>
        <v>0</v>
      </c>
      <c r="F20" s="24"/>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772">
        <v>33.165179999999999</v>
      </c>
      <c r="E21" s="24">
        <f>SUM(H21:N21,P21:Q21)</f>
        <v>0</v>
      </c>
      <c r="F21" s="24"/>
      <c r="G21" s="20">
        <f t="shared" si="5"/>
        <v>0</v>
      </c>
      <c r="H21" s="4"/>
      <c r="I21" s="4"/>
      <c r="J21" s="4"/>
      <c r="K21" s="4"/>
      <c r="L21" s="4"/>
      <c r="M21" s="4"/>
      <c r="N21" s="4"/>
      <c r="O21" s="4"/>
      <c r="P21" s="4"/>
      <c r="Q21" s="4"/>
      <c r="R21" s="25">
        <f>D21-BH21</f>
        <v>13.165179999999999</v>
      </c>
      <c r="S21" s="720">
        <f>SUM(U21:BF21)</f>
        <v>20</v>
      </c>
      <c r="T21" s="20"/>
      <c r="U21" s="4"/>
      <c r="V21" s="4"/>
      <c r="W21" s="4"/>
      <c r="X21" s="4"/>
      <c r="Y21" s="4">
        <v>20</v>
      </c>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20</v>
      </c>
      <c r="BI21" s="23">
        <f>R64</f>
        <v>13.165179999999999</v>
      </c>
      <c r="BJ21" s="14"/>
    </row>
    <row r="22" spans="1:64" s="752" customFormat="1" ht="13.8" x14ac:dyDescent="0.25">
      <c r="A22" s="742">
        <v>2</v>
      </c>
      <c r="B22" s="742" t="s">
        <v>32</v>
      </c>
      <c r="C22" s="29" t="s">
        <v>24</v>
      </c>
      <c r="D22" s="771">
        <v>256.11331000000001</v>
      </c>
      <c r="E22" s="24">
        <f>SUM(H22:N22,P22:R22)</f>
        <v>6.1300000000000008</v>
      </c>
      <c r="F22" s="24"/>
      <c r="G22" s="24">
        <f t="shared" si="5"/>
        <v>0</v>
      </c>
      <c r="H22" s="24">
        <f>SUM(H24:H31,H34:H61)</f>
        <v>0</v>
      </c>
      <c r="I22" s="24">
        <f>SUM(I24:I31,I34:I61)</f>
        <v>0</v>
      </c>
      <c r="J22" s="24">
        <f t="shared" ref="J22:R22" si="6">SUM(J24:J31,J34:J61)</f>
        <v>0</v>
      </c>
      <c r="K22" s="24">
        <f t="shared" si="6"/>
        <v>0</v>
      </c>
      <c r="L22" s="24">
        <f>SUM(L24:L31,L34:L61)</f>
        <v>0</v>
      </c>
      <c r="M22" s="24">
        <f t="shared" si="6"/>
        <v>0</v>
      </c>
      <c r="N22" s="24">
        <f t="shared" si="6"/>
        <v>0</v>
      </c>
      <c r="O22" s="24">
        <f t="shared" si="6"/>
        <v>0</v>
      </c>
      <c r="P22" s="24">
        <f t="shared" si="6"/>
        <v>6.1300000000000008</v>
      </c>
      <c r="Q22" s="24">
        <f t="shared" si="6"/>
        <v>0</v>
      </c>
      <c r="R22" s="24">
        <f t="shared" si="6"/>
        <v>0</v>
      </c>
      <c r="S22" s="750">
        <f>D22-BH22</f>
        <v>232.97331</v>
      </c>
      <c r="T22" s="750"/>
      <c r="U22" s="24">
        <f>SUM(U25:U31,U34:U49,U50:U61)</f>
        <v>0</v>
      </c>
      <c r="V22" s="24">
        <f>SUM(V24,V26:V31,V34:V49,V50:V61)</f>
        <v>0.2</v>
      </c>
      <c r="W22" s="24">
        <f>SUM(W24:W25,W27:W31,W34:W49,W50:W61)</f>
        <v>0</v>
      </c>
      <c r="X22" s="24">
        <f>SUM(X24:X26,X28:X31,X34:X49,X50:X61)</f>
        <v>0.02</v>
      </c>
      <c r="Y22" s="24">
        <f>SUM(Y24:Y27,Y29:Y31,Y34:Y49,Y50:Y61)</f>
        <v>13.05</v>
      </c>
      <c r="Z22" s="24">
        <f>SUM(Z24:Z28,Z30:Z31,Z34:Z49,Z50:Z61)</f>
        <v>0</v>
      </c>
      <c r="AA22" s="24">
        <f>SUM(AA24:AA29,AA31,AA34:AA49,AA50:AA61)</f>
        <v>0</v>
      </c>
      <c r="AB22" s="24">
        <f>SUM(AB24:AB30,AB34:AB49,,AB50:AB61)</f>
        <v>0</v>
      </c>
      <c r="AC22" s="751">
        <f>SUM(AC24:AC31,AC50:AC61)</f>
        <v>1.4300000000000002</v>
      </c>
      <c r="AD22" s="727"/>
      <c r="AE22" s="24">
        <f>SUM(AE24:AE31,AE35:AE49,AE50:AE61)</f>
        <v>0.8</v>
      </c>
      <c r="AF22" s="24">
        <f>SUM(AF24:AF31,AF34,AF36:AF49,AF50:AF61)</f>
        <v>0.60000000000000009</v>
      </c>
      <c r="AG22" s="24">
        <f>SUM(AG24:AG31,AG34:AG35,AG37:AG49,AG50:AG61)</f>
        <v>0</v>
      </c>
      <c r="AH22" s="24">
        <f>SUM(AH24:AH31,AH34:AH36,AH38:AH49,AH50:AH61)</f>
        <v>0</v>
      </c>
      <c r="AI22" s="24">
        <f>SUM(AI24:AI31,AI34:AI37,AI39:AI49,AI50:AI61)</f>
        <v>0</v>
      </c>
      <c r="AJ22" s="24">
        <f>SUM(AJ24:AJ31,AJ34:AJ38,AJ40:AJ49,AJ50:AJ61)</f>
        <v>0</v>
      </c>
      <c r="AK22" s="24">
        <f>SUM(AK24:AK31,AK34:AK39,AK41:AK49,AK50:AK61)</f>
        <v>0</v>
      </c>
      <c r="AL22" s="24">
        <f>SUM(AL24:AL31,AL34:AL40,AL42:AL49,AL50:AL61)</f>
        <v>0.08</v>
      </c>
      <c r="AM22" s="24">
        <f>SUM(AM24:AM31,AM34:AM41,AM43:AM49,AM50:AM61)</f>
        <v>0</v>
      </c>
      <c r="AN22" s="24">
        <f>SUM(AN24:AN31,AN34:AN42,AN44:AN49,AN50:AN61)</f>
        <v>0</v>
      </c>
      <c r="AO22" s="24">
        <f>SUM(AO24:AO31,AO34:AO43,AO45:AO49,AO50:AO61)</f>
        <v>0</v>
      </c>
      <c r="AP22" s="24">
        <f>SUM(AP24:AP31,AP34:AP44,AP46:AP49,AP50:AP61)</f>
        <v>0</v>
      </c>
      <c r="AQ22" s="24">
        <f>SUM(AQ24:AQ31,AQ34:AQ45,AQ47:AQ49,AQ50:AQ61)</f>
        <v>0</v>
      </c>
      <c r="AR22" s="24">
        <f>SUM(AR24:AR31,AR34:AR46,AR48:AR49,AR50:AR61)</f>
        <v>0</v>
      </c>
      <c r="AS22" s="24">
        <f>SUM(AS24:AS31,AS34:AS47,AS49,AS50:AS61)</f>
        <v>0</v>
      </c>
      <c r="AT22" s="24">
        <f>SUM(AT24:AT31,AT34:AT48,AT50:AT61)</f>
        <v>0</v>
      </c>
      <c r="AU22" s="24">
        <f>SUM(AU24:AU31,AU34:AU49,AU51:AU61)</f>
        <v>0</v>
      </c>
      <c r="AV22" s="24">
        <f>SUM(AV24:AV31,AV34:AV49,AV50,AV52:AV61)</f>
        <v>0.21</v>
      </c>
      <c r="AW22" s="24">
        <f>SUM(AW24:AW31,AW34:AW49,AW50,AW51,AW53:AW61)</f>
        <v>0.44999999999999996</v>
      </c>
      <c r="AX22" s="24">
        <f>SUM(AX24:AX31,AX34:AX49,AX50,AX51,AX52,AX54:AX61)</f>
        <v>0.5</v>
      </c>
      <c r="AY22" s="24">
        <f>SUM(AY24:AY31,AY34:AY49,AY50,AY51,AY52,AY55:AY61)</f>
        <v>0</v>
      </c>
      <c r="AZ22" s="24">
        <f>SUM(AZ24:AZ31,AZ34:AZ49,AZ50:AZ54,AZ56:AZ61)</f>
        <v>1.1000000000000001</v>
      </c>
      <c r="BA22" s="24">
        <f>SUM(BA24:BA31,BA34:BA49,BA50:BA55,BA57:BA61)</f>
        <v>0</v>
      </c>
      <c r="BB22" s="24">
        <f>SUM(BB24:BB31,BB34:BB49,BB50:BB56,BB58:BB61)</f>
        <v>0</v>
      </c>
      <c r="BC22" s="24">
        <f>SUM(BC24:BC31,BC34:BC49,BC50:BC57,BC59:BC61)</f>
        <v>0</v>
      </c>
      <c r="BD22" s="24">
        <f>SUM(BD24:BD31,BD34:BD49,BD50:BD58,BD60:BD61)</f>
        <v>0</v>
      </c>
      <c r="BE22" s="24">
        <f>SUM(BE24:BE31,BE34:BE49,BE50:BE59,BE61)</f>
        <v>0</v>
      </c>
      <c r="BF22" s="24">
        <f>SUM(BF24:BF31,BF34:BF49,BF50:BF60)</f>
        <v>0</v>
      </c>
      <c r="BG22" s="24">
        <f>SUM(BG24:BG31,BG34:BG49,BG50:BG61)</f>
        <v>0</v>
      </c>
      <c r="BH22" s="24">
        <f>SUM(H22:N22,P22:R22,U22:AB22,AE22:BG22)</f>
        <v>23.140000000000004</v>
      </c>
      <c r="BI22" s="29">
        <f>S64</f>
        <v>512.16331000000002</v>
      </c>
      <c r="BJ22" s="100"/>
      <c r="BK22" s="752">
        <f>BI24+BI25+BI26+BI27+BI28+BI29+BI30+BI31+BI34+BI35+BI36+BI37+BI38+BI39+BI40+BI41+BI42+BI43+BI44+BI45+BI46+BI47+BI48+BI49+BI50+BI51+BI52+BI53+BI54+BI55+BI56+BI57+BI58+BI59+BI60+BI61</f>
        <v>512.16331000000002</v>
      </c>
      <c r="BL22" s="752">
        <f>BK22-BI22</f>
        <v>0</v>
      </c>
    </row>
    <row r="23" spans="1:64" s="26" customFormat="1" ht="13.8" x14ac:dyDescent="0.25">
      <c r="A23" s="15"/>
      <c r="B23" s="15" t="s">
        <v>38</v>
      </c>
      <c r="C23" s="23"/>
      <c r="D23" s="4"/>
      <c r="E23" s="727"/>
      <c r="F23" s="727"/>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4"/>
      <c r="E24" s="24">
        <f>SUM(H24:N24,P24:R24)</f>
        <v>0</v>
      </c>
      <c r="F24" s="24"/>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v>
      </c>
      <c r="BJ24" s="14"/>
    </row>
    <row r="25" spans="1:64" s="26" customFormat="1" ht="13.8" x14ac:dyDescent="0.25">
      <c r="A25" s="15" t="s">
        <v>6</v>
      </c>
      <c r="B25" s="16" t="s">
        <v>14</v>
      </c>
      <c r="C25" s="23" t="s">
        <v>26</v>
      </c>
      <c r="D25" s="4"/>
      <c r="E25" s="24">
        <f t="shared" ref="E25:E30" si="8">SUM(H25:N25,P25:R25)</f>
        <v>0</v>
      </c>
      <c r="F25" s="24"/>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0.2</v>
      </c>
      <c r="BJ25" s="14"/>
    </row>
    <row r="26" spans="1:64" s="26" customFormat="1" ht="13.8" x14ac:dyDescent="0.25">
      <c r="A26" s="15" t="s">
        <v>7</v>
      </c>
      <c r="B26" s="16" t="s">
        <v>15</v>
      </c>
      <c r="C26" s="23" t="s">
        <v>122</v>
      </c>
      <c r="D26" s="4"/>
      <c r="E26" s="24">
        <f t="shared" si="8"/>
        <v>0</v>
      </c>
      <c r="F26" s="24"/>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4"/>
      <c r="E27" s="24">
        <f t="shared" si="8"/>
        <v>0</v>
      </c>
      <c r="F27" s="24"/>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37.130000000000003</v>
      </c>
      <c r="BJ27" s="14"/>
    </row>
    <row r="28" spans="1:64" s="26" customFormat="1" ht="13.8" x14ac:dyDescent="0.25">
      <c r="A28" s="15">
        <v>2.5</v>
      </c>
      <c r="B28" s="16" t="s">
        <v>87</v>
      </c>
      <c r="C28" s="23" t="s">
        <v>124</v>
      </c>
      <c r="D28" s="772">
        <v>0.15046000000000001</v>
      </c>
      <c r="E28" s="24">
        <f t="shared" si="8"/>
        <v>0</v>
      </c>
      <c r="F28" s="24"/>
      <c r="G28" s="20">
        <f t="shared" si="5"/>
        <v>0</v>
      </c>
      <c r="H28" s="4"/>
      <c r="I28" s="4"/>
      <c r="J28" s="4"/>
      <c r="K28" s="4"/>
      <c r="L28" s="4"/>
      <c r="M28" s="4"/>
      <c r="N28" s="4"/>
      <c r="O28" s="4"/>
      <c r="P28" s="4"/>
      <c r="Q28" s="4"/>
      <c r="R28" s="4"/>
      <c r="S28" s="20">
        <f>SUM(U28:X28,Z28:BF28)</f>
        <v>0</v>
      </c>
      <c r="T28" s="20"/>
      <c r="U28" s="4"/>
      <c r="V28" s="4"/>
      <c r="W28" s="4"/>
      <c r="X28" s="4"/>
      <c r="Y28" s="25">
        <f>D28-BH28</f>
        <v>0.15046000000000001</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169.30045999999999</v>
      </c>
      <c r="BJ28" s="14"/>
    </row>
    <row r="29" spans="1:64" s="26" customFormat="1" ht="13.8" x14ac:dyDescent="0.25">
      <c r="A29" s="15">
        <v>2.6</v>
      </c>
      <c r="B29" s="16" t="s">
        <v>88</v>
      </c>
      <c r="C29" s="23" t="s">
        <v>48</v>
      </c>
      <c r="D29" s="772">
        <v>0.69599</v>
      </c>
      <c r="E29" s="24">
        <f t="shared" si="8"/>
        <v>0</v>
      </c>
      <c r="F29" s="24"/>
      <c r="G29" s="20">
        <f t="shared" si="5"/>
        <v>0</v>
      </c>
      <c r="H29" s="4"/>
      <c r="I29" s="4"/>
      <c r="J29" s="4"/>
      <c r="K29" s="4"/>
      <c r="L29" s="4"/>
      <c r="M29" s="4"/>
      <c r="N29" s="4"/>
      <c r="O29" s="4"/>
      <c r="P29" s="4"/>
      <c r="Q29" s="4"/>
      <c r="R29" s="4"/>
      <c r="S29" s="20">
        <f>SUM(U29:Y29,AA29:BF29)</f>
        <v>0</v>
      </c>
      <c r="T29" s="20"/>
      <c r="U29" s="4"/>
      <c r="V29" s="4"/>
      <c r="W29" s="4"/>
      <c r="X29" s="4"/>
      <c r="Y29" s="4"/>
      <c r="Z29" s="25">
        <f>D29-BH29</f>
        <v>0.69599</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0.97599000000000002</v>
      </c>
      <c r="BJ29" s="14"/>
    </row>
    <row r="30" spans="1:64" s="26" customFormat="1" ht="20.25" customHeight="1" x14ac:dyDescent="0.25">
      <c r="A30" s="15">
        <v>2.7</v>
      </c>
      <c r="B30" s="16" t="s">
        <v>89</v>
      </c>
      <c r="C30" s="23" t="s">
        <v>41</v>
      </c>
      <c r="D30" s="4"/>
      <c r="E30" s="24">
        <f t="shared" si="8"/>
        <v>0</v>
      </c>
      <c r="F30" s="24"/>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4"/>
      <c r="E31" s="24">
        <f>SUM(H31:N31,P31:R31)</f>
        <v>0</v>
      </c>
      <c r="F31" s="24"/>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0</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18.600000000000001</v>
      </c>
      <c r="BJ31" s="14"/>
    </row>
    <row r="32" spans="1:64" s="26" customFormat="1" ht="20.25" customHeight="1" x14ac:dyDescent="0.25">
      <c r="A32" s="15" t="s">
        <v>42</v>
      </c>
      <c r="B32" s="16" t="s">
        <v>129</v>
      </c>
      <c r="C32" s="23" t="s">
        <v>27</v>
      </c>
      <c r="D32" s="814">
        <f>SUM(D34:D49)</f>
        <v>129.78563</v>
      </c>
      <c r="E32" s="24">
        <f t="shared" ref="E32:E61" si="9">SUM(H32:N32,P32:R32)</f>
        <v>0</v>
      </c>
      <c r="F32" s="24"/>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10.07</v>
      </c>
      <c r="T32" s="719"/>
      <c r="U32" s="719">
        <f>SUM(U34:U49)</f>
        <v>0</v>
      </c>
      <c r="V32" s="719">
        <f t="shared" ref="V32:AB32" si="11">SUM(V34:V49)</f>
        <v>0.2</v>
      </c>
      <c r="W32" s="719">
        <f t="shared" si="11"/>
        <v>0</v>
      </c>
      <c r="X32" s="719">
        <f t="shared" si="11"/>
        <v>0</v>
      </c>
      <c r="Y32" s="719">
        <f>SUM(Y34:Y49)</f>
        <v>8.0500000000000007</v>
      </c>
      <c r="Z32" s="719">
        <f t="shared" si="11"/>
        <v>0</v>
      </c>
      <c r="AA32" s="719">
        <f t="shared" si="11"/>
        <v>0</v>
      </c>
      <c r="AB32" s="719">
        <f t="shared" si="11"/>
        <v>0</v>
      </c>
      <c r="AC32" s="739">
        <f>D32-BH32</f>
        <v>119.71563</v>
      </c>
      <c r="AD32" s="720"/>
      <c r="AE32" s="719">
        <f>SUM(AE35:AE49)</f>
        <v>0</v>
      </c>
      <c r="AF32" s="719">
        <f>SUM(AF34,AF36:AF49)</f>
        <v>0.01</v>
      </c>
      <c r="AG32" s="719">
        <f>SUM(AG34:AG35,AG37:AG49)</f>
        <v>0</v>
      </c>
      <c r="AH32" s="719">
        <f>SUM(AH34:AH36,AH38:AH49)</f>
        <v>0</v>
      </c>
      <c r="AI32" s="719">
        <f>SUM(AI34:AI37,AI39:AI49)</f>
        <v>0</v>
      </c>
      <c r="AJ32" s="719">
        <f>SUM(AJ34:AJ38,AJ40:AJ49)</f>
        <v>0</v>
      </c>
      <c r="AK32" s="719">
        <f>SUM(AK34:AK39,AK41:AK49)</f>
        <v>0</v>
      </c>
      <c r="AL32" s="719">
        <f>SUM(AL34:AL40,AL42:AL49)</f>
        <v>0.04</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0.21</v>
      </c>
      <c r="AW32" s="719">
        <f>SUM(AW34:AW49,)</f>
        <v>0.3</v>
      </c>
      <c r="AX32" s="719">
        <f>SUM(AX34:AX49,)</f>
        <v>0.16</v>
      </c>
      <c r="AY32" s="719">
        <f t="shared" ref="AY32:BG32" si="12">SUM(AY34:AY49,)</f>
        <v>0</v>
      </c>
      <c r="AZ32" s="719">
        <f t="shared" si="12"/>
        <v>1.1000000000000001</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10.07</v>
      </c>
      <c r="BI32" s="23">
        <f>BI34+BI35+BI36+BI37+BI38+BI39+BI40+BI41+BI42+BI43+BI44+BI45+BI46+BI47+BI48+BI49</f>
        <v>152.54562999999999</v>
      </c>
      <c r="BJ32" s="14"/>
    </row>
    <row r="33" spans="1:62" s="26" customFormat="1" ht="10.5" customHeight="1" x14ac:dyDescent="0.25">
      <c r="A33" s="94"/>
      <c r="B33" s="92" t="s">
        <v>38</v>
      </c>
      <c r="C33" s="23"/>
      <c r="D33" s="4"/>
      <c r="E33" s="24">
        <f t="shared" si="9"/>
        <v>0</v>
      </c>
      <c r="F33" s="24"/>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790">
        <v>86.70899</v>
      </c>
      <c r="E34" s="24">
        <f t="shared" si="9"/>
        <v>0</v>
      </c>
      <c r="F34" s="24"/>
      <c r="G34" s="20">
        <f t="shared" si="5"/>
        <v>0</v>
      </c>
      <c r="H34" s="4"/>
      <c r="I34" s="4"/>
      <c r="J34" s="4"/>
      <c r="K34" s="4"/>
      <c r="L34" s="4"/>
      <c r="M34" s="4"/>
      <c r="N34" s="4"/>
      <c r="O34" s="4"/>
      <c r="P34" s="4"/>
      <c r="Q34" s="4"/>
      <c r="R34" s="4"/>
      <c r="S34" s="20">
        <f>SUM(U34:AB34,AF34:BF34)</f>
        <v>5.7</v>
      </c>
      <c r="T34" s="20"/>
      <c r="U34" s="4"/>
      <c r="V34" s="4"/>
      <c r="W34" s="4"/>
      <c r="X34" s="4"/>
      <c r="Y34" s="4">
        <v>5.7</v>
      </c>
      <c r="Z34" s="4"/>
      <c r="AA34" s="4"/>
      <c r="AB34" s="4"/>
      <c r="AC34" s="737">
        <f>SUM(AD34,AF34:AT34)</f>
        <v>0</v>
      </c>
      <c r="AD34" s="720"/>
      <c r="AE34" s="25">
        <f>D34-BH34</f>
        <v>81.008989999999997</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5.7</v>
      </c>
      <c r="BI34" s="23">
        <f>AE64</f>
        <v>89.058989999999994</v>
      </c>
      <c r="BJ34" s="14"/>
    </row>
    <row r="35" spans="1:62" s="26" customFormat="1" ht="20.25" customHeight="1" x14ac:dyDescent="0.25">
      <c r="A35" s="721" t="s">
        <v>260</v>
      </c>
      <c r="B35" s="16" t="s">
        <v>235</v>
      </c>
      <c r="C35" s="23" t="s">
        <v>236</v>
      </c>
      <c r="D35" s="790">
        <v>18.855709999999998</v>
      </c>
      <c r="E35" s="24">
        <f t="shared" si="9"/>
        <v>0</v>
      </c>
      <c r="F35" s="24"/>
      <c r="G35" s="20">
        <f t="shared" si="5"/>
        <v>0</v>
      </c>
      <c r="H35" s="4"/>
      <c r="I35" s="4"/>
      <c r="J35" s="4"/>
      <c r="K35" s="4"/>
      <c r="L35" s="4"/>
      <c r="M35" s="4"/>
      <c r="N35" s="4"/>
      <c r="O35" s="4"/>
      <c r="P35" s="4"/>
      <c r="Q35" s="4"/>
      <c r="R35" s="4"/>
      <c r="S35" s="20">
        <f>SUM(U35:AB35,AE35,AG35:BF35)</f>
        <v>2.35</v>
      </c>
      <c r="T35" s="20"/>
      <c r="U35" s="4"/>
      <c r="V35" s="4"/>
      <c r="W35" s="4"/>
      <c r="X35" s="4"/>
      <c r="Y35" s="4">
        <v>2.35</v>
      </c>
      <c r="Z35" s="4"/>
      <c r="AA35" s="4"/>
      <c r="AB35" s="4"/>
      <c r="AC35" s="737">
        <f>SUM(AE35,AG35:AT35)</f>
        <v>0</v>
      </c>
      <c r="AD35" s="720"/>
      <c r="AE35" s="4"/>
      <c r="AF35" s="25">
        <f>D35-BH35</f>
        <v>16.505709999999997</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2.35</v>
      </c>
      <c r="BI35" s="23">
        <f>AF64</f>
        <v>39.995709999999995</v>
      </c>
      <c r="BJ35" s="14"/>
    </row>
    <row r="36" spans="1:62" s="26" customFormat="1" ht="20.25" customHeight="1" x14ac:dyDescent="0.25">
      <c r="A36" s="721" t="s">
        <v>260</v>
      </c>
      <c r="B36" s="16" t="s">
        <v>237</v>
      </c>
      <c r="C36" s="23" t="s">
        <v>238</v>
      </c>
      <c r="D36" s="790">
        <v>9.4289999999999999E-2</v>
      </c>
      <c r="E36" s="24">
        <f t="shared" si="9"/>
        <v>0</v>
      </c>
      <c r="F36" s="24"/>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9.4289999999999999E-2</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9.4289999999999999E-2</v>
      </c>
      <c r="BJ36" s="14"/>
    </row>
    <row r="37" spans="1:62" s="26" customFormat="1" ht="20.25" customHeight="1" x14ac:dyDescent="0.25">
      <c r="A37" s="721" t="s">
        <v>260</v>
      </c>
      <c r="B37" s="16" t="s">
        <v>239</v>
      </c>
      <c r="C37" s="23" t="s">
        <v>240</v>
      </c>
      <c r="D37" s="790">
        <v>0.42091000000000001</v>
      </c>
      <c r="E37" s="24">
        <f t="shared" si="9"/>
        <v>0</v>
      </c>
      <c r="F37" s="24"/>
      <c r="G37" s="20">
        <f t="shared" si="5"/>
        <v>0</v>
      </c>
      <c r="H37" s="4"/>
      <c r="I37" s="4"/>
      <c r="J37" s="4"/>
      <c r="K37" s="4"/>
      <c r="L37" s="4"/>
      <c r="M37" s="4"/>
      <c r="N37" s="4"/>
      <c r="O37" s="4"/>
      <c r="P37" s="4"/>
      <c r="Q37" s="4"/>
      <c r="R37" s="4"/>
      <c r="S37" s="20">
        <f>SUM(U37:AB37,AE37:AG37,AI37:BF37)</f>
        <v>0.3</v>
      </c>
      <c r="T37" s="20"/>
      <c r="U37" s="4"/>
      <c r="V37" s="4"/>
      <c r="W37" s="4"/>
      <c r="X37" s="4"/>
      <c r="Y37" s="4"/>
      <c r="Z37" s="4"/>
      <c r="AA37" s="4"/>
      <c r="AB37" s="4"/>
      <c r="AC37" s="737">
        <f>SUM(AE37:AG37,AI37:AT37)</f>
        <v>0</v>
      </c>
      <c r="AD37" s="720"/>
      <c r="AE37" s="4"/>
      <c r="AF37" s="4"/>
      <c r="AG37" s="4"/>
      <c r="AH37" s="25">
        <f>D37-BH37</f>
        <v>0.12091000000000002</v>
      </c>
      <c r="AI37" s="4"/>
      <c r="AJ37" s="4"/>
      <c r="AK37" s="4"/>
      <c r="AL37" s="4"/>
      <c r="AM37" s="4"/>
      <c r="AN37" s="4"/>
      <c r="AO37" s="4"/>
      <c r="AP37" s="4"/>
      <c r="AQ37" s="4"/>
      <c r="AR37" s="4"/>
      <c r="AS37" s="4"/>
      <c r="AT37" s="4"/>
      <c r="AU37" s="4"/>
      <c r="AV37" s="4"/>
      <c r="AW37" s="4">
        <v>0.3</v>
      </c>
      <c r="AX37" s="4"/>
      <c r="AY37" s="4"/>
      <c r="AZ37" s="4"/>
      <c r="BA37" s="4"/>
      <c r="BB37" s="4"/>
      <c r="BC37" s="4"/>
      <c r="BD37" s="4"/>
      <c r="BE37" s="4"/>
      <c r="BF37" s="4"/>
      <c r="BG37" s="4"/>
      <c r="BH37" s="20">
        <f>SUM(H37:N37,P37:R37,U37:AB37,AE37:AG37,AI37:BG37)</f>
        <v>0.3</v>
      </c>
      <c r="BI37" s="23">
        <f>AH64</f>
        <v>0.12091000000000002</v>
      </c>
      <c r="BJ37" s="14"/>
    </row>
    <row r="38" spans="1:62" s="26" customFormat="1" ht="20.25" customHeight="1" x14ac:dyDescent="0.25">
      <c r="A38" s="721" t="s">
        <v>260</v>
      </c>
      <c r="B38" s="16" t="s">
        <v>241</v>
      </c>
      <c r="C38" s="23" t="s">
        <v>242</v>
      </c>
      <c r="D38" s="790">
        <v>4.6414999999999997</v>
      </c>
      <c r="E38" s="24">
        <f t="shared" si="9"/>
        <v>0</v>
      </c>
      <c r="F38" s="24"/>
      <c r="G38" s="20">
        <f t="shared" si="5"/>
        <v>0</v>
      </c>
      <c r="H38" s="4"/>
      <c r="I38" s="4"/>
      <c r="J38" s="4"/>
      <c r="K38" s="4"/>
      <c r="L38" s="4"/>
      <c r="M38" s="4"/>
      <c r="N38" s="4"/>
      <c r="O38" s="4"/>
      <c r="P38" s="4"/>
      <c r="Q38" s="4"/>
      <c r="R38" s="4"/>
      <c r="S38" s="20">
        <f>SUM(U38:AB38,AE38:AH38,AJ38:BF38)</f>
        <v>0.21</v>
      </c>
      <c r="T38" s="20"/>
      <c r="U38" s="4"/>
      <c r="V38" s="4"/>
      <c r="W38" s="4"/>
      <c r="X38" s="4"/>
      <c r="Y38" s="4"/>
      <c r="Z38" s="4"/>
      <c r="AA38" s="4"/>
      <c r="AB38" s="4"/>
      <c r="AC38" s="737">
        <f>SUM(AE38:AH38,AJ38:AT38)</f>
        <v>0</v>
      </c>
      <c r="AD38" s="720"/>
      <c r="AE38" s="4"/>
      <c r="AF38" s="4"/>
      <c r="AG38" s="4"/>
      <c r="AH38" s="4"/>
      <c r="AI38" s="25">
        <f>D38-BH38</f>
        <v>4.4314999999999998</v>
      </c>
      <c r="AJ38" s="4"/>
      <c r="AK38" s="4"/>
      <c r="AL38" s="4"/>
      <c r="AM38" s="4"/>
      <c r="AN38" s="4"/>
      <c r="AO38" s="4"/>
      <c r="AP38" s="4"/>
      <c r="AQ38" s="4"/>
      <c r="AR38" s="4"/>
      <c r="AS38" s="4"/>
      <c r="AT38" s="4"/>
      <c r="AU38" s="4"/>
      <c r="AV38" s="4">
        <v>0.21</v>
      </c>
      <c r="AW38" s="4"/>
      <c r="AX38" s="4"/>
      <c r="AY38" s="4"/>
      <c r="AZ38" s="4"/>
      <c r="BA38" s="4"/>
      <c r="BB38" s="4"/>
      <c r="BC38" s="4"/>
      <c r="BD38" s="4"/>
      <c r="BE38" s="4"/>
      <c r="BF38" s="4"/>
      <c r="BG38" s="4"/>
      <c r="BH38" s="20">
        <f>SUM(H38:N38,P38:R38,U38:AB38,AE38:AH38,AJ38:BG38)</f>
        <v>0.21</v>
      </c>
      <c r="BI38" s="23">
        <f>AI64</f>
        <v>4.4314999999999998</v>
      </c>
      <c r="BJ38" s="14"/>
    </row>
    <row r="39" spans="1:62" s="26" customFormat="1" ht="20.25" customHeight="1" x14ac:dyDescent="0.25">
      <c r="A39" s="721" t="s">
        <v>260</v>
      </c>
      <c r="B39" s="16" t="s">
        <v>243</v>
      </c>
      <c r="C39" s="23" t="s">
        <v>244</v>
      </c>
      <c r="D39" s="790">
        <v>2.6003799999999999</v>
      </c>
      <c r="E39" s="24">
        <f t="shared" si="9"/>
        <v>0</v>
      </c>
      <c r="F39" s="24"/>
      <c r="G39" s="20">
        <f t="shared" si="5"/>
        <v>0</v>
      </c>
      <c r="H39" s="4"/>
      <c r="I39" s="4"/>
      <c r="J39" s="4"/>
      <c r="K39" s="4"/>
      <c r="L39" s="4"/>
      <c r="M39" s="4"/>
      <c r="N39" s="4"/>
      <c r="O39" s="4"/>
      <c r="P39" s="4"/>
      <c r="Q39" s="4"/>
      <c r="R39" s="4"/>
      <c r="S39" s="20">
        <f>SUM(U39:AB39,AE39:AI39,AK39:BF39)</f>
        <v>1.3</v>
      </c>
      <c r="T39" s="20"/>
      <c r="U39" s="4"/>
      <c r="V39" s="4">
        <v>0.2</v>
      </c>
      <c r="W39" s="4"/>
      <c r="X39" s="4"/>
      <c r="Y39" s="4"/>
      <c r="Z39" s="4"/>
      <c r="AA39" s="4"/>
      <c r="AB39" s="4"/>
      <c r="AC39" s="737">
        <f>SUM(AE39:AI39,AK39:AT39)</f>
        <v>0</v>
      </c>
      <c r="AD39" s="720"/>
      <c r="AE39" s="4"/>
      <c r="AF39" s="4"/>
      <c r="AG39" s="4"/>
      <c r="AH39" s="4"/>
      <c r="AI39" s="4"/>
      <c r="AJ39" s="25">
        <f>D39-BH39</f>
        <v>1.3003799999999999</v>
      </c>
      <c r="AK39" s="4"/>
      <c r="AL39" s="4"/>
      <c r="AM39" s="4"/>
      <c r="AN39" s="4"/>
      <c r="AO39" s="4"/>
      <c r="AP39" s="4"/>
      <c r="AQ39" s="4"/>
      <c r="AR39" s="4"/>
      <c r="AS39" s="4"/>
      <c r="AT39" s="4"/>
      <c r="AU39" s="4"/>
      <c r="AV39" s="4"/>
      <c r="AW39" s="4"/>
      <c r="AX39" s="4"/>
      <c r="AY39" s="4"/>
      <c r="AZ39" s="4">
        <v>1.1000000000000001</v>
      </c>
      <c r="BA39" s="4"/>
      <c r="BB39" s="4"/>
      <c r="BC39" s="4"/>
      <c r="BD39" s="4"/>
      <c r="BE39" s="4"/>
      <c r="BF39" s="4"/>
      <c r="BG39" s="4"/>
      <c r="BH39" s="20">
        <f>SUM(H39:N39,P39:R39,U39:AB39,AE39:AI39,AK39:BG39)</f>
        <v>1.3</v>
      </c>
      <c r="BI39" s="23">
        <f>AJ64</f>
        <v>1.3703799999999999</v>
      </c>
      <c r="BJ39" s="14"/>
    </row>
    <row r="40" spans="1:62" s="26" customFormat="1" ht="20.25" customHeight="1" x14ac:dyDescent="0.25">
      <c r="A40" s="721" t="s">
        <v>260</v>
      </c>
      <c r="B40" s="16" t="s">
        <v>245</v>
      </c>
      <c r="C40" s="23" t="s">
        <v>246</v>
      </c>
      <c r="D40" s="790">
        <v>3.0849999999999999E-2</v>
      </c>
      <c r="E40" s="24">
        <f t="shared" si="9"/>
        <v>0</v>
      </c>
      <c r="F40" s="24"/>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3.0849999999999999E-2</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0.12085</v>
      </c>
      <c r="BJ40" s="14"/>
    </row>
    <row r="41" spans="1:62" s="26" customFormat="1" ht="20.25" customHeight="1" x14ac:dyDescent="0.25">
      <c r="A41" s="721" t="s">
        <v>260</v>
      </c>
      <c r="B41" s="16" t="s">
        <v>247</v>
      </c>
      <c r="C41" s="23" t="s">
        <v>248</v>
      </c>
      <c r="D41" s="790">
        <v>0.10926</v>
      </c>
      <c r="E41" s="24">
        <f t="shared" si="9"/>
        <v>0</v>
      </c>
      <c r="F41" s="24"/>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0.10926</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0.26926</v>
      </c>
      <c r="BJ41" s="14"/>
    </row>
    <row r="42" spans="1:62" s="26" customFormat="1" ht="20.25" customHeight="1" x14ac:dyDescent="0.25">
      <c r="A42" s="721" t="s">
        <v>260</v>
      </c>
      <c r="B42" s="16" t="s">
        <v>249</v>
      </c>
      <c r="C42" s="23" t="s">
        <v>250</v>
      </c>
      <c r="D42" s="4"/>
      <c r="E42" s="24">
        <f t="shared" si="9"/>
        <v>0</v>
      </c>
      <c r="F42" s="24"/>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4"/>
      <c r="E43" s="24">
        <f t="shared" si="9"/>
        <v>0</v>
      </c>
      <c r="F43" s="24"/>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v>
      </c>
      <c r="BJ43" s="14"/>
    </row>
    <row r="44" spans="1:62" s="26" customFormat="1" ht="20.25" customHeight="1" x14ac:dyDescent="0.25">
      <c r="A44" s="721" t="s">
        <v>260</v>
      </c>
      <c r="B44" s="16" t="s">
        <v>83</v>
      </c>
      <c r="C44" s="23" t="s">
        <v>73</v>
      </c>
      <c r="D44" s="4"/>
      <c r="E44" s="24">
        <f t="shared" si="9"/>
        <v>0</v>
      </c>
      <c r="F44" s="24"/>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772">
        <v>0.32357000000000002</v>
      </c>
      <c r="E45" s="24">
        <f t="shared" si="9"/>
        <v>0</v>
      </c>
      <c r="F45" s="24"/>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0.32357000000000002</v>
      </c>
      <c r="AQ45" s="4"/>
      <c r="AR45" s="4"/>
      <c r="AS45" s="4"/>
      <c r="AT45" s="4"/>
      <c r="AU45" s="4"/>
      <c r="AV45" s="4"/>
      <c r="AW45" s="4"/>
      <c r="AX45" s="4"/>
      <c r="AY45" s="4"/>
      <c r="AZ45" s="4"/>
      <c r="BA45" s="4"/>
      <c r="BB45" s="4"/>
      <c r="BC45" s="4"/>
      <c r="BD45" s="4"/>
      <c r="BE45" s="4"/>
      <c r="BF45" s="4"/>
      <c r="BG45" s="4"/>
      <c r="BH45" s="20">
        <f>SUM(H45:N45,P45:R45,U45:AB45,AE45:AO45,AQ45:BG45)</f>
        <v>0</v>
      </c>
      <c r="BI45" s="23">
        <f>AP64</f>
        <v>0.32357000000000002</v>
      </c>
      <c r="BJ45" s="14"/>
    </row>
    <row r="46" spans="1:62" s="26" customFormat="1" ht="20.25" customHeight="1" x14ac:dyDescent="0.25">
      <c r="A46" s="721" t="s">
        <v>260</v>
      </c>
      <c r="B46" s="16" t="s">
        <v>251</v>
      </c>
      <c r="C46" s="23" t="s">
        <v>43</v>
      </c>
      <c r="D46" s="772">
        <v>15.07963</v>
      </c>
      <c r="E46" s="24">
        <f t="shared" si="9"/>
        <v>0</v>
      </c>
      <c r="F46" s="24"/>
      <c r="G46" s="20">
        <f t="shared" si="5"/>
        <v>0</v>
      </c>
      <c r="H46" s="4"/>
      <c r="I46" s="4"/>
      <c r="J46" s="4"/>
      <c r="K46" s="4"/>
      <c r="L46" s="4"/>
      <c r="M46" s="4"/>
      <c r="N46" s="4"/>
      <c r="O46" s="4"/>
      <c r="P46" s="4"/>
      <c r="Q46" s="4"/>
      <c r="R46" s="4"/>
      <c r="S46" s="20">
        <f>SUM(U46:AB46,AE46:AP46,AR46:BF46)</f>
        <v>0.01</v>
      </c>
      <c r="T46" s="20"/>
      <c r="U46" s="4"/>
      <c r="V46" s="4"/>
      <c r="W46" s="4"/>
      <c r="X46" s="4"/>
      <c r="Y46" s="4"/>
      <c r="Z46" s="4"/>
      <c r="AA46" s="4"/>
      <c r="AB46" s="4"/>
      <c r="AC46" s="737">
        <f>SUM(AE46:AP46,AR46:AT46)</f>
        <v>0.01</v>
      </c>
      <c r="AD46" s="720"/>
      <c r="AE46" s="4"/>
      <c r="AF46" s="4">
        <v>0.01</v>
      </c>
      <c r="AG46" s="4"/>
      <c r="AH46" s="4"/>
      <c r="AI46" s="4"/>
      <c r="AJ46" s="4"/>
      <c r="AK46" s="4"/>
      <c r="AL46" s="4"/>
      <c r="AM46" s="4"/>
      <c r="AN46" s="4"/>
      <c r="AO46" s="4"/>
      <c r="AP46" s="4"/>
      <c r="AQ46" s="25">
        <f>D46-BH46</f>
        <v>15.06963</v>
      </c>
      <c r="AR46" s="4"/>
      <c r="AS46" s="4"/>
      <c r="AT46" s="4"/>
      <c r="AU46" s="4"/>
      <c r="AV46" s="4"/>
      <c r="AW46" s="4"/>
      <c r="AX46" s="4"/>
      <c r="AY46" s="4"/>
      <c r="AZ46" s="4"/>
      <c r="BA46" s="4"/>
      <c r="BB46" s="4"/>
      <c r="BC46" s="4"/>
      <c r="BD46" s="4"/>
      <c r="BE46" s="4"/>
      <c r="BF46" s="4"/>
      <c r="BG46" s="4"/>
      <c r="BH46" s="20">
        <f>SUM(H46:N46,P46:R46,U46:AB46,AE46:AP46,AR46:BG46)</f>
        <v>0.01</v>
      </c>
      <c r="BI46" s="23">
        <f>AQ64</f>
        <v>16.039629999999999</v>
      </c>
      <c r="BJ46" s="14"/>
    </row>
    <row r="47" spans="1:62" s="26" customFormat="1" ht="20.25" customHeight="1" x14ac:dyDescent="0.25">
      <c r="A47" s="721" t="s">
        <v>260</v>
      </c>
      <c r="B47" s="16" t="s">
        <v>252</v>
      </c>
      <c r="C47" s="23" t="s">
        <v>253</v>
      </c>
      <c r="D47" s="4"/>
      <c r="E47" s="24">
        <f t="shared" si="9"/>
        <v>0</v>
      </c>
      <c r="F47" s="24"/>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4"/>
      <c r="E48" s="24">
        <f t="shared" si="9"/>
        <v>0</v>
      </c>
      <c r="F48" s="24"/>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790">
        <v>0.92054000000000002</v>
      </c>
      <c r="E49" s="24">
        <f t="shared" si="9"/>
        <v>0</v>
      </c>
      <c r="F49" s="24"/>
      <c r="G49" s="20">
        <f t="shared" si="5"/>
        <v>0</v>
      </c>
      <c r="H49" s="4"/>
      <c r="I49" s="4"/>
      <c r="J49" s="4"/>
      <c r="K49" s="4"/>
      <c r="L49" s="4"/>
      <c r="M49" s="4"/>
      <c r="N49" s="4"/>
      <c r="O49" s="4"/>
      <c r="P49" s="4"/>
      <c r="Q49" s="4"/>
      <c r="R49" s="4"/>
      <c r="S49" s="20">
        <f>SUM(U49:AB49,AE49:AS49,AU49:BF49)</f>
        <v>0.2</v>
      </c>
      <c r="T49" s="20"/>
      <c r="U49" s="4"/>
      <c r="V49" s="4"/>
      <c r="W49" s="4"/>
      <c r="X49" s="4"/>
      <c r="Y49" s="4"/>
      <c r="Z49" s="4"/>
      <c r="AA49" s="4"/>
      <c r="AB49" s="4"/>
      <c r="AC49" s="737">
        <f>SUM(AE49:AS49,)</f>
        <v>0.04</v>
      </c>
      <c r="AD49" s="720"/>
      <c r="AE49" s="4"/>
      <c r="AF49" s="4"/>
      <c r="AG49" s="4"/>
      <c r="AH49" s="4"/>
      <c r="AI49" s="4"/>
      <c r="AJ49" s="4"/>
      <c r="AK49" s="4"/>
      <c r="AL49" s="4">
        <v>0.04</v>
      </c>
      <c r="AM49" s="4"/>
      <c r="AN49" s="4"/>
      <c r="AO49" s="4"/>
      <c r="AP49" s="4"/>
      <c r="AQ49" s="4"/>
      <c r="AR49" s="4"/>
      <c r="AS49" s="4"/>
      <c r="AT49" s="25">
        <f>D49-BH49</f>
        <v>0.72053999999999996</v>
      </c>
      <c r="AU49" s="4"/>
      <c r="AV49" s="4"/>
      <c r="AW49" s="4"/>
      <c r="AX49" s="4">
        <v>0.16</v>
      </c>
      <c r="AY49" s="4"/>
      <c r="AZ49" s="4"/>
      <c r="BA49" s="4"/>
      <c r="BB49" s="4"/>
      <c r="BC49" s="4"/>
      <c r="BD49" s="4"/>
      <c r="BE49" s="4"/>
      <c r="BF49" s="4"/>
      <c r="BG49" s="4"/>
      <c r="BH49" s="20">
        <f>SUM(H49:N49,P49:R49,U49:AB49,AE49:AS49,AU49:BG49)</f>
        <v>0.2</v>
      </c>
      <c r="BI49" s="23">
        <f>AT64</f>
        <v>0.72053999999999996</v>
      </c>
      <c r="BJ49" s="14"/>
    </row>
    <row r="50" spans="1:62" s="26" customFormat="1" ht="13.8" x14ac:dyDescent="0.25">
      <c r="A50" s="15">
        <v>2.1</v>
      </c>
      <c r="B50" s="16" t="s">
        <v>119</v>
      </c>
      <c r="C50" s="23" t="s">
        <v>123</v>
      </c>
      <c r="D50" s="4"/>
      <c r="E50" s="24">
        <f t="shared" si="9"/>
        <v>0</v>
      </c>
      <c r="F50" s="24"/>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772">
        <v>0.90676999999999996</v>
      </c>
      <c r="E51" s="24">
        <f t="shared" si="9"/>
        <v>0</v>
      </c>
      <c r="F51" s="24"/>
      <c r="G51" s="20">
        <f t="shared" si="5"/>
        <v>0</v>
      </c>
      <c r="H51" s="4"/>
      <c r="I51" s="4"/>
      <c r="J51" s="4"/>
      <c r="K51" s="4"/>
      <c r="L51" s="4"/>
      <c r="M51" s="4"/>
      <c r="N51" s="4"/>
      <c r="O51" s="4"/>
      <c r="P51" s="4"/>
      <c r="Q51" s="4"/>
      <c r="R51" s="4"/>
      <c r="S51" s="20">
        <f>SUM(U51:AB51,AE51:AU51,AW51:BF51)</f>
        <v>0.53</v>
      </c>
      <c r="T51" s="20"/>
      <c r="U51" s="4"/>
      <c r="V51" s="4"/>
      <c r="W51" s="4"/>
      <c r="X51" s="4"/>
      <c r="Y51" s="4"/>
      <c r="Z51" s="4"/>
      <c r="AA51" s="4"/>
      <c r="AB51" s="4"/>
      <c r="AC51" s="737">
        <f>SUM(AE51:AT51,)</f>
        <v>0.04</v>
      </c>
      <c r="AD51" s="720"/>
      <c r="AE51" s="4"/>
      <c r="AF51" s="4"/>
      <c r="AG51" s="4"/>
      <c r="AH51" s="4"/>
      <c r="AI51" s="4"/>
      <c r="AJ51" s="4"/>
      <c r="AK51" s="4"/>
      <c r="AL51" s="4">
        <v>0.04</v>
      </c>
      <c r="AM51" s="4"/>
      <c r="AN51" s="4"/>
      <c r="AO51" s="4"/>
      <c r="AP51" s="4"/>
      <c r="AQ51" s="4"/>
      <c r="AR51" s="4"/>
      <c r="AS51" s="4"/>
      <c r="AT51" s="4"/>
      <c r="AU51" s="4"/>
      <c r="AV51" s="93">
        <f>D51-BH51</f>
        <v>0.37676999999999994</v>
      </c>
      <c r="AW51" s="4">
        <v>0.15</v>
      </c>
      <c r="AX51" s="4">
        <v>0.34</v>
      </c>
      <c r="AY51" s="4"/>
      <c r="AZ51" s="4"/>
      <c r="BA51" s="4"/>
      <c r="BB51" s="4"/>
      <c r="BC51" s="4"/>
      <c r="BD51" s="4"/>
      <c r="BE51" s="4"/>
      <c r="BF51" s="4"/>
      <c r="BG51" s="4"/>
      <c r="BH51" s="20">
        <f>SUM(H51:N51,P51:R51,U51:AB51,AE51:AU51,AW51:BG51)</f>
        <v>0.53</v>
      </c>
      <c r="BI51" s="23">
        <f>AV64</f>
        <v>0.5867699999999999</v>
      </c>
      <c r="BJ51" s="14"/>
    </row>
    <row r="52" spans="1:62" s="26" customFormat="1" ht="13.8" x14ac:dyDescent="0.25">
      <c r="A52" s="15">
        <v>2.12</v>
      </c>
      <c r="B52" s="16" t="s">
        <v>149</v>
      </c>
      <c r="C52" s="23" t="s">
        <v>147</v>
      </c>
      <c r="D52" s="772">
        <v>0.16302</v>
      </c>
      <c r="E52" s="24">
        <f t="shared" si="9"/>
        <v>0</v>
      </c>
      <c r="F52" s="24"/>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0.16302</v>
      </c>
      <c r="AX52" s="4"/>
      <c r="AY52" s="4"/>
      <c r="AZ52" s="4"/>
      <c r="BA52" s="4"/>
      <c r="BB52" s="4"/>
      <c r="BC52" s="4"/>
      <c r="BD52" s="4"/>
      <c r="BE52" s="4"/>
      <c r="BF52" s="4"/>
      <c r="BG52" s="4"/>
      <c r="BH52" s="20">
        <f>SUM(H52:N52,P52:R52,U52:AB52,AE52:AV52,AX52:BG52)</f>
        <v>0</v>
      </c>
      <c r="BI52" s="23">
        <f>AW64</f>
        <v>0.6130199999999999</v>
      </c>
      <c r="BJ52" s="14"/>
    </row>
    <row r="53" spans="1:62" s="26" customFormat="1" ht="13.8" x14ac:dyDescent="0.25">
      <c r="A53" s="15" t="s">
        <v>168</v>
      </c>
      <c r="B53" s="16" t="s">
        <v>90</v>
      </c>
      <c r="C53" s="23" t="s">
        <v>94</v>
      </c>
      <c r="D53" s="772">
        <v>72.522009999999995</v>
      </c>
      <c r="E53" s="24">
        <f t="shared" si="9"/>
        <v>0</v>
      </c>
      <c r="F53" s="24"/>
      <c r="G53" s="20">
        <f t="shared" si="5"/>
        <v>0</v>
      </c>
      <c r="H53" s="4"/>
      <c r="I53" s="4"/>
      <c r="J53" s="4"/>
      <c r="K53" s="4"/>
      <c r="L53" s="4"/>
      <c r="M53" s="4"/>
      <c r="N53" s="4"/>
      <c r="O53" s="4"/>
      <c r="P53" s="4"/>
      <c r="Q53" s="4"/>
      <c r="R53" s="4"/>
      <c r="S53" s="20">
        <f>SUM(U53:AB53,AE53:AW53,AY53:BF53)</f>
        <v>2.5</v>
      </c>
      <c r="T53" s="20"/>
      <c r="U53" s="4"/>
      <c r="V53" s="4"/>
      <c r="W53" s="4"/>
      <c r="X53" s="4"/>
      <c r="Y53" s="4">
        <v>2.2000000000000002</v>
      </c>
      <c r="Z53" s="4"/>
      <c r="AA53" s="4"/>
      <c r="AB53" s="4"/>
      <c r="AC53" s="737">
        <f t="shared" ref="AC53:AC60" si="13">SUM(AE53:AT53,)</f>
        <v>0.3</v>
      </c>
      <c r="AD53" s="720"/>
      <c r="AE53" s="4">
        <v>0.3</v>
      </c>
      <c r="AF53" s="4"/>
      <c r="AG53" s="4"/>
      <c r="AH53" s="4"/>
      <c r="AI53" s="4"/>
      <c r="AJ53" s="4"/>
      <c r="AK53" s="4"/>
      <c r="AL53" s="4"/>
      <c r="AM53" s="4"/>
      <c r="AN53" s="4"/>
      <c r="AO53" s="4"/>
      <c r="AP53" s="4"/>
      <c r="AQ53" s="4"/>
      <c r="AR53" s="4"/>
      <c r="AS53" s="4"/>
      <c r="AT53" s="4"/>
      <c r="AU53" s="4"/>
      <c r="AV53" s="4"/>
      <c r="AW53" s="4"/>
      <c r="AX53" s="25">
        <f>D53-BH53</f>
        <v>70.022009999999995</v>
      </c>
      <c r="AY53" s="4"/>
      <c r="AZ53" s="4"/>
      <c r="BA53" s="4"/>
      <c r="BB53" s="4"/>
      <c r="BC53" s="4"/>
      <c r="BD53" s="4"/>
      <c r="BE53" s="4"/>
      <c r="BF53" s="4"/>
      <c r="BG53" s="4"/>
      <c r="BH53" s="20">
        <f>SUM(H53:N53,P53:R53,U53:AB53,AE53:AW53,AY53:BG53)</f>
        <v>2.5</v>
      </c>
      <c r="BI53" s="23">
        <f>AX64</f>
        <v>89.262010000000004</v>
      </c>
      <c r="BJ53" s="14"/>
    </row>
    <row r="54" spans="1:62" s="26" customFormat="1" ht="13.8" x14ac:dyDescent="0.25">
      <c r="A54" s="15" t="s">
        <v>169</v>
      </c>
      <c r="B54" s="16" t="s">
        <v>91</v>
      </c>
      <c r="C54" s="23" t="s">
        <v>95</v>
      </c>
      <c r="D54" s="4"/>
      <c r="E54" s="24">
        <f t="shared" si="9"/>
        <v>0</v>
      </c>
      <c r="F54" s="24"/>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772">
        <v>0.54627000000000003</v>
      </c>
      <c r="E55" s="24">
        <f t="shared" si="9"/>
        <v>0</v>
      </c>
      <c r="F55" s="24"/>
      <c r="G55" s="20">
        <f t="shared" si="5"/>
        <v>0</v>
      </c>
      <c r="H55" s="4"/>
      <c r="I55" s="4"/>
      <c r="J55" s="4"/>
      <c r="K55" s="4"/>
      <c r="L55" s="4"/>
      <c r="M55" s="4"/>
      <c r="N55" s="4"/>
      <c r="O55" s="4"/>
      <c r="P55" s="4"/>
      <c r="Q55" s="4"/>
      <c r="R55" s="4"/>
      <c r="S55" s="20">
        <f>SUM(U55:AB55,AE55:AY55,BA55:BF55)</f>
        <v>0</v>
      </c>
      <c r="T55" s="20"/>
      <c r="U55" s="4"/>
      <c r="V55" s="4"/>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0.54627000000000003</v>
      </c>
      <c r="BA55" s="4"/>
      <c r="BB55" s="4"/>
      <c r="BC55" s="4"/>
      <c r="BD55" s="4"/>
      <c r="BE55" s="4"/>
      <c r="BF55" s="4"/>
      <c r="BG55" s="4"/>
      <c r="BH55" s="20">
        <f>SUM(H55:N55,P55:R55,U55:AB55,AE55:AY55,BA55:BG55)</f>
        <v>0</v>
      </c>
      <c r="BI55" s="23">
        <f>AZ64</f>
        <v>1.6462700000000001</v>
      </c>
      <c r="BJ55" s="14"/>
    </row>
    <row r="56" spans="1:62" s="26" customFormat="1" ht="13.8" x14ac:dyDescent="0.25">
      <c r="A56" s="15" t="s">
        <v>171</v>
      </c>
      <c r="B56" s="16" t="s">
        <v>116</v>
      </c>
      <c r="C56" s="23" t="s">
        <v>96</v>
      </c>
      <c r="D56" s="4"/>
      <c r="E56" s="24">
        <f t="shared" si="9"/>
        <v>0</v>
      </c>
      <c r="F56" s="24"/>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4"/>
      <c r="E57" s="24">
        <f t="shared" si="9"/>
        <v>0</v>
      </c>
      <c r="F57" s="24"/>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772">
        <v>0.18121999999999999</v>
      </c>
      <c r="E58" s="24">
        <f t="shared" si="9"/>
        <v>0</v>
      </c>
      <c r="F58" s="24"/>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0.18121999999999999</v>
      </c>
      <c r="BD58" s="4"/>
      <c r="BE58" s="4"/>
      <c r="BF58" s="4"/>
      <c r="BG58" s="4"/>
      <c r="BH58" s="20">
        <f>SUM(H58:N58,P58:R58,U58:AB58,AE58:BB58,BD58:BG58)</f>
        <v>0</v>
      </c>
      <c r="BI58" s="23">
        <f>BC64</f>
        <v>0.18121999999999999</v>
      </c>
      <c r="BJ58" s="14"/>
    </row>
    <row r="59" spans="1:62" s="26" customFormat="1" ht="13.8" x14ac:dyDescent="0.25">
      <c r="A59" s="15">
        <v>2.19</v>
      </c>
      <c r="B59" s="16" t="s">
        <v>151</v>
      </c>
      <c r="C59" s="23" t="s">
        <v>152</v>
      </c>
      <c r="D59" s="772">
        <v>45.821010000000001</v>
      </c>
      <c r="E59" s="24">
        <f t="shared" si="9"/>
        <v>5.9</v>
      </c>
      <c r="F59" s="24"/>
      <c r="G59" s="20">
        <f t="shared" si="5"/>
        <v>0</v>
      </c>
      <c r="H59" s="4"/>
      <c r="I59" s="4"/>
      <c r="J59" s="4"/>
      <c r="K59" s="4"/>
      <c r="L59" s="4"/>
      <c r="M59" s="4"/>
      <c r="N59" s="4"/>
      <c r="O59" s="4"/>
      <c r="P59" s="4">
        <v>5.9</v>
      </c>
      <c r="Q59" s="4"/>
      <c r="R59" s="4"/>
      <c r="S59" s="20">
        <f>SUM(U59:AB59,AE59:BC59,BE59:BF59)</f>
        <v>0.55000000000000004</v>
      </c>
      <c r="T59" s="20"/>
      <c r="U59" s="4"/>
      <c r="V59" s="4"/>
      <c r="W59" s="4"/>
      <c r="X59" s="4"/>
      <c r="Y59" s="4"/>
      <c r="Z59" s="4"/>
      <c r="AA59" s="4"/>
      <c r="AB59" s="4"/>
      <c r="AC59" s="737">
        <f t="shared" si="13"/>
        <v>0.55000000000000004</v>
      </c>
      <c r="AD59" s="720"/>
      <c r="AE59" s="4"/>
      <c r="AF59" s="4">
        <v>0.55000000000000004</v>
      </c>
      <c r="AG59" s="4"/>
      <c r="AH59" s="4"/>
      <c r="AI59" s="4"/>
      <c r="AJ59" s="4"/>
      <c r="AK59" s="4"/>
      <c r="AL59" s="4"/>
      <c r="AM59" s="4"/>
      <c r="AN59" s="4"/>
      <c r="AO59" s="4"/>
      <c r="AP59" s="4"/>
      <c r="AQ59" s="4"/>
      <c r="AR59" s="4"/>
      <c r="AS59" s="4"/>
      <c r="AT59" s="4"/>
      <c r="AU59" s="4"/>
      <c r="AV59" s="4"/>
      <c r="AW59" s="4"/>
      <c r="AX59" s="4"/>
      <c r="AY59" s="4"/>
      <c r="AZ59" s="4"/>
      <c r="BA59" s="4"/>
      <c r="BB59" s="4"/>
      <c r="BC59" s="4"/>
      <c r="BD59" s="25">
        <f>D59-BH59</f>
        <v>39.371009999999998</v>
      </c>
      <c r="BE59" s="4"/>
      <c r="BF59" s="4"/>
      <c r="BG59" s="4"/>
      <c r="BH59" s="20">
        <f>SUM(H59:N59,P59:R59,U59:AB59,AE59:BC59,BE59:BG59)</f>
        <v>6.45</v>
      </c>
      <c r="BI59" s="23">
        <f>BD64</f>
        <v>39.371009999999998</v>
      </c>
      <c r="BJ59" s="14"/>
    </row>
    <row r="60" spans="1:62" s="26" customFormat="1" ht="13.8" x14ac:dyDescent="0.25">
      <c r="A60" s="15">
        <v>2.2000000000000002</v>
      </c>
      <c r="B60" s="16" t="s">
        <v>150</v>
      </c>
      <c r="C60" s="23" t="s">
        <v>153</v>
      </c>
      <c r="D60" s="772">
        <v>1.7467699999999999</v>
      </c>
      <c r="E60" s="24">
        <f t="shared" si="9"/>
        <v>0.23</v>
      </c>
      <c r="F60" s="24"/>
      <c r="G60" s="20">
        <f t="shared" si="5"/>
        <v>0</v>
      </c>
      <c r="H60" s="4"/>
      <c r="I60" s="4"/>
      <c r="J60" s="4"/>
      <c r="K60" s="4"/>
      <c r="L60" s="4"/>
      <c r="M60" s="4"/>
      <c r="N60" s="4"/>
      <c r="O60" s="4"/>
      <c r="P60" s="4">
        <v>0.23</v>
      </c>
      <c r="Q60" s="4"/>
      <c r="R60" s="4"/>
      <c r="S60" s="20">
        <f>SUM(U60:AB60,AE60:BD60,BF60)</f>
        <v>1.36</v>
      </c>
      <c r="T60" s="20"/>
      <c r="U60" s="4"/>
      <c r="V60" s="4"/>
      <c r="W60" s="4"/>
      <c r="X60" s="4">
        <v>0.02</v>
      </c>
      <c r="Y60" s="4">
        <v>0.8</v>
      </c>
      <c r="Z60" s="4"/>
      <c r="AA60" s="4"/>
      <c r="AB60" s="4"/>
      <c r="AC60" s="737">
        <f t="shared" si="13"/>
        <v>0.54</v>
      </c>
      <c r="AD60" s="720"/>
      <c r="AE60" s="4">
        <v>0.5</v>
      </c>
      <c r="AF60" s="4">
        <v>0.04</v>
      </c>
      <c r="AG60" s="4"/>
      <c r="AH60" s="4"/>
      <c r="AI60" s="4"/>
      <c r="AJ60" s="4"/>
      <c r="AK60" s="4"/>
      <c r="AL60" s="4"/>
      <c r="AM60" s="4"/>
      <c r="AN60" s="4"/>
      <c r="AO60" s="4"/>
      <c r="AP60" s="4"/>
      <c r="AQ60" s="4"/>
      <c r="AR60" s="4"/>
      <c r="AS60" s="4"/>
      <c r="AT60" s="4"/>
      <c r="AU60" s="4"/>
      <c r="AV60" s="4"/>
      <c r="AW60" s="4"/>
      <c r="AX60" s="4"/>
      <c r="AY60" s="4"/>
      <c r="AZ60" s="4"/>
      <c r="BA60" s="4"/>
      <c r="BB60" s="4"/>
      <c r="BC60" s="4"/>
      <c r="BD60" s="4"/>
      <c r="BE60" s="25">
        <f>D60-BH60</f>
        <v>0.15676999999999985</v>
      </c>
      <c r="BF60" s="4"/>
      <c r="BG60" s="4"/>
      <c r="BH60" s="20">
        <f>SUM(H60:N60,P60:R60,U60:AB60,AE60:BD60,BF60:BG60)</f>
        <v>1.59</v>
      </c>
      <c r="BI60" s="23">
        <f>BE64</f>
        <v>0.15676999999999985</v>
      </c>
      <c r="BJ60" s="14"/>
    </row>
    <row r="61" spans="1:62" s="26" customFormat="1" ht="13.8" x14ac:dyDescent="0.25">
      <c r="A61" s="15">
        <v>2.21</v>
      </c>
      <c r="B61" s="16" t="s">
        <v>77</v>
      </c>
      <c r="C61" s="23" t="s">
        <v>78</v>
      </c>
      <c r="D61" s="772">
        <v>3.59416</v>
      </c>
      <c r="E61" s="24">
        <f t="shared" si="9"/>
        <v>0</v>
      </c>
      <c r="F61" s="24"/>
      <c r="G61" s="20">
        <f t="shared" si="5"/>
        <v>0</v>
      </c>
      <c r="H61" s="4"/>
      <c r="I61" s="4"/>
      <c r="J61" s="4"/>
      <c r="K61" s="4"/>
      <c r="L61" s="4"/>
      <c r="M61" s="4"/>
      <c r="N61" s="4"/>
      <c r="O61" s="4"/>
      <c r="P61" s="4"/>
      <c r="Q61" s="4"/>
      <c r="R61" s="4"/>
      <c r="S61" s="20">
        <f>SUM(U61:AB61,AE61:BE61,)</f>
        <v>2</v>
      </c>
      <c r="T61" s="20"/>
      <c r="U61" s="4"/>
      <c r="V61" s="4"/>
      <c r="W61" s="4"/>
      <c r="X61" s="4"/>
      <c r="Y61" s="4">
        <v>2</v>
      </c>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1.59416</v>
      </c>
      <c r="BG61" s="4"/>
      <c r="BH61" s="20">
        <f>SUM(H61:N61,P61:R61,U61:AB61,AE61:BE61,BG61)</f>
        <v>2</v>
      </c>
      <c r="BI61" s="23">
        <f>BF64</f>
        <v>1.59416</v>
      </c>
      <c r="BJ61" s="14"/>
    </row>
    <row r="62" spans="1:62" s="26" customFormat="1" ht="13.8" x14ac:dyDescent="0.25">
      <c r="A62" s="27">
        <v>3</v>
      </c>
      <c r="B62" s="28" t="s">
        <v>72</v>
      </c>
      <c r="C62" s="29" t="s">
        <v>84</v>
      </c>
      <c r="D62" s="771">
        <v>50.514360000000003</v>
      </c>
      <c r="E62" s="24">
        <f>SUM(H62:N62,P62:R62)</f>
        <v>0.95</v>
      </c>
      <c r="F62" s="24"/>
      <c r="G62" s="20">
        <f t="shared" si="5"/>
        <v>0</v>
      </c>
      <c r="H62" s="4"/>
      <c r="I62" s="4"/>
      <c r="J62" s="4"/>
      <c r="K62" s="4"/>
      <c r="L62" s="4"/>
      <c r="M62" s="4"/>
      <c r="N62" s="4"/>
      <c r="O62" s="4"/>
      <c r="P62" s="4">
        <v>0.95</v>
      </c>
      <c r="Q62" s="4"/>
      <c r="R62" s="4"/>
      <c r="S62" s="20">
        <f>SUM(U62:AB62,AE62:BF62,)</f>
        <v>23.44</v>
      </c>
      <c r="T62" s="20"/>
      <c r="U62" s="4"/>
      <c r="V62" s="4"/>
      <c r="W62" s="4"/>
      <c r="X62" s="4">
        <v>0.52</v>
      </c>
      <c r="Y62" s="4">
        <v>7</v>
      </c>
      <c r="Z62" s="4"/>
      <c r="AA62" s="4"/>
      <c r="AB62" s="4"/>
      <c r="AC62" s="737">
        <f>SUM(AE62:AT62,)</f>
        <v>15.759999999999998</v>
      </c>
      <c r="AD62" s="720"/>
      <c r="AE62" s="4">
        <v>1.5</v>
      </c>
      <c r="AF62" s="4">
        <v>13.76</v>
      </c>
      <c r="AG62" s="4"/>
      <c r="AH62" s="4"/>
      <c r="AI62" s="4"/>
      <c r="AJ62" s="4"/>
      <c r="AK62" s="4">
        <v>0.01</v>
      </c>
      <c r="AL62" s="4">
        <v>0.04</v>
      </c>
      <c r="AM62" s="4"/>
      <c r="AN62" s="4"/>
      <c r="AO62" s="4"/>
      <c r="AP62" s="4"/>
      <c r="AQ62" s="4">
        <v>0.45</v>
      </c>
      <c r="AR62" s="4"/>
      <c r="AS62" s="4"/>
      <c r="AT62" s="4"/>
      <c r="AU62" s="4"/>
      <c r="AV62" s="4"/>
      <c r="AW62" s="4"/>
      <c r="AX62" s="4">
        <v>0.16</v>
      </c>
      <c r="AY62" s="4"/>
      <c r="AZ62" s="4"/>
      <c r="BA62" s="4"/>
      <c r="BB62" s="4"/>
      <c r="BC62" s="4"/>
      <c r="BD62" s="4"/>
      <c r="BE62" s="4"/>
      <c r="BF62" s="4"/>
      <c r="BG62" s="25">
        <f>D62-BH62</f>
        <v>26.124360000000003</v>
      </c>
      <c r="BH62" s="20">
        <f>SUM(H62:N62,P62:R62,U62:AB62,AE62:BF62,)</f>
        <v>24.39</v>
      </c>
      <c r="BI62" s="23">
        <f>BG64</f>
        <v>26.124360000000003</v>
      </c>
      <c r="BJ62" s="14"/>
    </row>
    <row r="63" spans="1:62" x14ac:dyDescent="0.25">
      <c r="A63" s="723"/>
      <c r="B63" s="30" t="s">
        <v>113</v>
      </c>
      <c r="C63" s="724"/>
      <c r="D63" s="725"/>
      <c r="E63" s="726">
        <f>SUM(H63:N63,P63:R63)</f>
        <v>14.96</v>
      </c>
      <c r="F63" s="726"/>
      <c r="G63" s="726">
        <f>SUM(H63+I63)</f>
        <v>0</v>
      </c>
      <c r="H63" s="726">
        <f>SUM(H12:H17,H19:H21,H24:H31,H34:H62)</f>
        <v>0</v>
      </c>
      <c r="I63" s="726">
        <f>SUM(I11,I13:I17,I19:I21,I24:I31,I34:I62)</f>
        <v>0</v>
      </c>
      <c r="J63" s="726">
        <f>SUM(J11:J12,J14:J17,J19:J21,J24:J31,J34:J62)</f>
        <v>0</v>
      </c>
      <c r="K63" s="726">
        <f>SUM(K11:K13,K15:K17,K19:K21,K24:K31,K34:K62)</f>
        <v>3</v>
      </c>
      <c r="L63" s="726">
        <f>SUM(L11:L14,L16:L17,L19:L21,L24:L31,L34:L62)</f>
        <v>0</v>
      </c>
      <c r="M63" s="726">
        <f>SUM(M11:M15,M17,M19:M21,M24:M31,M34:M62)</f>
        <v>0</v>
      </c>
      <c r="N63" s="726">
        <f>SUM(N11:N16,N19:N21,N24:N31,N34:N62)</f>
        <v>0</v>
      </c>
      <c r="O63" s="726">
        <f>SUM(O11:O16,O19:O21,O24:O31,O34:O62)</f>
        <v>0</v>
      </c>
      <c r="P63" s="726">
        <f>SUM(P11:P17,P20:P21,P24:P31,P34:P62)</f>
        <v>11.96</v>
      </c>
      <c r="Q63" s="726">
        <f>SUM(Q11:Q17,Q19,Q21,Q24:Q31,Q34:Q62)</f>
        <v>0</v>
      </c>
      <c r="R63" s="726">
        <f>SUM(R11:R17,R19:R20,R24:R31,R34:R62)</f>
        <v>0</v>
      </c>
      <c r="S63" s="726">
        <f>SUM(U63:AB63,AE63:BF63)</f>
        <v>279.19</v>
      </c>
      <c r="T63" s="726"/>
      <c r="U63" s="726">
        <f>SUM(U11:U17,U19:U21,U25:U31,U34:U62)</f>
        <v>0</v>
      </c>
      <c r="V63" s="726">
        <f>SUM(V11:V17,V19:V21,V24,V26:V31,V34:V62)</f>
        <v>0.2</v>
      </c>
      <c r="W63" s="726">
        <f>SUM(W11:W17,W19:W21,W24:W25,W27:W31,W34:W62)</f>
        <v>0</v>
      </c>
      <c r="X63" s="726">
        <f>SUM(X11:X17,X19:X21,X24:X26,X28:X31,X34:X62)</f>
        <v>37.130000000000003</v>
      </c>
      <c r="Y63" s="726">
        <f>SUM(Y11:Y17,Y19:Y21,Y24:Y27,Y29:Y31,Y34:Y62)</f>
        <v>169.14999999999998</v>
      </c>
      <c r="Z63" s="726">
        <f>SUM(Z11:Z17,Z19:Z21,Z24:Z28,Z30:Z31,Z34:Z62)</f>
        <v>0.28000000000000003</v>
      </c>
      <c r="AA63" s="726">
        <f>SUM(AA11:AA17,AA19:AA21,AA24:AA29,AA31,AA34:AA62)</f>
        <v>0</v>
      </c>
      <c r="AB63" s="726">
        <f>SUM(AB11:AB17,AB19:AB21,AB24:AB30,AB34:AB62)</f>
        <v>18.600000000000001</v>
      </c>
      <c r="AC63" s="738">
        <f>SUM(AC11:AC17,AC19:AC21,AC24:AC31,AC34:AC49,AC50:AC62)</f>
        <v>32.83</v>
      </c>
      <c r="AD63" s="726"/>
      <c r="AE63" s="726">
        <f>SUM(AE11:AE17,AE19:AE21,AE24:AE31,AE35:AE62)</f>
        <v>8.0500000000000007</v>
      </c>
      <c r="AF63" s="726">
        <f>SUM(AF11:AF17,AF19:AF21,AF24:AF31,AF34,AF36:AF62)</f>
        <v>23.49</v>
      </c>
      <c r="AG63" s="726">
        <f>SUM(AG11:AG17,AG19:AG21,AG24:AG31,AG34:AG35,AG37:AG62)</f>
        <v>0</v>
      </c>
      <c r="AH63" s="726">
        <f>SUM(AH11:AH17,AH19:AH21,AH24:AH31,AH34:AH36,AH38:AH62)</f>
        <v>0</v>
      </c>
      <c r="AI63" s="726">
        <f>SUM(AI11:AI17,AI19:AI21,AI24:AI31,AI34:AI37,AI39:AI62)</f>
        <v>0</v>
      </c>
      <c r="AJ63" s="726">
        <f>SUM(AJ11:AJ17,AJ19:AJ21,AJ24:AJ31,AJ34:AJ38,AJ40:AJ62)</f>
        <v>7.0000000000000007E-2</v>
      </c>
      <c r="AK63" s="726">
        <f>SUM(AK11:AK17,AK19:AK21,AK24:AK31,AK34:AK39,AK41:AK62)</f>
        <v>0.09</v>
      </c>
      <c r="AL63" s="726">
        <f>SUM(AL11:AL17,AL19:AL21,AL24:AL31,AL34:AL40,AL42:AL62)</f>
        <v>0.16</v>
      </c>
      <c r="AM63" s="726">
        <f>SUM(AM11:AM17,AM19:AM21,AM24:AM31,AM34:AM41,AM43:AM62)</f>
        <v>0</v>
      </c>
      <c r="AN63" s="726">
        <f>SUM(AN11:AN17,AN19:AN21,AN24:AN31,AN34:AN42,AN44:AN62)</f>
        <v>0</v>
      </c>
      <c r="AO63" s="726">
        <f>SUM(AO11:AO17,AO19:AO21,AO24:AO31,AO34:AO43,AO45:AO62)</f>
        <v>0</v>
      </c>
      <c r="AP63" s="726">
        <f>SUM(AP11:AP17,AP19:AP21,AP24:AP31,AP34:AP44,AP46:AP62)</f>
        <v>0</v>
      </c>
      <c r="AQ63" s="726">
        <f>SUM(AQ11:AQ17,AQ19:AQ21,AQ24:AQ31,AQ34:AQ45,AQ47:AQ62)</f>
        <v>0.97</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0.21</v>
      </c>
      <c r="AW63" s="726">
        <f>SUM(AW11:AW17,AW19:AW21,AW24:AW31,AW34:AW51,AW53:AW62)</f>
        <v>0.44999999999999996</v>
      </c>
      <c r="AX63" s="726">
        <f>SUM(AX11:AX17,AX19:AX21,AX24:AX31,AX34:AX52,AX54:AX62)</f>
        <v>19.240000000000002</v>
      </c>
      <c r="AY63" s="726">
        <f>SUM(AY11:AY17,AY19:AY21,AY24:AY31,AY34:AY53,AY55:AY62)</f>
        <v>0</v>
      </c>
      <c r="AZ63" s="726">
        <f>SUM(AZ11:AZ17,AZ19:AZ21,AZ24:AZ31,AZ34:AZ54,AZ56:AZ62)</f>
        <v>1.1000000000000001</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395.75801999999993</v>
      </c>
      <c r="F64" s="34"/>
      <c r="G64" s="34">
        <f>G10+G63</f>
        <v>207.84699000000003</v>
      </c>
      <c r="H64" s="34">
        <f>H63+H11</f>
        <v>204.76111000000003</v>
      </c>
      <c r="I64" s="34">
        <f>I12+I63</f>
        <v>3.0858800000000004</v>
      </c>
      <c r="J64" s="34">
        <f>J13+J63</f>
        <v>5.2067300000000003</v>
      </c>
      <c r="K64" s="34">
        <f>K14+K63</f>
        <v>75.73057</v>
      </c>
      <c r="L64" s="34">
        <f>L15+L63</f>
        <v>0</v>
      </c>
      <c r="M64" s="34">
        <f>M16+M63</f>
        <v>0</v>
      </c>
      <c r="N64" s="34">
        <f>N17+N63</f>
        <v>71.914850000000001</v>
      </c>
      <c r="O64" s="34">
        <f>O18+O63</f>
        <v>0</v>
      </c>
      <c r="P64" s="34">
        <f>P63+P19</f>
        <v>21.893699999999999</v>
      </c>
      <c r="Q64" s="34">
        <f>Q63+Q20</f>
        <v>0</v>
      </c>
      <c r="R64" s="34">
        <f>R63+R21</f>
        <v>13.165179999999999</v>
      </c>
      <c r="S64" s="34">
        <f>SUM(S63,S22)</f>
        <v>512.16331000000002</v>
      </c>
      <c r="T64" s="34"/>
      <c r="U64" s="34">
        <f>U63+U24</f>
        <v>0</v>
      </c>
      <c r="V64" s="34">
        <f>V63+V25</f>
        <v>0.2</v>
      </c>
      <c r="W64" s="34">
        <f>W63+W26</f>
        <v>0</v>
      </c>
      <c r="X64" s="34">
        <f>+X63+X27</f>
        <v>37.130000000000003</v>
      </c>
      <c r="Y64" s="34">
        <f>+Y63+Y28</f>
        <v>169.30045999999999</v>
      </c>
      <c r="Z64" s="34">
        <f>Z63+Z29</f>
        <v>0.97599000000000002</v>
      </c>
      <c r="AA64" s="34">
        <f>AA63+AA30</f>
        <v>0</v>
      </c>
      <c r="AB64" s="34">
        <f>AB63+AB31</f>
        <v>18.600000000000001</v>
      </c>
      <c r="AC64" s="734">
        <f>AC63+AC32</f>
        <v>152.54563000000002</v>
      </c>
      <c r="AD64" s="34"/>
      <c r="AE64" s="34">
        <f>AE63+AE34</f>
        <v>89.058989999999994</v>
      </c>
      <c r="AF64" s="34">
        <f>AF63+AF35</f>
        <v>39.995709999999995</v>
      </c>
      <c r="AG64" s="34">
        <f>AG63+AG36</f>
        <v>9.4289999999999999E-2</v>
      </c>
      <c r="AH64" s="34">
        <f>AH63+AH37</f>
        <v>0.12091000000000002</v>
      </c>
      <c r="AI64" s="34">
        <f>AI63+AI38</f>
        <v>4.4314999999999998</v>
      </c>
      <c r="AJ64" s="34">
        <f>AJ63+AJ39</f>
        <v>1.3703799999999999</v>
      </c>
      <c r="AK64" s="34">
        <f>AK63+AK40</f>
        <v>0.12085</v>
      </c>
      <c r="AL64" s="34">
        <f>AL63+AL41</f>
        <v>0.26926</v>
      </c>
      <c r="AM64" s="34">
        <f>AM63+AM42</f>
        <v>0</v>
      </c>
      <c r="AN64" s="34">
        <f>AN63+AN43</f>
        <v>0</v>
      </c>
      <c r="AO64" s="34">
        <f>AO63+AO44</f>
        <v>0</v>
      </c>
      <c r="AP64" s="34">
        <f>AP63+AP45</f>
        <v>0.32357000000000002</v>
      </c>
      <c r="AQ64" s="34">
        <f>AQ63+AQ46</f>
        <v>16.039629999999999</v>
      </c>
      <c r="AR64" s="34">
        <f>AR63+AR47</f>
        <v>0</v>
      </c>
      <c r="AS64" s="34">
        <f>AS63+AS48</f>
        <v>0</v>
      </c>
      <c r="AT64" s="34">
        <f>AT63+AT49</f>
        <v>0.72053999999999996</v>
      </c>
      <c r="AU64" s="34">
        <f>AU63+AU50</f>
        <v>0</v>
      </c>
      <c r="AV64" s="34">
        <f>AV63+AV51</f>
        <v>0.5867699999999999</v>
      </c>
      <c r="AW64" s="34">
        <f>AW63+AW52</f>
        <v>0.6130199999999999</v>
      </c>
      <c r="AX64" s="34">
        <f>AX63+AX53</f>
        <v>89.262010000000004</v>
      </c>
      <c r="AY64" s="34">
        <f>AY63+AY54</f>
        <v>0</v>
      </c>
      <c r="AZ64" s="34">
        <f>AZ63+AZ55</f>
        <v>1.6462700000000001</v>
      </c>
      <c r="BA64" s="34">
        <f>BA63+BA56</f>
        <v>0</v>
      </c>
      <c r="BB64" s="34">
        <f>BB63+BB57</f>
        <v>0</v>
      </c>
      <c r="BC64" s="34">
        <f>BC63+BC58</f>
        <v>0.18121999999999999</v>
      </c>
      <c r="BD64" s="34">
        <f>BD63+BD59</f>
        <v>39.371009999999998</v>
      </c>
      <c r="BE64" s="34">
        <f>BE63+BE60</f>
        <v>0.15676999999999985</v>
      </c>
      <c r="BF64" s="34">
        <f>BF63+BF61</f>
        <v>1.59416</v>
      </c>
      <c r="BG64" s="34">
        <f>BG63+BG62</f>
        <v>26.124360000000003</v>
      </c>
      <c r="BH64" s="34"/>
      <c r="BI64" s="34"/>
      <c r="BJ64" s="9">
        <f>BI62</f>
        <v>26.124360000000003</v>
      </c>
    </row>
    <row r="66" spans="2:54" x14ac:dyDescent="0.25">
      <c r="S66" s="9">
        <f>S63+R63</f>
        <v>279.19</v>
      </c>
    </row>
    <row r="67" spans="2:54" ht="15.6" x14ac:dyDescent="0.3">
      <c r="B67" s="36" t="s">
        <v>158</v>
      </c>
      <c r="C67" s="37" t="s">
        <v>155</v>
      </c>
      <c r="D67" s="38"/>
      <c r="AZ67" s="8"/>
      <c r="BA67" s="8"/>
      <c r="BB67" s="8"/>
    </row>
    <row r="68" spans="2:54" ht="15.6" x14ac:dyDescent="0.3">
      <c r="B68" s="36" t="s">
        <v>159</v>
      </c>
      <c r="C68" s="37" t="s">
        <v>118</v>
      </c>
      <c r="D68" s="3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115" zoomScaleNormal="115" workbookViewId="0">
      <pane xSplit="4" ySplit="6" topLeftCell="AR55" activePane="bottomRight" state="frozen"/>
      <selection activeCell="A2" sqref="A2:BH2"/>
      <selection pane="topRight" activeCell="A2" sqref="A2:BH2"/>
      <selection pane="bottomLeft" activeCell="A2" sqref="A2:BH2"/>
      <selection pane="bottomRight" activeCell="A2" sqref="A2:BH2"/>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9"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D1" s="6"/>
      <c r="E1" s="6"/>
      <c r="F1" s="6"/>
      <c r="G1" s="6"/>
      <c r="H1" s="6"/>
      <c r="I1" s="6"/>
      <c r="J1" s="6"/>
      <c r="K1" s="6"/>
      <c r="L1" s="6"/>
      <c r="M1" s="90"/>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975</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942</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98">
        <f>SUM(D8,D22,D62)</f>
        <v>741.91480000000001</v>
      </c>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741.91480000000001</v>
      </c>
      <c r="BK7" s="100">
        <f>D7-BJ7</f>
        <v>0</v>
      </c>
    </row>
    <row r="8" spans="1:67" s="100" customFormat="1" ht="17.25" customHeight="1" x14ac:dyDescent="0.3">
      <c r="A8" s="742">
        <v>1</v>
      </c>
      <c r="B8" s="28" t="s">
        <v>31</v>
      </c>
      <c r="C8" s="97" t="s">
        <v>21</v>
      </c>
      <c r="D8" s="771">
        <v>432.09082999999998</v>
      </c>
      <c r="E8" s="743">
        <f>D8-BH8</f>
        <v>180.45083</v>
      </c>
      <c r="F8" s="743"/>
      <c r="G8" s="744">
        <f>SUM(G13:G17,G19:G21)</f>
        <v>0</v>
      </c>
      <c r="H8" s="744">
        <f>SUM(H12:H17,H19:H21)</f>
        <v>0</v>
      </c>
      <c r="I8" s="745">
        <f>SUM(I11,I13:I17,I19:I21)</f>
        <v>0</v>
      </c>
      <c r="J8" s="744">
        <f>SUM(J11:J12,J14:J17,J19:J21)</f>
        <v>0</v>
      </c>
      <c r="K8" s="744">
        <f>SUM(K11:K13,K15:K17,K19:K21)</f>
        <v>0</v>
      </c>
      <c r="L8" s="744">
        <f>SUM(L11:L14,L16:L17,L19:L21)</f>
        <v>0</v>
      </c>
      <c r="M8" s="744">
        <f>SUM(M11:M15,M17,M19:M21)</f>
        <v>0</v>
      </c>
      <c r="N8" s="744">
        <f>SUM(N11:N16,N19:N21)</f>
        <v>0</v>
      </c>
      <c r="O8" s="744">
        <f>SUM(O11:O16,O19:O21)</f>
        <v>0</v>
      </c>
      <c r="P8" s="744">
        <f>SUM(P11:P18,P20:P21)</f>
        <v>0</v>
      </c>
      <c r="Q8" s="744">
        <f>SUM(Q11:Q17,Q19,Q21)</f>
        <v>0</v>
      </c>
      <c r="R8" s="744">
        <f>SUM(R11:R17,R19:R20)</f>
        <v>0</v>
      </c>
      <c r="S8" s="24">
        <f>SUM(S11:S17,S19:S21)</f>
        <v>272.32000000000005</v>
      </c>
      <c r="T8" s="746"/>
      <c r="U8" s="744">
        <f>SUM(U11:U17,U19:U21)</f>
        <v>0</v>
      </c>
      <c r="V8" s="744">
        <f t="shared" ref="V8:BG8" si="0">SUM(V11:V17,V19:V21)</f>
        <v>0.2</v>
      </c>
      <c r="W8" s="744">
        <f t="shared" si="0"/>
        <v>0</v>
      </c>
      <c r="X8" s="744">
        <f t="shared" si="0"/>
        <v>74.08</v>
      </c>
      <c r="Y8" s="744">
        <f t="shared" si="0"/>
        <v>18.430000000000003</v>
      </c>
      <c r="Z8" s="744">
        <f t="shared" si="0"/>
        <v>0.16999999999999998</v>
      </c>
      <c r="AA8" s="744">
        <f t="shared" si="0"/>
        <v>0</v>
      </c>
      <c r="AB8" s="744">
        <f t="shared" si="0"/>
        <v>0</v>
      </c>
      <c r="AC8" s="747">
        <f t="shared" si="0"/>
        <v>20.68</v>
      </c>
      <c r="AD8" s="748">
        <f t="shared" si="0"/>
        <v>0</v>
      </c>
      <c r="AE8" s="744">
        <f t="shared" si="0"/>
        <v>10</v>
      </c>
      <c r="AF8" s="744">
        <f t="shared" si="0"/>
        <v>6.46</v>
      </c>
      <c r="AG8" s="744">
        <f t="shared" si="0"/>
        <v>0</v>
      </c>
      <c r="AH8" s="744">
        <f t="shared" si="0"/>
        <v>0</v>
      </c>
      <c r="AI8" s="744">
        <f t="shared" si="0"/>
        <v>0</v>
      </c>
      <c r="AJ8" s="744">
        <f t="shared" si="0"/>
        <v>0</v>
      </c>
      <c r="AK8" s="744">
        <f t="shared" si="0"/>
        <v>0.02</v>
      </c>
      <c r="AL8" s="744">
        <f t="shared" si="0"/>
        <v>0</v>
      </c>
      <c r="AM8" s="744">
        <f t="shared" si="0"/>
        <v>0</v>
      </c>
      <c r="AN8" s="744">
        <f t="shared" si="0"/>
        <v>0</v>
      </c>
      <c r="AO8" s="744">
        <f t="shared" si="0"/>
        <v>0</v>
      </c>
      <c r="AP8" s="744">
        <f t="shared" si="0"/>
        <v>0</v>
      </c>
      <c r="AQ8" s="744">
        <f t="shared" si="0"/>
        <v>2.2000000000000002</v>
      </c>
      <c r="AR8" s="744">
        <f t="shared" si="0"/>
        <v>0</v>
      </c>
      <c r="AS8" s="744">
        <f t="shared" si="0"/>
        <v>0</v>
      </c>
      <c r="AT8" s="744">
        <f t="shared" si="0"/>
        <v>2</v>
      </c>
      <c r="AU8" s="744">
        <f t="shared" si="0"/>
        <v>0</v>
      </c>
      <c r="AV8" s="744">
        <f t="shared" si="0"/>
        <v>0</v>
      </c>
      <c r="AW8" s="744">
        <f t="shared" si="0"/>
        <v>0</v>
      </c>
      <c r="AX8" s="744">
        <f t="shared" si="0"/>
        <v>138.07999999999998</v>
      </c>
      <c r="AY8" s="744">
        <f t="shared" si="0"/>
        <v>0</v>
      </c>
      <c r="AZ8" s="744">
        <f t="shared" si="0"/>
        <v>0</v>
      </c>
      <c r="BA8" s="744">
        <f t="shared" si="0"/>
        <v>0</v>
      </c>
      <c r="BB8" s="744">
        <f t="shared" si="0"/>
        <v>0</v>
      </c>
      <c r="BC8" s="744">
        <f t="shared" si="0"/>
        <v>0</v>
      </c>
      <c r="BD8" s="744">
        <f t="shared" si="0"/>
        <v>0</v>
      </c>
      <c r="BE8" s="744">
        <f t="shared" si="0"/>
        <v>0</v>
      </c>
      <c r="BF8" s="744">
        <f t="shared" si="0"/>
        <v>0</v>
      </c>
      <c r="BG8" s="744">
        <f t="shared" si="0"/>
        <v>0</v>
      </c>
      <c r="BH8" s="749">
        <f>SUM(BH11:BH17,BH19:BH21)</f>
        <v>251.64</v>
      </c>
      <c r="BI8" s="98">
        <f>E64</f>
        <v>180.45083</v>
      </c>
      <c r="BJ8" s="100">
        <f>BI10+BI13+BI14+BI15+BI16+BI17+BI19+BI20+BI21</f>
        <v>180.45082999999997</v>
      </c>
      <c r="BK8" s="42"/>
      <c r="BL8" s="8"/>
      <c r="BM8" s="8"/>
      <c r="BN8" s="8"/>
      <c r="BO8" s="8"/>
    </row>
    <row r="9" spans="1:67" s="14" customFormat="1" ht="12" customHeight="1" x14ac:dyDescent="0.3">
      <c r="A9" s="15"/>
      <c r="B9" s="16" t="s">
        <v>38</v>
      </c>
      <c r="C9" s="91"/>
      <c r="D9" s="17"/>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42"/>
      <c r="BL9" s="8"/>
      <c r="BM9" s="8"/>
      <c r="BN9" s="8"/>
      <c r="BO9" s="8"/>
    </row>
    <row r="10" spans="1:67" s="26" customFormat="1" ht="15.6" x14ac:dyDescent="0.3">
      <c r="A10" s="15">
        <v>1.1000000000000001</v>
      </c>
      <c r="B10" s="16" t="s">
        <v>81</v>
      </c>
      <c r="C10" s="23" t="s">
        <v>82</v>
      </c>
      <c r="D10" s="771">
        <v>355.05275999999998</v>
      </c>
      <c r="E10" s="24">
        <f>SUM(J10:N10,P10:R10)</f>
        <v>0</v>
      </c>
      <c r="F10" s="24"/>
      <c r="G10" s="25">
        <f>D10-BH10</f>
        <v>113.80275999999998</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0</v>
      </c>
      <c r="Q10" s="20">
        <f t="shared" si="1"/>
        <v>0</v>
      </c>
      <c r="R10" s="20">
        <f t="shared" si="1"/>
        <v>0</v>
      </c>
      <c r="S10" s="720">
        <f t="shared" si="1"/>
        <v>253.52</v>
      </c>
      <c r="T10" s="20"/>
      <c r="U10" s="20">
        <f>SUM(U11:U12)</f>
        <v>0</v>
      </c>
      <c r="V10" s="20">
        <f t="shared" ref="V10:BF10" si="2">SUM(V11:V12)</f>
        <v>0.2</v>
      </c>
      <c r="W10" s="20">
        <f t="shared" si="2"/>
        <v>0</v>
      </c>
      <c r="X10" s="20">
        <f t="shared" si="2"/>
        <v>74.08</v>
      </c>
      <c r="Y10" s="20">
        <f t="shared" si="2"/>
        <v>17.73</v>
      </c>
      <c r="Z10" s="20">
        <f t="shared" si="2"/>
        <v>0.09</v>
      </c>
      <c r="AA10" s="20">
        <f t="shared" si="2"/>
        <v>0</v>
      </c>
      <c r="AB10" s="20">
        <f t="shared" si="2"/>
        <v>0</v>
      </c>
      <c r="AC10" s="737">
        <f t="shared" si="2"/>
        <v>12.27</v>
      </c>
      <c r="AD10" s="720"/>
      <c r="AE10" s="20">
        <f t="shared" si="2"/>
        <v>8</v>
      </c>
      <c r="AF10" s="20">
        <f t="shared" si="2"/>
        <v>0.06</v>
      </c>
      <c r="AG10" s="20">
        <f t="shared" si="2"/>
        <v>0</v>
      </c>
      <c r="AH10" s="20">
        <f t="shared" si="2"/>
        <v>0</v>
      </c>
      <c r="AI10" s="20">
        <f t="shared" si="2"/>
        <v>0</v>
      </c>
      <c r="AJ10" s="20">
        <f t="shared" si="2"/>
        <v>0</v>
      </c>
      <c r="AK10" s="20">
        <f t="shared" si="2"/>
        <v>0.01</v>
      </c>
      <c r="AL10" s="20">
        <f t="shared" si="2"/>
        <v>0</v>
      </c>
      <c r="AM10" s="20">
        <f t="shared" si="2"/>
        <v>0</v>
      </c>
      <c r="AN10" s="20">
        <f t="shared" si="2"/>
        <v>0</v>
      </c>
      <c r="AO10" s="20">
        <f t="shared" si="2"/>
        <v>0</v>
      </c>
      <c r="AP10" s="20">
        <f t="shared" si="2"/>
        <v>0</v>
      </c>
      <c r="AQ10" s="20">
        <f t="shared" si="2"/>
        <v>2.2000000000000002</v>
      </c>
      <c r="AR10" s="20">
        <f t="shared" si="2"/>
        <v>0</v>
      </c>
      <c r="AS10" s="20">
        <f t="shared" si="2"/>
        <v>0</v>
      </c>
      <c r="AT10" s="20">
        <f t="shared" si="2"/>
        <v>2</v>
      </c>
      <c r="AU10" s="20">
        <f t="shared" si="2"/>
        <v>0</v>
      </c>
      <c r="AV10" s="20">
        <f t="shared" si="2"/>
        <v>0</v>
      </c>
      <c r="AW10" s="20">
        <f t="shared" si="2"/>
        <v>0</v>
      </c>
      <c r="AX10" s="20">
        <f t="shared" si="2"/>
        <v>136.88</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241.25</v>
      </c>
      <c r="BI10" s="23">
        <f>G64</f>
        <v>113.80275999999998</v>
      </c>
      <c r="BJ10" s="14"/>
      <c r="BK10" s="42"/>
      <c r="BL10" s="8"/>
      <c r="BM10" s="8"/>
      <c r="BN10" s="8"/>
      <c r="BO10" s="8"/>
    </row>
    <row r="11" spans="1:67" s="26" customFormat="1" ht="15.6" x14ac:dyDescent="0.3">
      <c r="A11" s="15"/>
      <c r="B11" s="16" t="s">
        <v>79</v>
      </c>
      <c r="C11" s="23" t="s">
        <v>80</v>
      </c>
      <c r="D11" s="771">
        <v>355.05275999999998</v>
      </c>
      <c r="E11" s="727">
        <f>SUM(I11:N11,P11:R11)</f>
        <v>0</v>
      </c>
      <c r="F11" s="727"/>
      <c r="G11" s="720">
        <f>SUM(I11)</f>
        <v>0</v>
      </c>
      <c r="H11" s="93">
        <f>D11-BH11</f>
        <v>113.80275999999998</v>
      </c>
      <c r="I11" s="4"/>
      <c r="J11" s="4"/>
      <c r="K11" s="4"/>
      <c r="L11" s="4"/>
      <c r="M11" s="103"/>
      <c r="N11" s="4"/>
      <c r="O11" s="4"/>
      <c r="P11" s="4"/>
      <c r="Q11" s="4"/>
      <c r="R11" s="4"/>
      <c r="S11" s="720">
        <f t="shared" ref="S11:S18" si="3">SUM(U11:BF11)</f>
        <v>253.52</v>
      </c>
      <c r="T11" s="4"/>
      <c r="U11" s="4"/>
      <c r="V11" s="4">
        <v>0.2</v>
      </c>
      <c r="W11" s="4"/>
      <c r="X11" s="4">
        <v>74.08</v>
      </c>
      <c r="Y11" s="4">
        <v>17.73</v>
      </c>
      <c r="Z11" s="4">
        <v>0.09</v>
      </c>
      <c r="AA11" s="4"/>
      <c r="AB11" s="4"/>
      <c r="AC11" s="737">
        <f>SUM(AE11:AT11)</f>
        <v>12.27</v>
      </c>
      <c r="AD11" s="720"/>
      <c r="AE11" s="4">
        <v>8</v>
      </c>
      <c r="AF11" s="4">
        <v>0.06</v>
      </c>
      <c r="AG11" s="4"/>
      <c r="AH11" s="4"/>
      <c r="AI11" s="4"/>
      <c r="AJ11" s="4"/>
      <c r="AK11" s="4">
        <v>0.01</v>
      </c>
      <c r="AL11" s="4"/>
      <c r="AM11" s="4"/>
      <c r="AN11" s="4"/>
      <c r="AO11" s="4"/>
      <c r="AP11" s="4"/>
      <c r="AQ11" s="4">
        <v>2.2000000000000002</v>
      </c>
      <c r="AR11" s="4"/>
      <c r="AS11" s="4"/>
      <c r="AT11" s="4">
        <v>2</v>
      </c>
      <c r="AU11" s="4"/>
      <c r="AV11" s="4"/>
      <c r="AW11" s="4"/>
      <c r="AX11" s="4">
        <v>136.88</v>
      </c>
      <c r="AY11" s="4"/>
      <c r="AZ11" s="4"/>
      <c r="BA11" s="4"/>
      <c r="BB11" s="4"/>
      <c r="BC11" s="4"/>
      <c r="BD11" s="4"/>
      <c r="BE11" s="4"/>
      <c r="BF11" s="4"/>
      <c r="BG11" s="4"/>
      <c r="BH11" s="4">
        <f>SUM(I11:N11,P11:R11,U11:AB11,AE11:BG11)</f>
        <v>241.25</v>
      </c>
      <c r="BI11" s="23">
        <f>H64</f>
        <v>113.80275999999998</v>
      </c>
      <c r="BJ11" s="14"/>
      <c r="BK11" s="42"/>
      <c r="BL11" s="8"/>
      <c r="BM11" s="8"/>
      <c r="BN11" s="8"/>
      <c r="BO11" s="8"/>
    </row>
    <row r="12" spans="1:67" s="26" customFormat="1" ht="15.6" x14ac:dyDescent="0.3">
      <c r="A12" s="15"/>
      <c r="B12" s="16" t="s">
        <v>184</v>
      </c>
      <c r="C12" s="23" t="s">
        <v>183</v>
      </c>
      <c r="D12" s="17"/>
      <c r="E12" s="105">
        <f>SUM(H12,J12:N12,P12:R12)</f>
        <v>0</v>
      </c>
      <c r="F12" s="105"/>
      <c r="G12" s="104">
        <f>SUM(H12)</f>
        <v>0</v>
      </c>
      <c r="H12" s="4"/>
      <c r="I12" s="93">
        <f>D12-BH12</f>
        <v>0</v>
      </c>
      <c r="J12" s="4"/>
      <c r="K12" s="4"/>
      <c r="L12" s="4"/>
      <c r="M12" s="103"/>
      <c r="N12" s="4"/>
      <c r="O12" s="4"/>
      <c r="P12" s="4"/>
      <c r="Q12" s="4"/>
      <c r="R12" s="4"/>
      <c r="S12" s="720">
        <f t="shared" si="3"/>
        <v>0</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v>
      </c>
      <c r="BI12" s="23">
        <f>I64</f>
        <v>0</v>
      </c>
      <c r="BJ12" s="14"/>
      <c r="BK12" s="42"/>
      <c r="BL12" s="8"/>
      <c r="BM12" s="8"/>
      <c r="BN12" s="8"/>
      <c r="BO12" s="8"/>
    </row>
    <row r="13" spans="1:67" s="26" customFormat="1" ht="13.8" x14ac:dyDescent="0.25">
      <c r="A13" s="15">
        <v>1.2</v>
      </c>
      <c r="B13" s="16" t="s">
        <v>105</v>
      </c>
      <c r="C13" s="23" t="s">
        <v>51</v>
      </c>
      <c r="D13" s="771">
        <v>9.7122799999999998</v>
      </c>
      <c r="E13" s="24">
        <f>SUM(H13:I13,K13:N13,P13:R13)</f>
        <v>0</v>
      </c>
      <c r="F13" s="24"/>
      <c r="G13" s="20">
        <f>SUM(H13:I13)</f>
        <v>0</v>
      </c>
      <c r="H13" s="4"/>
      <c r="I13" s="4"/>
      <c r="J13" s="25">
        <f>D13-BH13</f>
        <v>3.8222800000000001</v>
      </c>
      <c r="K13" s="4"/>
      <c r="L13" s="4"/>
      <c r="M13" s="4"/>
      <c r="N13" s="4"/>
      <c r="O13" s="4"/>
      <c r="P13" s="4"/>
      <c r="Q13" s="4"/>
      <c r="R13" s="4"/>
      <c r="S13" s="720">
        <f t="shared" si="3"/>
        <v>11.7</v>
      </c>
      <c r="T13" s="20"/>
      <c r="U13" s="4"/>
      <c r="V13" s="4"/>
      <c r="W13" s="4"/>
      <c r="X13" s="4"/>
      <c r="Y13" s="4"/>
      <c r="Z13" s="4">
        <v>0.08</v>
      </c>
      <c r="AA13" s="4"/>
      <c r="AB13" s="4"/>
      <c r="AC13" s="737">
        <f t="shared" si="4"/>
        <v>5.81</v>
      </c>
      <c r="AD13" s="720"/>
      <c r="AE13" s="4">
        <v>2</v>
      </c>
      <c r="AF13" s="4">
        <v>3.8</v>
      </c>
      <c r="AG13" s="4"/>
      <c r="AH13" s="4"/>
      <c r="AI13" s="4"/>
      <c r="AJ13" s="4"/>
      <c r="AK13" s="4">
        <v>0.01</v>
      </c>
      <c r="AL13" s="4"/>
      <c r="AM13" s="4"/>
      <c r="AN13" s="4"/>
      <c r="AO13" s="4"/>
      <c r="AP13" s="4"/>
      <c r="AQ13" s="4"/>
      <c r="AR13" s="4"/>
      <c r="AS13" s="4"/>
      <c r="AT13" s="4"/>
      <c r="AU13" s="4"/>
      <c r="AV13" s="4"/>
      <c r="AW13" s="4"/>
      <c r="AX13" s="4"/>
      <c r="AY13" s="4"/>
      <c r="AZ13" s="4"/>
      <c r="BA13" s="4"/>
      <c r="BB13" s="4"/>
      <c r="BC13" s="4"/>
      <c r="BD13" s="4"/>
      <c r="BE13" s="4"/>
      <c r="BF13" s="4"/>
      <c r="BG13" s="4"/>
      <c r="BH13" s="20">
        <f>SUM(H13:I13,K13:N13,P13:R13,U13:AB13,AE13:BG13)</f>
        <v>5.89</v>
      </c>
      <c r="BI13" s="23">
        <f>J64</f>
        <v>3.8222800000000001</v>
      </c>
      <c r="BJ13" s="14"/>
    </row>
    <row r="14" spans="1:67" s="26" customFormat="1" ht="13.8" x14ac:dyDescent="0.25">
      <c r="A14" s="15" t="s">
        <v>3</v>
      </c>
      <c r="B14" s="16" t="s">
        <v>34</v>
      </c>
      <c r="C14" s="23" t="s">
        <v>39</v>
      </c>
      <c r="D14" s="771">
        <v>63.75949</v>
      </c>
      <c r="E14" s="24">
        <f>SUM(H14:J14,L14:N14,P14:R14)</f>
        <v>0</v>
      </c>
      <c r="F14" s="24"/>
      <c r="G14" s="20">
        <f t="shared" ref="G14:G62" si="5">SUM(H14:I14)</f>
        <v>0</v>
      </c>
      <c r="H14" s="4"/>
      <c r="I14" s="4"/>
      <c r="J14" s="4"/>
      <c r="K14" s="25">
        <f>D14-BH14</f>
        <v>59.359490000000001</v>
      </c>
      <c r="L14" s="4"/>
      <c r="M14" s="4"/>
      <c r="N14" s="4"/>
      <c r="O14" s="4"/>
      <c r="P14" s="4"/>
      <c r="Q14" s="4"/>
      <c r="R14" s="4"/>
      <c r="S14" s="720">
        <f t="shared" si="3"/>
        <v>7.0000000000000009</v>
      </c>
      <c r="T14" s="20"/>
      <c r="U14" s="4"/>
      <c r="V14" s="4"/>
      <c r="W14" s="4"/>
      <c r="X14" s="4"/>
      <c r="Y14" s="4">
        <v>0.6</v>
      </c>
      <c r="Z14" s="4"/>
      <c r="AA14" s="4"/>
      <c r="AB14" s="4"/>
      <c r="AC14" s="737">
        <f t="shared" si="4"/>
        <v>2.6</v>
      </c>
      <c r="AD14" s="720"/>
      <c r="AE14" s="4"/>
      <c r="AF14" s="4">
        <v>2.6</v>
      </c>
      <c r="AG14" s="4"/>
      <c r="AH14" s="4"/>
      <c r="AI14" s="4"/>
      <c r="AJ14" s="4"/>
      <c r="AK14" s="4"/>
      <c r="AL14" s="4"/>
      <c r="AM14" s="4"/>
      <c r="AN14" s="4"/>
      <c r="AO14" s="4"/>
      <c r="AP14" s="4"/>
      <c r="AQ14" s="4"/>
      <c r="AR14" s="4"/>
      <c r="AS14" s="4"/>
      <c r="AT14" s="4"/>
      <c r="AU14" s="4"/>
      <c r="AV14" s="4"/>
      <c r="AW14" s="4"/>
      <c r="AX14" s="4">
        <v>1.2</v>
      </c>
      <c r="AY14" s="4"/>
      <c r="AZ14" s="4"/>
      <c r="BA14" s="4"/>
      <c r="BB14" s="4"/>
      <c r="BC14" s="4"/>
      <c r="BD14" s="4"/>
      <c r="BE14" s="4"/>
      <c r="BF14" s="4"/>
      <c r="BG14" s="4"/>
      <c r="BH14" s="20">
        <f>SUM(H14:J14,L14:N14,P14:R14,U14:AB14,AE14:BG14)</f>
        <v>4.4000000000000004</v>
      </c>
      <c r="BI14" s="23">
        <f>K64</f>
        <v>59.359490000000001</v>
      </c>
      <c r="BJ14" s="14"/>
    </row>
    <row r="15" spans="1:67" s="26" customFormat="1" ht="13.8" x14ac:dyDescent="0.25">
      <c r="A15" s="15" t="s">
        <v>4</v>
      </c>
      <c r="B15" s="16" t="s">
        <v>11</v>
      </c>
      <c r="C15" s="23" t="s">
        <v>22</v>
      </c>
      <c r="D15" s="17"/>
      <c r="E15" s="24">
        <f>SUM(H15:K15,M15:N15,P15:R15)</f>
        <v>0</v>
      </c>
      <c r="F15" s="24"/>
      <c r="G15" s="20">
        <f t="shared" si="5"/>
        <v>0</v>
      </c>
      <c r="H15" s="4"/>
      <c r="I15" s="4"/>
      <c r="J15" s="4"/>
      <c r="K15" s="4"/>
      <c r="L15" s="25">
        <f>D15-BH15</f>
        <v>0</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0</v>
      </c>
      <c r="BJ15" s="14"/>
    </row>
    <row r="16" spans="1:67" s="26" customFormat="1" ht="13.8" x14ac:dyDescent="0.25">
      <c r="A16" s="15" t="s">
        <v>5</v>
      </c>
      <c r="B16" s="16" t="s">
        <v>12</v>
      </c>
      <c r="C16" s="23" t="s">
        <v>23</v>
      </c>
      <c r="D16" s="17"/>
      <c r="E16" s="24">
        <f>SUM(H16:L16,N16,P16:R16)</f>
        <v>0</v>
      </c>
      <c r="F16" s="24"/>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17"/>
      <c r="E17" s="24">
        <f>SUM(H17:M17,P17:R17)</f>
        <v>0</v>
      </c>
      <c r="F17" s="24"/>
      <c r="G17" s="720">
        <f t="shared" si="5"/>
        <v>0</v>
      </c>
      <c r="H17" s="4"/>
      <c r="I17" s="4"/>
      <c r="J17" s="4"/>
      <c r="K17" s="4"/>
      <c r="L17" s="4"/>
      <c r="M17" s="4"/>
      <c r="N17" s="25">
        <f>D17-BH17</f>
        <v>0</v>
      </c>
      <c r="O17" s="4"/>
      <c r="P17" s="4"/>
      <c r="Q17" s="4"/>
      <c r="R17" s="4"/>
      <c r="S17" s="720">
        <f t="shared" si="3"/>
        <v>0</v>
      </c>
      <c r="T17" s="20"/>
      <c r="U17" s="4"/>
      <c r="V17" s="4"/>
      <c r="W17" s="4"/>
      <c r="X17" s="4"/>
      <c r="Y17" s="4"/>
      <c r="Z17" s="4"/>
      <c r="AA17" s="4"/>
      <c r="AB17" s="4"/>
      <c r="AC17" s="737">
        <f t="shared" si="4"/>
        <v>0</v>
      </c>
      <c r="AD17" s="720"/>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20">
        <f>SUM(H17:M17,P17:R17,U17:AB17,AE17:BG17)</f>
        <v>0</v>
      </c>
      <c r="BI17" s="23">
        <f>N64</f>
        <v>0</v>
      </c>
      <c r="BJ17" s="14"/>
    </row>
    <row r="18" spans="1:64" s="26" customFormat="1" ht="19.2" x14ac:dyDescent="0.25">
      <c r="A18" s="15"/>
      <c r="B18" s="92" t="s">
        <v>231</v>
      </c>
      <c r="C18" s="23" t="s">
        <v>232</v>
      </c>
      <c r="D18" s="17"/>
      <c r="E18" s="24">
        <f>SUM(H18:M18,P18:R18)</f>
        <v>0</v>
      </c>
      <c r="F18" s="17"/>
      <c r="G18" s="720">
        <f t="shared" si="5"/>
        <v>0</v>
      </c>
      <c r="H18" s="4"/>
      <c r="I18" s="4"/>
      <c r="J18" s="4"/>
      <c r="K18" s="4"/>
      <c r="L18" s="4"/>
      <c r="M18" s="4"/>
      <c r="N18" s="4"/>
      <c r="O18" s="93">
        <f>D18-BH18</f>
        <v>0</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771">
        <v>3.0654300000000001</v>
      </c>
      <c r="E19" s="24">
        <f>SUM(H19:N19,Q19:R19)</f>
        <v>0</v>
      </c>
      <c r="F19" s="24"/>
      <c r="G19" s="20">
        <f t="shared" si="5"/>
        <v>0</v>
      </c>
      <c r="H19" s="4"/>
      <c r="I19" s="4"/>
      <c r="J19" s="4"/>
      <c r="K19" s="4"/>
      <c r="L19" s="4"/>
      <c r="M19" s="4"/>
      <c r="N19" s="4"/>
      <c r="O19" s="4"/>
      <c r="P19" s="25">
        <f>D19-BH19</f>
        <v>2.96543</v>
      </c>
      <c r="Q19" s="4"/>
      <c r="R19" s="4"/>
      <c r="S19" s="720">
        <f>SUM(U19:BF19)</f>
        <v>0.1</v>
      </c>
      <c r="T19" s="20"/>
      <c r="U19" s="4"/>
      <c r="V19" s="4"/>
      <c r="W19" s="4"/>
      <c r="X19" s="4"/>
      <c r="Y19" s="4">
        <v>0.1</v>
      </c>
      <c r="Z19" s="4"/>
      <c r="AA19" s="4"/>
      <c r="AB19" s="4"/>
      <c r="AC19" s="737">
        <f t="shared" si="4"/>
        <v>0</v>
      </c>
      <c r="AD19" s="720"/>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20">
        <f>SUM(H19:N19,Q19:R19,U19:AB19,AE19:BG19)</f>
        <v>0.1</v>
      </c>
      <c r="BI19" s="23">
        <f>P64</f>
        <v>2.96543</v>
      </c>
      <c r="BJ19" s="14"/>
    </row>
    <row r="20" spans="1:64" s="26" customFormat="1" ht="13.8" x14ac:dyDescent="0.25">
      <c r="A20" s="15" t="s">
        <v>47</v>
      </c>
      <c r="B20" s="16" t="s">
        <v>45</v>
      </c>
      <c r="C20" s="23" t="s">
        <v>46</v>
      </c>
      <c r="D20" s="17"/>
      <c r="E20" s="24">
        <f>SUM(H20:N20,P20,R20)</f>
        <v>0</v>
      </c>
      <c r="F20" s="24"/>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771">
        <v>0.50087000000000004</v>
      </c>
      <c r="E21" s="24">
        <f>SUM(H21:N21,P21:Q21)</f>
        <v>0</v>
      </c>
      <c r="F21" s="24"/>
      <c r="G21" s="20">
        <f t="shared" si="5"/>
        <v>0</v>
      </c>
      <c r="H21" s="4"/>
      <c r="I21" s="4"/>
      <c r="J21" s="4"/>
      <c r="K21" s="4"/>
      <c r="L21" s="4"/>
      <c r="M21" s="4"/>
      <c r="N21" s="4"/>
      <c r="O21" s="4"/>
      <c r="P21" s="4"/>
      <c r="Q21" s="4"/>
      <c r="R21" s="25">
        <f>D21-BH21</f>
        <v>0.50087000000000004</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0.50087000000000004</v>
      </c>
      <c r="BJ21" s="14"/>
    </row>
    <row r="22" spans="1:64" s="752" customFormat="1" ht="13.8" x14ac:dyDescent="0.25">
      <c r="A22" s="742">
        <v>2</v>
      </c>
      <c r="B22" s="742" t="s">
        <v>32</v>
      </c>
      <c r="C22" s="29" t="s">
        <v>24</v>
      </c>
      <c r="D22" s="771">
        <f>292.34507+1.8</f>
        <v>294.14507000000003</v>
      </c>
      <c r="E22" s="24">
        <f>SUM(H22:N22,P22:R22)</f>
        <v>0</v>
      </c>
      <c r="F22" s="24"/>
      <c r="G22" s="24">
        <f t="shared" si="5"/>
        <v>0</v>
      </c>
      <c r="H22" s="24">
        <f>SUM(H24:H31,H34:H61)</f>
        <v>0</v>
      </c>
      <c r="I22" s="24">
        <f>SUM(I24:I31,I34:I61)</f>
        <v>0</v>
      </c>
      <c r="J22" s="24">
        <f t="shared" ref="J22:R22" si="6">SUM(J24:J31,J34:J61)</f>
        <v>0</v>
      </c>
      <c r="K22" s="24">
        <f t="shared" si="6"/>
        <v>0</v>
      </c>
      <c r="L22" s="24">
        <f>SUM(L24:L31,L34:L61)</f>
        <v>0</v>
      </c>
      <c r="M22" s="24">
        <f t="shared" si="6"/>
        <v>0</v>
      </c>
      <c r="N22" s="24">
        <f t="shared" si="6"/>
        <v>0</v>
      </c>
      <c r="O22" s="24">
        <f t="shared" si="6"/>
        <v>0</v>
      </c>
      <c r="P22" s="24">
        <f t="shared" si="6"/>
        <v>0</v>
      </c>
      <c r="Q22" s="24">
        <f t="shared" si="6"/>
        <v>0</v>
      </c>
      <c r="R22" s="24">
        <f t="shared" si="6"/>
        <v>0</v>
      </c>
      <c r="S22" s="750">
        <f>D22-BH22</f>
        <v>286.81507000000005</v>
      </c>
      <c r="T22" s="750"/>
      <c r="U22" s="24">
        <f>SUM(U25:U31,U34:U49,U50:U61)</f>
        <v>0</v>
      </c>
      <c r="V22" s="24">
        <f>SUM(V24,V26:V31,V34:V49,V50:V61)</f>
        <v>0</v>
      </c>
      <c r="W22" s="24">
        <f>SUM(W24:W25,W27:W31,W34:W49,W50:W61)</f>
        <v>0</v>
      </c>
      <c r="X22" s="24">
        <f>SUM(X24:X26,X28:X31,X34:X49,X50:X61)</f>
        <v>2.7</v>
      </c>
      <c r="Y22" s="24">
        <f>SUM(Y24:Y27,Y29:Y31,Y34:Y49,Y50:Y61)</f>
        <v>2</v>
      </c>
      <c r="Z22" s="24">
        <f>SUM(Z24:Z28,Z30:Z31,Z34:Z49,Z50:Z61)</f>
        <v>0</v>
      </c>
      <c r="AA22" s="24">
        <f>SUM(AA24:AA29,AA31,AA34:AA49,AA50:AA61)</f>
        <v>0</v>
      </c>
      <c r="AB22" s="24">
        <f>SUM(AB24:AB30,AB34:AB49,,AB50:AB61)</f>
        <v>0</v>
      </c>
      <c r="AC22" s="751">
        <f>SUM(AC24:AC31,AC50:AC61)</f>
        <v>2.6</v>
      </c>
      <c r="AD22" s="727"/>
      <c r="AE22" s="24">
        <f>SUM(AE24:AE31,AE35:AE49,AE50:AE61)</f>
        <v>1</v>
      </c>
      <c r="AF22" s="24">
        <f>SUM(AF24:AF31,AF34,AF36:AF49,AF50:AF61)</f>
        <v>1.6</v>
      </c>
      <c r="AG22" s="24">
        <f>SUM(AG24:AG31,AG34:AG35,AG37:AG49,AG50:AG61)</f>
        <v>0</v>
      </c>
      <c r="AH22" s="24">
        <f>SUM(AH24:AH31,AH34:AH36,AH38:AH49,AH50:AH61)</f>
        <v>0</v>
      </c>
      <c r="AI22" s="24">
        <f>SUM(AI24:AI31,AI34:AI37,AI39:AI49,AI50:AI61)</f>
        <v>0</v>
      </c>
      <c r="AJ22" s="24">
        <f>SUM(AJ24:AJ31,AJ34:AJ38,AJ40:AJ49,AJ50:AJ61)</f>
        <v>0</v>
      </c>
      <c r="AK22" s="24">
        <f>SUM(AK24:AK31,AK34:AK39,AK41:AK49,AK50:AK61)</f>
        <v>0</v>
      </c>
      <c r="AL22" s="24">
        <f>SUM(AL24:AL31,AL34:AL40,AL42:AL49,AL50:AL61)</f>
        <v>0</v>
      </c>
      <c r="AM22" s="24">
        <f>SUM(AM24:AM31,AM34:AM41,AM43:AM49,AM50:AM61)</f>
        <v>0</v>
      </c>
      <c r="AN22" s="24">
        <f>SUM(AN24:AN31,AN34:AN42,AN44:AN49,AN50:AN61)</f>
        <v>0</v>
      </c>
      <c r="AO22" s="24">
        <f>SUM(AO24:AO31,AO34:AO43,AO45:AO49,AO50:AO61)</f>
        <v>0</v>
      </c>
      <c r="AP22" s="24">
        <f>SUM(AP24:AP31,AP34:AP44,AP46:AP49,AP50:AP61)</f>
        <v>0</v>
      </c>
      <c r="AQ22" s="24">
        <f>SUM(AQ24:AQ31,AQ34:AQ45,AQ47:AQ49,AQ50:AQ61)</f>
        <v>0</v>
      </c>
      <c r="AR22" s="24">
        <f>SUM(AR24:AR31,AR34:AR46,AR48:AR49,AR50:AR61)</f>
        <v>0</v>
      </c>
      <c r="AS22" s="24">
        <f>SUM(AS24:AS31,AS34:AS47,AS49,AS50:AS61)</f>
        <v>0</v>
      </c>
      <c r="AT22" s="24">
        <f>SUM(AT24:AT31,AT34:AT48,AT50:AT61)</f>
        <v>0</v>
      </c>
      <c r="AU22" s="24">
        <f>SUM(AU24:AU31,AU34:AU49,AU51:AU61)</f>
        <v>0</v>
      </c>
      <c r="AV22" s="24">
        <f>SUM(AV24:AV31,AV34:AV49,AV50,AV52:AV61)</f>
        <v>0</v>
      </c>
      <c r="AW22" s="24">
        <f>SUM(AW24:AW31,AW34:AW49,AW50,AW51,AW53:AW61)</f>
        <v>0</v>
      </c>
      <c r="AX22" s="24">
        <f>SUM(AX24:AX31,AX34:AX49,AX50,AX51,AX52,AX54:AX61)</f>
        <v>0.03</v>
      </c>
      <c r="AY22" s="24">
        <f>SUM(AY24:AY31,AY34:AY49,AY50,AY51,AY52,AY55:AY61)</f>
        <v>0</v>
      </c>
      <c r="AZ22" s="24">
        <f>SUM(AZ24:AZ31,AZ34:AZ49,AZ50:AZ54,AZ56:AZ61)</f>
        <v>0</v>
      </c>
      <c r="BA22" s="24">
        <f>SUM(BA24:BA31,BA34:BA49,BA50:BA55,BA57:BA61)</f>
        <v>0</v>
      </c>
      <c r="BB22" s="24">
        <f>SUM(BB24:BB31,BB34:BB49,BB50:BB56,BB58:BB61)</f>
        <v>0</v>
      </c>
      <c r="BC22" s="24">
        <f>SUM(BC24:BC31,BC34:BC49,BC50:BC57,BC59:BC61)</f>
        <v>0</v>
      </c>
      <c r="BD22" s="24">
        <f>SUM(BD24:BD31,BD34:BD49,BD50:BD58,BD60:BD61)</f>
        <v>0</v>
      </c>
      <c r="BE22" s="24">
        <f>SUM(BE24:BE31,BE34:BE49,BE50:BE59,BE61)</f>
        <v>0</v>
      </c>
      <c r="BF22" s="24">
        <f>SUM(BF24:BF31,BF34:BF49,BF50:BF60)</f>
        <v>0</v>
      </c>
      <c r="BG22" s="24">
        <f>SUM(BG24:BG31,BG34:BG49,BG50:BG61)</f>
        <v>0</v>
      </c>
      <c r="BH22" s="24">
        <f>SUM(H22:N22,P22:R22,U22:AB22,AE22:BG22)</f>
        <v>7.330000000000001</v>
      </c>
      <c r="BI22" s="29">
        <f>S64</f>
        <v>552.74507000000006</v>
      </c>
      <c r="BJ22" s="100"/>
      <c r="BK22" s="752">
        <f>BI24+BI25+BI26+BI27+BI28+BI29+BI30+BI31+BI34+BI35+BI36+BI37+BI38+BI39+BI40+BI41+BI42+BI43+BI44+BI45+BI46+BI47+BI48+BI49+BI50+BI51+BI52+BI53+BI54+BI55+BI56+BI57+BI58+BI59+BI60+BI61</f>
        <v>552.74507000000006</v>
      </c>
      <c r="BL22" s="752">
        <f>BK22-BI22</f>
        <v>0</v>
      </c>
    </row>
    <row r="23" spans="1:64" s="26" customFormat="1" ht="13.8" x14ac:dyDescent="0.25">
      <c r="A23" s="15"/>
      <c r="B23" s="15" t="s">
        <v>38</v>
      </c>
      <c r="C23" s="23"/>
      <c r="D23" s="17"/>
      <c r="E23" s="727"/>
      <c r="F23" s="727"/>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4"/>
      <c r="E24" s="24">
        <f>SUM(H24:N24,P24:R24)</f>
        <v>0</v>
      </c>
      <c r="F24" s="24"/>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v>
      </c>
      <c r="BJ24" s="14"/>
    </row>
    <row r="25" spans="1:64" s="26" customFormat="1" ht="13.8" x14ac:dyDescent="0.25">
      <c r="A25" s="15" t="s">
        <v>6</v>
      </c>
      <c r="B25" s="16" t="s">
        <v>14</v>
      </c>
      <c r="C25" s="23" t="s">
        <v>26</v>
      </c>
      <c r="D25" s="4"/>
      <c r="E25" s="24">
        <f t="shared" ref="E25:E30" si="8">SUM(H25:N25,P25:R25)</f>
        <v>0</v>
      </c>
      <c r="F25" s="24"/>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0.2</v>
      </c>
      <c r="BJ25" s="14"/>
    </row>
    <row r="26" spans="1:64" s="26" customFormat="1" ht="13.8" x14ac:dyDescent="0.25">
      <c r="A26" s="15" t="s">
        <v>7</v>
      </c>
      <c r="B26" s="16" t="s">
        <v>15</v>
      </c>
      <c r="C26" s="23" t="s">
        <v>122</v>
      </c>
      <c r="D26" s="4"/>
      <c r="E26" s="24">
        <f t="shared" si="8"/>
        <v>0</v>
      </c>
      <c r="F26" s="24"/>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772">
        <v>23.193390000000001</v>
      </c>
      <c r="E27" s="24">
        <f t="shared" si="8"/>
        <v>0</v>
      </c>
      <c r="F27" s="24"/>
      <c r="G27" s="20">
        <f t="shared" si="5"/>
        <v>0</v>
      </c>
      <c r="H27" s="4"/>
      <c r="I27" s="4"/>
      <c r="J27" s="4"/>
      <c r="K27" s="4"/>
      <c r="L27" s="4"/>
      <c r="M27" s="4"/>
      <c r="N27" s="4"/>
      <c r="O27" s="4"/>
      <c r="P27" s="4"/>
      <c r="Q27" s="4"/>
      <c r="R27" s="4"/>
      <c r="S27" s="20">
        <f>SUM(U27:W27,Y27:BF27)</f>
        <v>0</v>
      </c>
      <c r="T27" s="20"/>
      <c r="U27" s="4"/>
      <c r="V27" s="4"/>
      <c r="W27" s="4"/>
      <c r="X27" s="25">
        <f>D27-BH27</f>
        <v>23.193390000000001</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100.97338999999999</v>
      </c>
      <c r="BJ27" s="14"/>
    </row>
    <row r="28" spans="1:64" s="26" customFormat="1" ht="13.8" x14ac:dyDescent="0.25">
      <c r="A28" s="15">
        <v>2.5</v>
      </c>
      <c r="B28" s="16" t="s">
        <v>87</v>
      </c>
      <c r="C28" s="23" t="s">
        <v>124</v>
      </c>
      <c r="D28" s="772">
        <v>0.96658999999999995</v>
      </c>
      <c r="E28" s="24">
        <f t="shared" si="8"/>
        <v>0</v>
      </c>
      <c r="F28" s="24"/>
      <c r="G28" s="20">
        <f t="shared" si="5"/>
        <v>0</v>
      </c>
      <c r="H28" s="4"/>
      <c r="I28" s="4"/>
      <c r="J28" s="4"/>
      <c r="K28" s="4"/>
      <c r="L28" s="4"/>
      <c r="M28" s="4"/>
      <c r="N28" s="4"/>
      <c r="O28" s="4"/>
      <c r="P28" s="4"/>
      <c r="Q28" s="4"/>
      <c r="R28" s="4"/>
      <c r="S28" s="20">
        <f>SUM(U28:X28,Z28:BF28)</f>
        <v>0</v>
      </c>
      <c r="T28" s="20"/>
      <c r="U28" s="4"/>
      <c r="V28" s="4"/>
      <c r="W28" s="4"/>
      <c r="X28" s="4"/>
      <c r="Y28" s="25">
        <f>D28-BH28</f>
        <v>0.96658999999999995</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21.826590000000003</v>
      </c>
      <c r="BJ28" s="14"/>
    </row>
    <row r="29" spans="1:64" s="26" customFormat="1" ht="13.8" x14ac:dyDescent="0.25">
      <c r="A29" s="15">
        <v>2.6</v>
      </c>
      <c r="B29" s="16" t="s">
        <v>88</v>
      </c>
      <c r="C29" s="23" t="s">
        <v>48</v>
      </c>
      <c r="D29" s="4"/>
      <c r="E29" s="24">
        <f t="shared" si="8"/>
        <v>0</v>
      </c>
      <c r="F29" s="24"/>
      <c r="G29" s="20">
        <f t="shared" si="5"/>
        <v>0</v>
      </c>
      <c r="H29" s="4"/>
      <c r="I29" s="4"/>
      <c r="J29" s="4"/>
      <c r="K29" s="4"/>
      <c r="L29" s="4"/>
      <c r="M29" s="4"/>
      <c r="N29" s="4"/>
      <c r="O29" s="4"/>
      <c r="P29" s="4"/>
      <c r="Q29" s="4"/>
      <c r="R29" s="4"/>
      <c r="S29" s="20">
        <f>SUM(U29:Y29,AA29:BF29)</f>
        <v>0</v>
      </c>
      <c r="T29" s="20"/>
      <c r="U29" s="4"/>
      <c r="V29" s="4"/>
      <c r="W29" s="4"/>
      <c r="X29" s="4"/>
      <c r="Y29" s="4"/>
      <c r="Z29" s="25">
        <f>D29-BH29</f>
        <v>0</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0.16999999999999998</v>
      </c>
      <c r="BJ29" s="14"/>
    </row>
    <row r="30" spans="1:64" s="26" customFormat="1" ht="20.25" customHeight="1" x14ac:dyDescent="0.25">
      <c r="A30" s="15">
        <v>2.7</v>
      </c>
      <c r="B30" s="16" t="s">
        <v>89</v>
      </c>
      <c r="C30" s="23" t="s">
        <v>41</v>
      </c>
      <c r="D30" s="4"/>
      <c r="E30" s="24">
        <f t="shared" si="8"/>
        <v>0</v>
      </c>
      <c r="F30" s="24"/>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4"/>
      <c r="E31" s="24">
        <f>SUM(H31:N31,P31:R31)</f>
        <v>0</v>
      </c>
      <c r="F31" s="24"/>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0</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0</v>
      </c>
      <c r="BJ31" s="14"/>
    </row>
    <row r="32" spans="1:64" s="26" customFormat="1" ht="20.25" customHeight="1" x14ac:dyDescent="0.25">
      <c r="A32" s="15" t="s">
        <v>42</v>
      </c>
      <c r="B32" s="16" t="s">
        <v>129</v>
      </c>
      <c r="C32" s="23" t="s">
        <v>27</v>
      </c>
      <c r="D32" s="814">
        <f>SUM(D34:D49)</f>
        <v>170.26062000000002</v>
      </c>
      <c r="E32" s="24">
        <f t="shared" ref="E32:E61" si="9">SUM(H32:N32,P32:R32)</f>
        <v>0</v>
      </c>
      <c r="F32" s="24"/>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4.53</v>
      </c>
      <c r="T32" s="719"/>
      <c r="U32" s="719">
        <f>SUM(U34:U49)</f>
        <v>0</v>
      </c>
      <c r="V32" s="719">
        <f t="shared" ref="V32:AB32" si="11">SUM(V34:V49)</f>
        <v>0</v>
      </c>
      <c r="W32" s="719">
        <f t="shared" si="11"/>
        <v>0</v>
      </c>
      <c r="X32" s="719">
        <f t="shared" si="11"/>
        <v>2.7</v>
      </c>
      <c r="Y32" s="719">
        <f>SUM(Y34:Y49)</f>
        <v>1.8</v>
      </c>
      <c r="Z32" s="719">
        <f t="shared" si="11"/>
        <v>0</v>
      </c>
      <c r="AA32" s="719">
        <f t="shared" si="11"/>
        <v>0</v>
      </c>
      <c r="AB32" s="719">
        <f t="shared" si="11"/>
        <v>0</v>
      </c>
      <c r="AC32" s="739">
        <f>D32-BH32</f>
        <v>165.73062000000002</v>
      </c>
      <c r="AD32" s="720"/>
      <c r="AE32" s="719">
        <f>SUM(AE35:AE49)</f>
        <v>0</v>
      </c>
      <c r="AF32" s="719">
        <f>SUM(AF34,AF36:AF49)</f>
        <v>0</v>
      </c>
      <c r="AG32" s="719">
        <f>SUM(AG34:AG35,AG37:AG49)</f>
        <v>0</v>
      </c>
      <c r="AH32" s="719">
        <f>SUM(AH34:AH36,AH38:AH49)</f>
        <v>0</v>
      </c>
      <c r="AI32" s="719">
        <f>SUM(AI34:AI37,AI39:AI49)</f>
        <v>0</v>
      </c>
      <c r="AJ32" s="719">
        <f>SUM(AJ34:AJ38,AJ40:AJ49)</f>
        <v>0</v>
      </c>
      <c r="AK32" s="719">
        <f>SUM(AK34:AK39,AK41:AK49)</f>
        <v>0</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v>
      </c>
      <c r="AW32" s="719">
        <f>SUM(AW34:AW49,)</f>
        <v>0</v>
      </c>
      <c r="AX32" s="719">
        <f>SUM(AX34:AX49,)</f>
        <v>0.03</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4.53</v>
      </c>
      <c r="BI32" s="23">
        <f>BI34+BI35+BI36+BI37+BI38+BI39+BI40+BI41+BI42+BI43+BI44+BI45+BI46+BI47+BI48+BI49</f>
        <v>191.99062000000004</v>
      </c>
      <c r="BJ32" s="14"/>
    </row>
    <row r="33" spans="1:62" s="26" customFormat="1" ht="10.5" customHeight="1" x14ac:dyDescent="0.25">
      <c r="A33" s="94"/>
      <c r="B33" s="92" t="s">
        <v>38</v>
      </c>
      <c r="C33" s="23"/>
      <c r="D33" s="4"/>
      <c r="E33" s="24">
        <f t="shared" si="9"/>
        <v>0</v>
      </c>
      <c r="F33" s="24"/>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790">
        <v>75.890979999999999</v>
      </c>
      <c r="E34" s="24">
        <f t="shared" si="9"/>
        <v>0</v>
      </c>
      <c r="F34" s="24"/>
      <c r="G34" s="20">
        <f t="shared" si="5"/>
        <v>0</v>
      </c>
      <c r="H34" s="4"/>
      <c r="I34" s="4"/>
      <c r="J34" s="4"/>
      <c r="K34" s="4"/>
      <c r="L34" s="4"/>
      <c r="M34" s="4"/>
      <c r="N34" s="4"/>
      <c r="O34" s="4"/>
      <c r="P34" s="4"/>
      <c r="Q34" s="4"/>
      <c r="R34" s="4"/>
      <c r="S34" s="20">
        <f>SUM(U34:AB34,AF34:BF34)</f>
        <v>1.5</v>
      </c>
      <c r="T34" s="20"/>
      <c r="U34" s="4"/>
      <c r="V34" s="4"/>
      <c r="W34" s="4"/>
      <c r="X34" s="4">
        <v>1.5</v>
      </c>
      <c r="Y34" s="4"/>
      <c r="Z34" s="4"/>
      <c r="AA34" s="4"/>
      <c r="AB34" s="4"/>
      <c r="AC34" s="737">
        <f>SUM(AD34,AF34:AT34)</f>
        <v>0</v>
      </c>
      <c r="AD34" s="720"/>
      <c r="AE34" s="25">
        <f>D34-BH34</f>
        <v>74.390979999999999</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1.5</v>
      </c>
      <c r="BI34" s="23">
        <f>AE64</f>
        <v>87.390979999999999</v>
      </c>
      <c r="BJ34" s="14"/>
    </row>
    <row r="35" spans="1:62" s="26" customFormat="1" ht="20.25" customHeight="1" x14ac:dyDescent="0.25">
      <c r="A35" s="721" t="s">
        <v>260</v>
      </c>
      <c r="B35" s="16" t="s">
        <v>235</v>
      </c>
      <c r="C35" s="23" t="s">
        <v>236</v>
      </c>
      <c r="D35" s="790">
        <v>11.82633</v>
      </c>
      <c r="E35" s="24">
        <f t="shared" si="9"/>
        <v>0</v>
      </c>
      <c r="F35" s="24"/>
      <c r="G35" s="20">
        <f t="shared" si="5"/>
        <v>0</v>
      </c>
      <c r="H35" s="4"/>
      <c r="I35" s="4"/>
      <c r="J35" s="4"/>
      <c r="K35" s="4"/>
      <c r="L35" s="4"/>
      <c r="M35" s="4"/>
      <c r="N35" s="4"/>
      <c r="O35" s="4"/>
      <c r="P35" s="4"/>
      <c r="Q35" s="4"/>
      <c r="R35" s="4"/>
      <c r="S35" s="20">
        <f>SUM(U35:AB35,AE35,AG35:BF35)</f>
        <v>1.2</v>
      </c>
      <c r="T35" s="20"/>
      <c r="U35" s="4"/>
      <c r="V35" s="4"/>
      <c r="W35" s="4"/>
      <c r="X35" s="4">
        <v>1.2</v>
      </c>
      <c r="Y35" s="4"/>
      <c r="Z35" s="4"/>
      <c r="AA35" s="4"/>
      <c r="AB35" s="4"/>
      <c r="AC35" s="737">
        <f>SUM(AE35,AG35:AT35)</f>
        <v>0</v>
      </c>
      <c r="AD35" s="720"/>
      <c r="AE35" s="4"/>
      <c r="AF35" s="25">
        <f>D35-BH35</f>
        <v>10.626330000000001</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1.2</v>
      </c>
      <c r="BI35" s="23">
        <f>AF64</f>
        <v>19.486330000000002</v>
      </c>
      <c r="BJ35" s="14"/>
    </row>
    <row r="36" spans="1:62" s="26" customFormat="1" ht="20.25" customHeight="1" x14ac:dyDescent="0.25">
      <c r="A36" s="721" t="s">
        <v>260</v>
      </c>
      <c r="B36" s="16" t="s">
        <v>237</v>
      </c>
      <c r="C36" s="23" t="s">
        <v>238</v>
      </c>
      <c r="D36" s="790">
        <v>7.8469999999999998E-2</v>
      </c>
      <c r="E36" s="24">
        <f t="shared" si="9"/>
        <v>0</v>
      </c>
      <c r="F36" s="24"/>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7.8469999999999998E-2</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7.8469999999999998E-2</v>
      </c>
      <c r="BJ36" s="14"/>
    </row>
    <row r="37" spans="1:62" s="26" customFormat="1" ht="20.25" customHeight="1" x14ac:dyDescent="0.25">
      <c r="A37" s="721" t="s">
        <v>260</v>
      </c>
      <c r="B37" s="16" t="s">
        <v>239</v>
      </c>
      <c r="C37" s="23" t="s">
        <v>240</v>
      </c>
      <c r="D37" s="790">
        <f>0.32974+1.8</f>
        <v>2.12974</v>
      </c>
      <c r="E37" s="24">
        <f t="shared" si="9"/>
        <v>0</v>
      </c>
      <c r="F37" s="24"/>
      <c r="G37" s="20">
        <f t="shared" si="5"/>
        <v>0</v>
      </c>
      <c r="H37" s="4"/>
      <c r="I37" s="4"/>
      <c r="J37" s="4"/>
      <c r="K37" s="4"/>
      <c r="L37" s="4"/>
      <c r="M37" s="4"/>
      <c r="N37" s="4"/>
      <c r="O37" s="4"/>
      <c r="P37" s="4"/>
      <c r="Q37" s="4"/>
      <c r="R37" s="4"/>
      <c r="S37" s="20">
        <f>SUM(U37:AB37,AE37:AG37,AI37:BF37)</f>
        <v>1.8</v>
      </c>
      <c r="T37" s="20"/>
      <c r="U37" s="4"/>
      <c r="V37" s="4"/>
      <c r="W37" s="4"/>
      <c r="X37" s="4"/>
      <c r="Y37" s="4">
        <v>1.8</v>
      </c>
      <c r="Z37" s="4"/>
      <c r="AA37" s="4"/>
      <c r="AB37" s="4"/>
      <c r="AC37" s="737">
        <f>SUM(AE37:AG37,AI37:AT37)</f>
        <v>0</v>
      </c>
      <c r="AD37" s="720"/>
      <c r="AE37" s="4"/>
      <c r="AF37" s="4"/>
      <c r="AG37" s="4"/>
      <c r="AH37" s="25">
        <f>D37-BH37</f>
        <v>0.32973999999999992</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1.8</v>
      </c>
      <c r="BI37" s="23">
        <f>AH64</f>
        <v>0.32973999999999992</v>
      </c>
      <c r="BJ37" s="14"/>
    </row>
    <row r="38" spans="1:62" s="26" customFormat="1" ht="20.25" customHeight="1" x14ac:dyDescent="0.25">
      <c r="A38" s="721" t="s">
        <v>260</v>
      </c>
      <c r="B38" s="16" t="s">
        <v>241</v>
      </c>
      <c r="C38" s="23" t="s">
        <v>242</v>
      </c>
      <c r="D38" s="790">
        <v>59.48377</v>
      </c>
      <c r="E38" s="24">
        <f t="shared" si="9"/>
        <v>0</v>
      </c>
      <c r="F38" s="24"/>
      <c r="G38" s="20">
        <f t="shared" si="5"/>
        <v>0</v>
      </c>
      <c r="H38" s="4"/>
      <c r="I38" s="4"/>
      <c r="J38" s="4"/>
      <c r="K38" s="4"/>
      <c r="L38" s="4"/>
      <c r="M38" s="4"/>
      <c r="N38" s="4"/>
      <c r="O38" s="4"/>
      <c r="P38" s="4"/>
      <c r="Q38" s="4"/>
      <c r="R38" s="4"/>
      <c r="S38" s="20">
        <f>SUM(U38:AB38,AE38:AH38,AJ38:BF38)</f>
        <v>0</v>
      </c>
      <c r="T38" s="20"/>
      <c r="U38" s="4"/>
      <c r="V38" s="4"/>
      <c r="W38" s="4"/>
      <c r="X38" s="4"/>
      <c r="Y38" s="4"/>
      <c r="Z38" s="4"/>
      <c r="AA38" s="4"/>
      <c r="AB38" s="4"/>
      <c r="AC38" s="737">
        <f>SUM(AE38:AH38,AJ38:AT38)</f>
        <v>0</v>
      </c>
      <c r="AD38" s="720"/>
      <c r="AE38" s="4"/>
      <c r="AF38" s="4"/>
      <c r="AG38" s="4"/>
      <c r="AH38" s="4"/>
      <c r="AI38" s="25">
        <f>D38-BH38</f>
        <v>59.48377</v>
      </c>
      <c r="AJ38" s="4"/>
      <c r="AK38" s="4"/>
      <c r="AL38" s="4"/>
      <c r="AM38" s="4"/>
      <c r="AN38" s="4"/>
      <c r="AO38" s="4"/>
      <c r="AP38" s="4"/>
      <c r="AQ38" s="4"/>
      <c r="AR38" s="4"/>
      <c r="AS38" s="4"/>
      <c r="AT38" s="4"/>
      <c r="AU38" s="4"/>
      <c r="AV38" s="4"/>
      <c r="AW38" s="4"/>
      <c r="AX38" s="4"/>
      <c r="AY38" s="4"/>
      <c r="AZ38" s="4"/>
      <c r="BA38" s="4"/>
      <c r="BB38" s="4"/>
      <c r="BC38" s="4"/>
      <c r="BD38" s="4"/>
      <c r="BE38" s="4"/>
      <c r="BF38" s="4"/>
      <c r="BG38" s="4"/>
      <c r="BH38" s="20">
        <f>SUM(H38:N38,P38:R38,U38:AB38,AE38:AH38,AJ38:BG38)</f>
        <v>0</v>
      </c>
      <c r="BI38" s="23">
        <f>AI64</f>
        <v>59.583770000000001</v>
      </c>
      <c r="BJ38" s="14"/>
    </row>
    <row r="39" spans="1:62" s="26" customFormat="1" ht="20.25" customHeight="1" x14ac:dyDescent="0.25">
      <c r="A39" s="721" t="s">
        <v>260</v>
      </c>
      <c r="B39" s="16" t="s">
        <v>243</v>
      </c>
      <c r="C39" s="23" t="s">
        <v>244</v>
      </c>
      <c r="D39" s="790">
        <v>1.13113</v>
      </c>
      <c r="E39" s="24">
        <f t="shared" si="9"/>
        <v>0</v>
      </c>
      <c r="F39" s="24"/>
      <c r="G39" s="20">
        <f t="shared" si="5"/>
        <v>0</v>
      </c>
      <c r="H39" s="4"/>
      <c r="I39" s="4"/>
      <c r="J39" s="4"/>
      <c r="K39" s="4"/>
      <c r="L39" s="4"/>
      <c r="M39" s="4"/>
      <c r="N39" s="4"/>
      <c r="O39" s="4"/>
      <c r="P39" s="4"/>
      <c r="Q39" s="4"/>
      <c r="R39" s="4"/>
      <c r="S39" s="20">
        <f>SUM(U39:AB39,AE39:AI39,AK39:BF39)</f>
        <v>0</v>
      </c>
      <c r="T39" s="20"/>
      <c r="U39" s="4"/>
      <c r="V39" s="4"/>
      <c r="W39" s="4"/>
      <c r="X39" s="4"/>
      <c r="Y39" s="4"/>
      <c r="Z39" s="4"/>
      <c r="AA39" s="4"/>
      <c r="AB39" s="4"/>
      <c r="AC39" s="737">
        <f>SUM(AE39:AI39,AK39:AT39)</f>
        <v>0</v>
      </c>
      <c r="AD39" s="720"/>
      <c r="AE39" s="4"/>
      <c r="AF39" s="4"/>
      <c r="AG39" s="4"/>
      <c r="AH39" s="4"/>
      <c r="AI39" s="4"/>
      <c r="AJ39" s="25">
        <f>D39-BH39</f>
        <v>1.13113</v>
      </c>
      <c r="AK39" s="4"/>
      <c r="AL39" s="4"/>
      <c r="AM39" s="4"/>
      <c r="AN39" s="4"/>
      <c r="AO39" s="4"/>
      <c r="AP39" s="4"/>
      <c r="AQ39" s="4"/>
      <c r="AR39" s="4"/>
      <c r="AS39" s="4"/>
      <c r="AT39" s="4"/>
      <c r="AU39" s="4"/>
      <c r="AV39" s="4"/>
      <c r="AW39" s="4"/>
      <c r="AX39" s="4"/>
      <c r="AY39" s="4"/>
      <c r="AZ39" s="4"/>
      <c r="BA39" s="4"/>
      <c r="BB39" s="4"/>
      <c r="BC39" s="4"/>
      <c r="BD39" s="4"/>
      <c r="BE39" s="4"/>
      <c r="BF39" s="4"/>
      <c r="BG39" s="4"/>
      <c r="BH39" s="20">
        <f>SUM(H39:N39,P39:R39,U39:AB39,AE39:AI39,AK39:BG39)</f>
        <v>0</v>
      </c>
      <c r="BI39" s="23">
        <f>AJ64</f>
        <v>1.13113</v>
      </c>
      <c r="BJ39" s="14"/>
    </row>
    <row r="40" spans="1:62" s="26" customFormat="1" ht="20.25" customHeight="1" x14ac:dyDescent="0.25">
      <c r="A40" s="721" t="s">
        <v>260</v>
      </c>
      <c r="B40" s="16" t="s">
        <v>245</v>
      </c>
      <c r="C40" s="23" t="s">
        <v>246</v>
      </c>
      <c r="D40" s="790">
        <v>6.7159999999999997E-2</v>
      </c>
      <c r="E40" s="24">
        <f t="shared" si="9"/>
        <v>0</v>
      </c>
      <c r="F40" s="24"/>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6.7159999999999997E-2</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8.7160000000000001E-2</v>
      </c>
      <c r="BJ40" s="14"/>
    </row>
    <row r="41" spans="1:62" s="26" customFormat="1" ht="20.25" customHeight="1" x14ac:dyDescent="0.25">
      <c r="A41" s="721" t="s">
        <v>260</v>
      </c>
      <c r="B41" s="16" t="s">
        <v>247</v>
      </c>
      <c r="C41" s="23" t="s">
        <v>248</v>
      </c>
      <c r="D41" s="790"/>
      <c r="E41" s="24">
        <f t="shared" si="9"/>
        <v>0</v>
      </c>
      <c r="F41" s="24"/>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0</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0.08</v>
      </c>
      <c r="BJ41" s="14"/>
    </row>
    <row r="42" spans="1:62" s="26" customFormat="1" ht="20.25" customHeight="1" x14ac:dyDescent="0.25">
      <c r="A42" s="721" t="s">
        <v>260</v>
      </c>
      <c r="B42" s="16" t="s">
        <v>249</v>
      </c>
      <c r="C42" s="23" t="s">
        <v>250</v>
      </c>
      <c r="D42" s="4"/>
      <c r="E42" s="24">
        <f t="shared" si="9"/>
        <v>0</v>
      </c>
      <c r="F42" s="24"/>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772">
        <v>0.37594</v>
      </c>
      <c r="E43" s="24">
        <f t="shared" si="9"/>
        <v>0</v>
      </c>
      <c r="F43" s="24"/>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0.37594</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0.37594</v>
      </c>
      <c r="BJ43" s="14"/>
    </row>
    <row r="44" spans="1:62" s="26" customFormat="1" ht="20.25" customHeight="1" x14ac:dyDescent="0.25">
      <c r="A44" s="721" t="s">
        <v>260</v>
      </c>
      <c r="B44" s="16" t="s">
        <v>83</v>
      </c>
      <c r="C44" s="23" t="s">
        <v>73</v>
      </c>
      <c r="D44" s="4"/>
      <c r="E44" s="24">
        <f t="shared" si="9"/>
        <v>0</v>
      </c>
      <c r="F44" s="24"/>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4"/>
      <c r="E45" s="24">
        <f t="shared" si="9"/>
        <v>0</v>
      </c>
      <c r="F45" s="24"/>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v>
      </c>
      <c r="AQ45" s="4"/>
      <c r="AR45" s="4"/>
      <c r="AS45" s="4"/>
      <c r="AT45" s="4"/>
      <c r="AU45" s="4"/>
      <c r="AV45" s="4"/>
      <c r="AW45" s="4"/>
      <c r="AX45" s="4"/>
      <c r="AY45" s="4"/>
      <c r="AZ45" s="4"/>
      <c r="BA45" s="4"/>
      <c r="BB45" s="4"/>
      <c r="BC45" s="4"/>
      <c r="BD45" s="4"/>
      <c r="BE45" s="4"/>
      <c r="BF45" s="4"/>
      <c r="BG45" s="4"/>
      <c r="BH45" s="20">
        <f>SUM(H45:N45,P45:R45,U45:AB45,AE45:AO45,AQ45:BG45)</f>
        <v>0</v>
      </c>
      <c r="BI45" s="23">
        <f>AP64</f>
        <v>0</v>
      </c>
      <c r="BJ45" s="14"/>
    </row>
    <row r="46" spans="1:62" s="26" customFormat="1" ht="20.25" customHeight="1" x14ac:dyDescent="0.25">
      <c r="A46" s="721" t="s">
        <v>260</v>
      </c>
      <c r="B46" s="16" t="s">
        <v>251</v>
      </c>
      <c r="C46" s="23" t="s">
        <v>43</v>
      </c>
      <c r="D46" s="772">
        <v>19.277100000000001</v>
      </c>
      <c r="E46" s="24">
        <f t="shared" si="9"/>
        <v>0</v>
      </c>
      <c r="F46" s="24"/>
      <c r="G46" s="20">
        <f t="shared" si="5"/>
        <v>0</v>
      </c>
      <c r="H46" s="4"/>
      <c r="I46" s="4"/>
      <c r="J46" s="4"/>
      <c r="K46" s="4"/>
      <c r="L46" s="4"/>
      <c r="M46" s="4"/>
      <c r="N46" s="4"/>
      <c r="O46" s="4"/>
      <c r="P46" s="4"/>
      <c r="Q46" s="4"/>
      <c r="R46" s="4"/>
      <c r="S46" s="20">
        <f>SUM(U46:AB46,AE46:AP46,AR46:BF46)</f>
        <v>0.03</v>
      </c>
      <c r="T46" s="20"/>
      <c r="U46" s="4"/>
      <c r="V46" s="4"/>
      <c r="W46" s="4"/>
      <c r="X46" s="4"/>
      <c r="Y46" s="4"/>
      <c r="Z46" s="4"/>
      <c r="AA46" s="4"/>
      <c r="AB46" s="4"/>
      <c r="AC46" s="737">
        <f>SUM(AE46:AP46,AR46:AT46)</f>
        <v>0</v>
      </c>
      <c r="AD46" s="720"/>
      <c r="AE46" s="4"/>
      <c r="AF46" s="4"/>
      <c r="AG46" s="4"/>
      <c r="AH46" s="4"/>
      <c r="AI46" s="4"/>
      <c r="AJ46" s="4"/>
      <c r="AK46" s="4"/>
      <c r="AL46" s="4"/>
      <c r="AM46" s="4"/>
      <c r="AN46" s="4"/>
      <c r="AO46" s="4"/>
      <c r="AP46" s="4"/>
      <c r="AQ46" s="25">
        <f>D46-BH46</f>
        <v>19.2471</v>
      </c>
      <c r="AR46" s="4"/>
      <c r="AS46" s="4"/>
      <c r="AT46" s="4"/>
      <c r="AU46" s="4"/>
      <c r="AV46" s="4"/>
      <c r="AW46" s="4"/>
      <c r="AX46" s="4">
        <v>0.03</v>
      </c>
      <c r="AY46" s="4"/>
      <c r="AZ46" s="4"/>
      <c r="BA46" s="4"/>
      <c r="BB46" s="4"/>
      <c r="BC46" s="4"/>
      <c r="BD46" s="4"/>
      <c r="BE46" s="4"/>
      <c r="BF46" s="4"/>
      <c r="BG46" s="4"/>
      <c r="BH46" s="20">
        <f>SUM(H46:N46,P46:R46,U46:AB46,AE46:AP46,AR46:BG46)</f>
        <v>0.03</v>
      </c>
      <c r="BI46" s="23">
        <f>AQ64</f>
        <v>21.447099999999999</v>
      </c>
      <c r="BJ46" s="14"/>
    </row>
    <row r="47" spans="1:62" s="26" customFormat="1" ht="20.25" customHeight="1" x14ac:dyDescent="0.25">
      <c r="A47" s="721" t="s">
        <v>260</v>
      </c>
      <c r="B47" s="16" t="s">
        <v>252</v>
      </c>
      <c r="C47" s="23" t="s">
        <v>253</v>
      </c>
      <c r="D47" s="4"/>
      <c r="E47" s="24">
        <f t="shared" si="9"/>
        <v>0</v>
      </c>
      <c r="F47" s="24"/>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4"/>
      <c r="E48" s="24">
        <f t="shared" si="9"/>
        <v>0</v>
      </c>
      <c r="F48" s="24"/>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4"/>
      <c r="E49" s="24">
        <f t="shared" si="9"/>
        <v>0</v>
      </c>
      <c r="F49" s="24"/>
      <c r="G49" s="20">
        <f t="shared" si="5"/>
        <v>0</v>
      </c>
      <c r="H49" s="4"/>
      <c r="I49" s="4"/>
      <c r="J49" s="4"/>
      <c r="K49" s="4"/>
      <c r="L49" s="4"/>
      <c r="M49" s="4"/>
      <c r="N49" s="4"/>
      <c r="O49" s="4"/>
      <c r="P49" s="4"/>
      <c r="Q49" s="4"/>
      <c r="R49" s="4"/>
      <c r="S49" s="20">
        <f>SUM(U49:AB49,AE49:AS49,AU49:BF49)</f>
        <v>0</v>
      </c>
      <c r="T49" s="20"/>
      <c r="U49" s="4"/>
      <c r="V49" s="4"/>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0</v>
      </c>
      <c r="AU49" s="4"/>
      <c r="AV49" s="4"/>
      <c r="AW49" s="4"/>
      <c r="AX49" s="4"/>
      <c r="AY49" s="4"/>
      <c r="AZ49" s="4"/>
      <c r="BA49" s="4"/>
      <c r="BB49" s="4"/>
      <c r="BC49" s="4"/>
      <c r="BD49" s="4"/>
      <c r="BE49" s="4"/>
      <c r="BF49" s="4"/>
      <c r="BG49" s="4"/>
      <c r="BH49" s="20">
        <f>SUM(H49:N49,P49:R49,U49:AB49,AE49:AS49,AU49:BG49)</f>
        <v>0</v>
      </c>
      <c r="BI49" s="23">
        <f>AT64</f>
        <v>2</v>
      </c>
      <c r="BJ49" s="14"/>
    </row>
    <row r="50" spans="1:62" s="26" customFormat="1" ht="13.8" x14ac:dyDescent="0.25">
      <c r="A50" s="15">
        <v>2.1</v>
      </c>
      <c r="B50" s="16" t="s">
        <v>119</v>
      </c>
      <c r="C50" s="23" t="s">
        <v>123</v>
      </c>
      <c r="D50" s="4"/>
      <c r="E50" s="24">
        <f t="shared" si="9"/>
        <v>0</v>
      </c>
      <c r="F50" s="24"/>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772">
        <v>0.82684999999999997</v>
      </c>
      <c r="E51" s="24">
        <f t="shared" si="9"/>
        <v>0</v>
      </c>
      <c r="F51" s="24"/>
      <c r="G51" s="20">
        <f t="shared" si="5"/>
        <v>0</v>
      </c>
      <c r="H51" s="4"/>
      <c r="I51" s="4"/>
      <c r="J51" s="4"/>
      <c r="K51" s="4"/>
      <c r="L51" s="4"/>
      <c r="M51" s="4"/>
      <c r="N51" s="4"/>
      <c r="O51" s="4"/>
      <c r="P51" s="4"/>
      <c r="Q51" s="4"/>
      <c r="R51" s="4"/>
      <c r="S51" s="20">
        <f>SUM(U51:AB51,AE51:AU51,AW51:BF51)</f>
        <v>0</v>
      </c>
      <c r="T51" s="20"/>
      <c r="U51" s="4"/>
      <c r="V51" s="4"/>
      <c r="W51" s="4"/>
      <c r="X51" s="4"/>
      <c r="Y51" s="4"/>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0.82684999999999997</v>
      </c>
      <c r="AW51" s="4"/>
      <c r="AX51" s="4"/>
      <c r="AY51" s="4"/>
      <c r="AZ51" s="4"/>
      <c r="BA51" s="4"/>
      <c r="BB51" s="4"/>
      <c r="BC51" s="4"/>
      <c r="BD51" s="4"/>
      <c r="BE51" s="4"/>
      <c r="BF51" s="4"/>
      <c r="BG51" s="4"/>
      <c r="BH51" s="20">
        <f>SUM(H51:N51,P51:R51,U51:AB51,AE51:AU51,AW51:BG51)</f>
        <v>0</v>
      </c>
      <c r="BI51" s="23">
        <f>AV64</f>
        <v>0.82684999999999997</v>
      </c>
      <c r="BJ51" s="14"/>
    </row>
    <row r="52" spans="1:62" s="26" customFormat="1" ht="13.8" x14ac:dyDescent="0.25">
      <c r="A52" s="15">
        <v>2.12</v>
      </c>
      <c r="B52" s="16" t="s">
        <v>149</v>
      </c>
      <c r="C52" s="23" t="s">
        <v>147</v>
      </c>
      <c r="D52" s="772">
        <v>0.18006</v>
      </c>
      <c r="E52" s="24">
        <f t="shared" si="9"/>
        <v>0</v>
      </c>
      <c r="F52" s="24"/>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0.18006</v>
      </c>
      <c r="AX52" s="4"/>
      <c r="AY52" s="4"/>
      <c r="AZ52" s="4"/>
      <c r="BA52" s="4"/>
      <c r="BB52" s="4"/>
      <c r="BC52" s="4"/>
      <c r="BD52" s="4"/>
      <c r="BE52" s="4"/>
      <c r="BF52" s="4"/>
      <c r="BG52" s="4"/>
      <c r="BH52" s="20">
        <f>SUM(H52:N52,P52:R52,U52:AB52,AE52:AV52,AX52:BG52)</f>
        <v>0</v>
      </c>
      <c r="BI52" s="23">
        <f>AW64</f>
        <v>0.18006</v>
      </c>
      <c r="BJ52" s="14"/>
    </row>
    <row r="53" spans="1:62" s="26" customFormat="1" ht="13.8" x14ac:dyDescent="0.25">
      <c r="A53" s="15" t="s">
        <v>168</v>
      </c>
      <c r="B53" s="16" t="s">
        <v>90</v>
      </c>
      <c r="C53" s="23" t="s">
        <v>94</v>
      </c>
      <c r="D53" s="772">
        <v>66.386510000000001</v>
      </c>
      <c r="E53" s="24">
        <f t="shared" si="9"/>
        <v>0</v>
      </c>
      <c r="F53" s="24"/>
      <c r="G53" s="20">
        <f t="shared" si="5"/>
        <v>0</v>
      </c>
      <c r="H53" s="4"/>
      <c r="I53" s="4"/>
      <c r="J53" s="4"/>
      <c r="K53" s="4"/>
      <c r="L53" s="4"/>
      <c r="M53" s="4"/>
      <c r="N53" s="4"/>
      <c r="O53" s="4"/>
      <c r="P53" s="4"/>
      <c r="Q53" s="4"/>
      <c r="R53" s="4"/>
      <c r="S53" s="20">
        <f>SUM(U53:AB53,AE53:AW53,AY53:BF53)</f>
        <v>1.1000000000000001</v>
      </c>
      <c r="T53" s="20"/>
      <c r="U53" s="4"/>
      <c r="V53" s="4"/>
      <c r="W53" s="4"/>
      <c r="X53" s="4"/>
      <c r="Y53" s="4"/>
      <c r="Z53" s="4"/>
      <c r="AA53" s="4"/>
      <c r="AB53" s="4"/>
      <c r="AC53" s="737">
        <f t="shared" ref="AC53:AC60" si="13">SUM(AE53:AT53,)</f>
        <v>1.1000000000000001</v>
      </c>
      <c r="AD53" s="720"/>
      <c r="AE53" s="4">
        <v>1</v>
      </c>
      <c r="AF53" s="4">
        <v>0.1</v>
      </c>
      <c r="AG53" s="4"/>
      <c r="AH53" s="4"/>
      <c r="AI53" s="4"/>
      <c r="AJ53" s="4"/>
      <c r="AK53" s="4"/>
      <c r="AL53" s="4"/>
      <c r="AM53" s="4"/>
      <c r="AN53" s="4"/>
      <c r="AO53" s="4"/>
      <c r="AP53" s="4"/>
      <c r="AQ53" s="4"/>
      <c r="AR53" s="4"/>
      <c r="AS53" s="4"/>
      <c r="AT53" s="4"/>
      <c r="AU53" s="4"/>
      <c r="AV53" s="4"/>
      <c r="AW53" s="4"/>
      <c r="AX53" s="25">
        <f>D53-BH53</f>
        <v>65.286510000000007</v>
      </c>
      <c r="AY53" s="4"/>
      <c r="AZ53" s="4"/>
      <c r="BA53" s="4"/>
      <c r="BB53" s="4"/>
      <c r="BC53" s="4"/>
      <c r="BD53" s="4"/>
      <c r="BE53" s="4"/>
      <c r="BF53" s="4"/>
      <c r="BG53" s="4"/>
      <c r="BH53" s="20">
        <f>SUM(H53:N53,P53:R53,U53:AB53,AE53:AW53,AY53:BG53)</f>
        <v>1.1000000000000001</v>
      </c>
      <c r="BI53" s="23">
        <f>AX64</f>
        <v>205.94650999999999</v>
      </c>
      <c r="BJ53" s="14"/>
    </row>
    <row r="54" spans="1:62" s="26" customFormat="1" ht="13.8" x14ac:dyDescent="0.25">
      <c r="A54" s="15" t="s">
        <v>169</v>
      </c>
      <c r="B54" s="16" t="s">
        <v>91</v>
      </c>
      <c r="C54" s="23" t="s">
        <v>95</v>
      </c>
      <c r="D54" s="4"/>
      <c r="E54" s="24">
        <f t="shared" si="9"/>
        <v>0</v>
      </c>
      <c r="F54" s="24"/>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772">
        <v>0.45090999999999998</v>
      </c>
      <c r="E55" s="24">
        <f t="shared" si="9"/>
        <v>0</v>
      </c>
      <c r="F55" s="24"/>
      <c r="G55" s="20">
        <f t="shared" si="5"/>
        <v>0</v>
      </c>
      <c r="H55" s="4"/>
      <c r="I55" s="4"/>
      <c r="J55" s="4"/>
      <c r="K55" s="4"/>
      <c r="L55" s="4"/>
      <c r="M55" s="4"/>
      <c r="N55" s="4"/>
      <c r="O55" s="4"/>
      <c r="P55" s="4"/>
      <c r="Q55" s="4"/>
      <c r="R55" s="4"/>
      <c r="S55" s="20">
        <f>SUM(U55:AB55,AE55:AY55,BA55:BF55)</f>
        <v>0</v>
      </c>
      <c r="T55" s="20"/>
      <c r="U55" s="4"/>
      <c r="V55" s="4"/>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0.45090999999999998</v>
      </c>
      <c r="BA55" s="4"/>
      <c r="BB55" s="4"/>
      <c r="BC55" s="4"/>
      <c r="BD55" s="4"/>
      <c r="BE55" s="4"/>
      <c r="BF55" s="4"/>
      <c r="BG55" s="4"/>
      <c r="BH55" s="20">
        <f>SUM(H55:N55,P55:R55,U55:AB55,AE55:AY55,BA55:BG55)</f>
        <v>0</v>
      </c>
      <c r="BI55" s="23">
        <f>AZ64</f>
        <v>0.45090999999999998</v>
      </c>
      <c r="BJ55" s="14"/>
    </row>
    <row r="56" spans="1:62" s="26" customFormat="1" ht="13.8" x14ac:dyDescent="0.25">
      <c r="A56" s="15" t="s">
        <v>171</v>
      </c>
      <c r="B56" s="16" t="s">
        <v>116</v>
      </c>
      <c r="C56" s="23" t="s">
        <v>96</v>
      </c>
      <c r="D56" s="4"/>
      <c r="E56" s="24">
        <f t="shared" si="9"/>
        <v>0</v>
      </c>
      <c r="F56" s="24"/>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4"/>
      <c r="E57" s="24">
        <f t="shared" si="9"/>
        <v>0</v>
      </c>
      <c r="F57" s="24"/>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772">
        <v>1.1041799999999999</v>
      </c>
      <c r="E58" s="24">
        <f t="shared" si="9"/>
        <v>0</v>
      </c>
      <c r="F58" s="24"/>
      <c r="G58" s="20">
        <f t="shared" si="5"/>
        <v>0</v>
      </c>
      <c r="H58" s="4"/>
      <c r="I58" s="4"/>
      <c r="J58" s="4"/>
      <c r="K58" s="4"/>
      <c r="L58" s="4"/>
      <c r="M58" s="4"/>
      <c r="N58" s="4"/>
      <c r="O58" s="4"/>
      <c r="P58" s="4"/>
      <c r="Q58" s="4"/>
      <c r="R58" s="4"/>
      <c r="S58" s="20">
        <f>SUM(U58:AB58,AE58:BB58,BD58:BF58)</f>
        <v>0.2</v>
      </c>
      <c r="T58" s="20"/>
      <c r="U58" s="4"/>
      <c r="V58" s="4"/>
      <c r="W58" s="4"/>
      <c r="X58" s="4"/>
      <c r="Y58" s="4">
        <v>0.2</v>
      </c>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0.90417999999999998</v>
      </c>
      <c r="BD58" s="4"/>
      <c r="BE58" s="4"/>
      <c r="BF58" s="4"/>
      <c r="BG58" s="4"/>
      <c r="BH58" s="20">
        <f>SUM(H58:N58,P58:R58,U58:AB58,AE58:BB58,BD58:BG58)</f>
        <v>0.2</v>
      </c>
      <c r="BI58" s="23">
        <f>BC64</f>
        <v>0.90417999999999998</v>
      </c>
      <c r="BJ58" s="14"/>
    </row>
    <row r="59" spans="1:62" s="26" customFormat="1" ht="13.8" x14ac:dyDescent="0.25">
      <c r="A59" s="15">
        <v>2.19</v>
      </c>
      <c r="B59" s="16" t="s">
        <v>151</v>
      </c>
      <c r="C59" s="23" t="s">
        <v>152</v>
      </c>
      <c r="D59" s="772">
        <v>25.350860000000001</v>
      </c>
      <c r="E59" s="24">
        <f t="shared" si="9"/>
        <v>0</v>
      </c>
      <c r="F59" s="24"/>
      <c r="G59" s="20">
        <f t="shared" si="5"/>
        <v>0</v>
      </c>
      <c r="H59" s="4"/>
      <c r="I59" s="4"/>
      <c r="J59" s="4"/>
      <c r="K59" s="4"/>
      <c r="L59" s="4"/>
      <c r="M59" s="4"/>
      <c r="N59" s="4"/>
      <c r="O59" s="4"/>
      <c r="P59" s="4"/>
      <c r="Q59" s="4"/>
      <c r="R59" s="4"/>
      <c r="S59" s="20">
        <f>SUM(U59:AB59,AE59:BC59,BE59:BF59)</f>
        <v>0</v>
      </c>
      <c r="T59" s="20"/>
      <c r="U59" s="4"/>
      <c r="V59" s="4"/>
      <c r="W59" s="4"/>
      <c r="X59" s="4"/>
      <c r="Y59" s="4"/>
      <c r="Z59" s="4"/>
      <c r="AA59" s="4"/>
      <c r="AB59" s="4"/>
      <c r="AC59" s="737">
        <f t="shared" si="13"/>
        <v>0</v>
      </c>
      <c r="AD59" s="720"/>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25.350860000000001</v>
      </c>
      <c r="BE59" s="4"/>
      <c r="BF59" s="4"/>
      <c r="BG59" s="4"/>
      <c r="BH59" s="20">
        <f>SUM(H59:N59,P59:R59,U59:AB59,AE59:BC59,BE59:BG59)</f>
        <v>0</v>
      </c>
      <c r="BI59" s="23">
        <f>BD64</f>
        <v>25.350860000000001</v>
      </c>
      <c r="BJ59" s="14"/>
    </row>
    <row r="60" spans="1:62" s="26" customFormat="1" ht="13.8" x14ac:dyDescent="0.25">
      <c r="A60" s="15">
        <v>2.2000000000000002</v>
      </c>
      <c r="B60" s="16" t="s">
        <v>150</v>
      </c>
      <c r="C60" s="23" t="s">
        <v>153</v>
      </c>
      <c r="D60" s="772">
        <v>5.4250999999999996</v>
      </c>
      <c r="E60" s="24">
        <f t="shared" si="9"/>
        <v>0</v>
      </c>
      <c r="F60" s="24"/>
      <c r="G60" s="20">
        <f t="shared" si="5"/>
        <v>0</v>
      </c>
      <c r="H60" s="4"/>
      <c r="I60" s="4"/>
      <c r="J60" s="4"/>
      <c r="K60" s="4"/>
      <c r="L60" s="4"/>
      <c r="M60" s="4"/>
      <c r="N60" s="4"/>
      <c r="O60" s="4"/>
      <c r="P60" s="4"/>
      <c r="Q60" s="4"/>
      <c r="R60" s="4"/>
      <c r="S60" s="20">
        <f>SUM(U60:AB60,AE60:BD60,BF60)</f>
        <v>1.5</v>
      </c>
      <c r="T60" s="20"/>
      <c r="U60" s="4"/>
      <c r="V60" s="4"/>
      <c r="W60" s="4"/>
      <c r="X60" s="4"/>
      <c r="Y60" s="4"/>
      <c r="Z60" s="4"/>
      <c r="AA60" s="4"/>
      <c r="AB60" s="4"/>
      <c r="AC60" s="737">
        <f t="shared" si="13"/>
        <v>1.5</v>
      </c>
      <c r="AD60" s="720"/>
      <c r="AE60" s="4"/>
      <c r="AF60" s="4">
        <v>1.5</v>
      </c>
      <c r="AG60" s="4"/>
      <c r="AH60" s="4"/>
      <c r="AI60" s="4"/>
      <c r="AJ60" s="4"/>
      <c r="AK60" s="4"/>
      <c r="AL60" s="4"/>
      <c r="AM60" s="4"/>
      <c r="AN60" s="4"/>
      <c r="AO60" s="4"/>
      <c r="AP60" s="4"/>
      <c r="AQ60" s="4"/>
      <c r="AR60" s="4"/>
      <c r="AS60" s="4"/>
      <c r="AT60" s="4"/>
      <c r="AU60" s="4"/>
      <c r="AV60" s="4"/>
      <c r="AW60" s="4"/>
      <c r="AX60" s="4"/>
      <c r="AY60" s="4"/>
      <c r="AZ60" s="4"/>
      <c r="BA60" s="4"/>
      <c r="BB60" s="4"/>
      <c r="BC60" s="4"/>
      <c r="BD60" s="4"/>
      <c r="BE60" s="25">
        <f>D60-BH60</f>
        <v>3.9250999999999996</v>
      </c>
      <c r="BF60" s="4"/>
      <c r="BG60" s="4"/>
      <c r="BH60" s="20">
        <f>SUM(H60:N60,P60:R60,U60:AB60,AE60:BD60,BF60:BG60)</f>
        <v>1.5</v>
      </c>
      <c r="BI60" s="23">
        <f>BE64</f>
        <v>3.9250999999999996</v>
      </c>
      <c r="BJ60" s="14"/>
    </row>
    <row r="61" spans="1:62" s="26" customFormat="1" ht="13.8" x14ac:dyDescent="0.25">
      <c r="A61" s="15">
        <v>2.21</v>
      </c>
      <c r="B61" s="16" t="s">
        <v>77</v>
      </c>
      <c r="C61" s="23" t="s">
        <v>78</v>
      </c>
      <c r="D61" s="4"/>
      <c r="E61" s="24">
        <f t="shared" si="9"/>
        <v>0</v>
      </c>
      <c r="F61" s="24"/>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v>
      </c>
      <c r="BG61" s="4"/>
      <c r="BH61" s="20">
        <f>SUM(H61:N61,P61:R61,U61:AB61,AE61:BE61,BG61)</f>
        <v>0</v>
      </c>
      <c r="BI61" s="23">
        <f>BF64</f>
        <v>0</v>
      </c>
      <c r="BJ61" s="14"/>
    </row>
    <row r="62" spans="1:62" s="26" customFormat="1" ht="13.8" x14ac:dyDescent="0.25">
      <c r="A62" s="27">
        <v>3</v>
      </c>
      <c r="B62" s="28" t="s">
        <v>72</v>
      </c>
      <c r="C62" s="29" t="s">
        <v>84</v>
      </c>
      <c r="D62" s="771">
        <f>17.4789-1.8</f>
        <v>15.678899999999999</v>
      </c>
      <c r="E62" s="24">
        <f>SUM(H62:N62,P62:R62)</f>
        <v>0</v>
      </c>
      <c r="F62" s="24"/>
      <c r="G62" s="20">
        <f t="shared" si="5"/>
        <v>0</v>
      </c>
      <c r="H62" s="4"/>
      <c r="I62" s="4"/>
      <c r="J62" s="4"/>
      <c r="K62" s="4"/>
      <c r="L62" s="4"/>
      <c r="M62" s="4"/>
      <c r="N62" s="4"/>
      <c r="O62" s="4"/>
      <c r="P62" s="4"/>
      <c r="Q62" s="4"/>
      <c r="R62" s="4"/>
      <c r="S62" s="20">
        <f>SUM(U62:AB62,AE62:BF62,)</f>
        <v>6.9599999999999991</v>
      </c>
      <c r="T62" s="20"/>
      <c r="U62" s="4"/>
      <c r="V62" s="4"/>
      <c r="W62" s="4"/>
      <c r="X62" s="4">
        <v>1</v>
      </c>
      <c r="Y62" s="4">
        <v>0.43</v>
      </c>
      <c r="Z62" s="4"/>
      <c r="AA62" s="4"/>
      <c r="AB62" s="4"/>
      <c r="AC62" s="737">
        <f>SUM(AE62:AT62,)</f>
        <v>2.98</v>
      </c>
      <c r="AD62" s="720"/>
      <c r="AE62" s="4">
        <v>2</v>
      </c>
      <c r="AF62" s="4">
        <v>0.8</v>
      </c>
      <c r="AG62" s="4"/>
      <c r="AH62" s="4"/>
      <c r="AI62" s="4">
        <v>0.1</v>
      </c>
      <c r="AJ62" s="4"/>
      <c r="AK62" s="4"/>
      <c r="AL62" s="4">
        <v>0.08</v>
      </c>
      <c r="AM62" s="4"/>
      <c r="AN62" s="4"/>
      <c r="AO62" s="4"/>
      <c r="AP62" s="4"/>
      <c r="AQ62" s="4"/>
      <c r="AR62" s="4"/>
      <c r="AS62" s="4"/>
      <c r="AT62" s="4"/>
      <c r="AU62" s="4"/>
      <c r="AV62" s="4"/>
      <c r="AW62" s="4"/>
      <c r="AX62" s="4">
        <v>2.5499999999999998</v>
      </c>
      <c r="AY62" s="4"/>
      <c r="AZ62" s="4"/>
      <c r="BA62" s="4"/>
      <c r="BB62" s="4"/>
      <c r="BC62" s="4"/>
      <c r="BD62" s="4"/>
      <c r="BE62" s="4"/>
      <c r="BF62" s="4"/>
      <c r="BG62" s="25">
        <f>D62-BH62</f>
        <v>8.7188999999999997</v>
      </c>
      <c r="BH62" s="20">
        <f>SUM(H62:N62,P62:R62,U62:AB62,AE62:BF62,)</f>
        <v>6.9599999999999991</v>
      </c>
      <c r="BI62" s="23">
        <f>BG64</f>
        <v>8.7188999999999997</v>
      </c>
      <c r="BJ62" s="14"/>
    </row>
    <row r="63" spans="1:62" x14ac:dyDescent="0.25">
      <c r="A63" s="723"/>
      <c r="B63" s="30" t="s">
        <v>113</v>
      </c>
      <c r="C63" s="724"/>
      <c r="D63" s="725"/>
      <c r="E63" s="726">
        <f>SUM(H63:N63,P63:R63)</f>
        <v>0</v>
      </c>
      <c r="F63" s="726"/>
      <c r="G63" s="726">
        <f>SUM(H63+I63)</f>
        <v>0</v>
      </c>
      <c r="H63" s="726">
        <f>SUM(H12:H17,H19:H21,H24:H31,H34:H62)</f>
        <v>0</v>
      </c>
      <c r="I63" s="726">
        <f>SUM(I11,I13:I17,I19:I21,I24:I31,I34:I62)</f>
        <v>0</v>
      </c>
      <c r="J63" s="726">
        <f>SUM(J11:J12,J14:J17,J19:J21,J24:J31,J34:J62)</f>
        <v>0</v>
      </c>
      <c r="K63" s="726">
        <f>SUM(K11:K13,K15:K17,K19:K21,K24:K31,K34:K62)</f>
        <v>0</v>
      </c>
      <c r="L63" s="726">
        <f>SUM(L11:L14,L16:L17,L19:L21,L24:L31,L34:L62)</f>
        <v>0</v>
      </c>
      <c r="M63" s="726">
        <f>SUM(M11:M15,M17,M19:M21,M24:M31,M34:M62)</f>
        <v>0</v>
      </c>
      <c r="N63" s="726">
        <f>SUM(N11:N16,N19:N21,N24:N31,N34:N62)</f>
        <v>0</v>
      </c>
      <c r="O63" s="726">
        <f>SUM(O11:O16,O19:O21,O24:O31,O34:O62)</f>
        <v>0</v>
      </c>
      <c r="P63" s="726">
        <f>SUM(P11:P17,P20:P21,P24:P31,P34:P62)</f>
        <v>0</v>
      </c>
      <c r="Q63" s="726">
        <f>SUM(Q11:Q17,Q19,Q21,Q24:Q31,Q34:Q62)</f>
        <v>0</v>
      </c>
      <c r="R63" s="726">
        <f>SUM(R11:R17,R19:R20,R24:R31,R34:R62)</f>
        <v>0</v>
      </c>
      <c r="S63" s="726">
        <f>SUM(U63:AB63,AE63:BF63)</f>
        <v>265.93</v>
      </c>
      <c r="T63" s="726"/>
      <c r="U63" s="726">
        <f>SUM(U11:U17,U19:U21,U25:U31,U34:U62)</f>
        <v>0</v>
      </c>
      <c r="V63" s="726">
        <f>SUM(V11:V17,V19:V21,V24,V26:V31,V34:V62)</f>
        <v>0.2</v>
      </c>
      <c r="W63" s="726">
        <f>SUM(W11:W17,W19:W21,W24:W25,W27:W31,W34:W62)</f>
        <v>0</v>
      </c>
      <c r="X63" s="726">
        <f>SUM(X11:X17,X19:X21,X24:X26,X28:X31,X34:X62)</f>
        <v>77.78</v>
      </c>
      <c r="Y63" s="726">
        <f>SUM(Y11:Y17,Y19:Y21,Y24:Y27,Y29:Y31,Y34:Y62)</f>
        <v>20.860000000000003</v>
      </c>
      <c r="Z63" s="726">
        <f>SUM(Z11:Z17,Z19:Z21,Z24:Z28,Z30:Z31,Z34:Z62)</f>
        <v>0.16999999999999998</v>
      </c>
      <c r="AA63" s="726">
        <f>SUM(AA11:AA17,AA19:AA21,AA24:AA29,AA31,AA34:AA62)</f>
        <v>0</v>
      </c>
      <c r="AB63" s="726">
        <f>SUM(AB11:AB17,AB19:AB21,AB24:AB30,AB34:AB62)</f>
        <v>0</v>
      </c>
      <c r="AC63" s="738">
        <f>SUM(AC11:AC17,AC19:AC21,AC24:AC31,AC34:AC49,AC50:AC62)</f>
        <v>26.26</v>
      </c>
      <c r="AD63" s="726"/>
      <c r="AE63" s="726">
        <f>SUM(AE11:AE17,AE19:AE21,AE24:AE31,AE35:AE62)</f>
        <v>13</v>
      </c>
      <c r="AF63" s="726">
        <f>SUM(AF11:AF17,AF19:AF21,AF24:AF31,AF34,AF36:AF62)</f>
        <v>8.86</v>
      </c>
      <c r="AG63" s="726">
        <f>SUM(AG11:AG17,AG19:AG21,AG24:AG31,AG34:AG35,AG37:AG62)</f>
        <v>0</v>
      </c>
      <c r="AH63" s="726">
        <f>SUM(AH11:AH17,AH19:AH21,AH24:AH31,AH34:AH36,AH38:AH62)</f>
        <v>0</v>
      </c>
      <c r="AI63" s="726">
        <f>SUM(AI11:AI17,AI19:AI21,AI24:AI31,AI34:AI37,AI39:AI62)</f>
        <v>0.1</v>
      </c>
      <c r="AJ63" s="726">
        <f>SUM(AJ11:AJ17,AJ19:AJ21,AJ24:AJ31,AJ34:AJ38,AJ40:AJ62)</f>
        <v>0</v>
      </c>
      <c r="AK63" s="726">
        <f>SUM(AK11:AK17,AK19:AK21,AK24:AK31,AK34:AK39,AK41:AK62)</f>
        <v>0.02</v>
      </c>
      <c r="AL63" s="726">
        <f>SUM(AL11:AL17,AL19:AL21,AL24:AL31,AL34:AL40,AL42:AL62)</f>
        <v>0.08</v>
      </c>
      <c r="AM63" s="726">
        <f>SUM(AM11:AM17,AM19:AM21,AM24:AM31,AM34:AM41,AM43:AM62)</f>
        <v>0</v>
      </c>
      <c r="AN63" s="726">
        <f>SUM(AN11:AN17,AN19:AN21,AN24:AN31,AN34:AN42,AN44:AN62)</f>
        <v>0</v>
      </c>
      <c r="AO63" s="726">
        <f>SUM(AO11:AO17,AO19:AO21,AO24:AO31,AO34:AO43,AO45:AO62)</f>
        <v>0</v>
      </c>
      <c r="AP63" s="726">
        <f>SUM(AP11:AP17,AP19:AP21,AP24:AP31,AP34:AP44,AP46:AP62)</f>
        <v>0</v>
      </c>
      <c r="AQ63" s="726">
        <f>SUM(AQ11:AQ17,AQ19:AQ21,AQ24:AQ31,AQ34:AQ45,AQ47:AQ62)</f>
        <v>2.2000000000000002</v>
      </c>
      <c r="AR63" s="726">
        <f>SUM(AR11:AR17,AR19:AR21,AR24:AR31,AR34:AR46,AR48:AR62)</f>
        <v>0</v>
      </c>
      <c r="AS63" s="726">
        <f>SUM(AS11:AS17,AS19:AS21,AS24:AS31,AS34:AS47,AS49:AS62)</f>
        <v>0</v>
      </c>
      <c r="AT63" s="726">
        <f>SUM(AT11:AT17,AT19:AT21,AT24:AT31,AT34:AT48,AT50:AT62)</f>
        <v>2</v>
      </c>
      <c r="AU63" s="726">
        <f>SUM(AU11:AU17,AU19:AU21,AU24:AU31,AU34:AU49,AU51:AU62)</f>
        <v>0</v>
      </c>
      <c r="AV63" s="726">
        <f>SUM(AV11:AV17,AV19:AV21,AV24:AV31,AV34:AV50,AV52:AV62)</f>
        <v>0</v>
      </c>
      <c r="AW63" s="726">
        <f>SUM(AW11:AW17,AW19:AW21,AW24:AW31,AW34:AW51,AW53:AW62)</f>
        <v>0</v>
      </c>
      <c r="AX63" s="726">
        <f>SUM(AX11:AX17,AX19:AX21,AX24:AX31,AX34:AX52,AX54:AX62)</f>
        <v>140.66</v>
      </c>
      <c r="AY63" s="726">
        <f>SUM(AY11:AY17,AY19:AY21,AY24:AY31,AY34:AY53,AY55:AY62)</f>
        <v>0</v>
      </c>
      <c r="AZ63" s="726">
        <f>SUM(AZ11:AZ17,AZ19:AZ21,AZ24:AZ31,AZ34:AZ54,AZ56:AZ62)</f>
        <v>0</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180.45083</v>
      </c>
      <c r="F64" s="34"/>
      <c r="G64" s="34">
        <f>G10+G63</f>
        <v>113.80275999999998</v>
      </c>
      <c r="H64" s="34">
        <f>H63+H11</f>
        <v>113.80275999999998</v>
      </c>
      <c r="I64" s="34">
        <f>I12+I63</f>
        <v>0</v>
      </c>
      <c r="J64" s="34">
        <f>J13+J63</f>
        <v>3.8222800000000001</v>
      </c>
      <c r="K64" s="34">
        <f>K14+K63</f>
        <v>59.359490000000001</v>
      </c>
      <c r="L64" s="34">
        <f>L15+L63</f>
        <v>0</v>
      </c>
      <c r="M64" s="34">
        <f>M16+M63</f>
        <v>0</v>
      </c>
      <c r="N64" s="34">
        <f>N17+N63</f>
        <v>0</v>
      </c>
      <c r="O64" s="34">
        <f>O18+O63</f>
        <v>0</v>
      </c>
      <c r="P64" s="34">
        <f>P63+P19</f>
        <v>2.96543</v>
      </c>
      <c r="Q64" s="34">
        <f>Q63+Q20</f>
        <v>0</v>
      </c>
      <c r="R64" s="34">
        <f>R63+R21</f>
        <v>0.50087000000000004</v>
      </c>
      <c r="S64" s="34">
        <f>SUM(S63,S22)</f>
        <v>552.74507000000006</v>
      </c>
      <c r="T64" s="34"/>
      <c r="U64" s="34">
        <f>U63+U24</f>
        <v>0</v>
      </c>
      <c r="V64" s="34">
        <f>V63+V25</f>
        <v>0.2</v>
      </c>
      <c r="W64" s="34">
        <f>W63+W26</f>
        <v>0</v>
      </c>
      <c r="X64" s="34">
        <f>+X63+X27</f>
        <v>100.97338999999999</v>
      </c>
      <c r="Y64" s="34">
        <f>+Y63+Y28</f>
        <v>21.826590000000003</v>
      </c>
      <c r="Z64" s="34">
        <f>Z63+Z29</f>
        <v>0.16999999999999998</v>
      </c>
      <c r="AA64" s="34">
        <f>AA63+AA30</f>
        <v>0</v>
      </c>
      <c r="AB64" s="34">
        <f>AB63+AB31</f>
        <v>0</v>
      </c>
      <c r="AC64" s="734">
        <f>AC63+AC32</f>
        <v>191.99062000000001</v>
      </c>
      <c r="AD64" s="34"/>
      <c r="AE64" s="34">
        <f>AE63+AE34</f>
        <v>87.390979999999999</v>
      </c>
      <c r="AF64" s="34">
        <f>AF63+AF35</f>
        <v>19.486330000000002</v>
      </c>
      <c r="AG64" s="34">
        <f>AG63+AG36</f>
        <v>7.8469999999999998E-2</v>
      </c>
      <c r="AH64" s="34">
        <f>AH63+AH37</f>
        <v>0.32973999999999992</v>
      </c>
      <c r="AI64" s="34">
        <f>AI63+AI38</f>
        <v>59.583770000000001</v>
      </c>
      <c r="AJ64" s="34">
        <f>AJ63+AJ39</f>
        <v>1.13113</v>
      </c>
      <c r="AK64" s="34">
        <f>AK63+AK40</f>
        <v>8.7160000000000001E-2</v>
      </c>
      <c r="AL64" s="34">
        <f>AL63+AL41</f>
        <v>0.08</v>
      </c>
      <c r="AM64" s="34">
        <f>AM63+AM42</f>
        <v>0</v>
      </c>
      <c r="AN64" s="34">
        <f>AN63+AN43</f>
        <v>0.37594</v>
      </c>
      <c r="AO64" s="34">
        <f>AO63+AO44</f>
        <v>0</v>
      </c>
      <c r="AP64" s="34">
        <f>AP63+AP45</f>
        <v>0</v>
      </c>
      <c r="AQ64" s="34">
        <f>AQ63+AQ46</f>
        <v>21.447099999999999</v>
      </c>
      <c r="AR64" s="34">
        <f>AR63+AR47</f>
        <v>0</v>
      </c>
      <c r="AS64" s="34">
        <f>AS63+AS48</f>
        <v>0</v>
      </c>
      <c r="AT64" s="34">
        <f>AT63+AT49</f>
        <v>2</v>
      </c>
      <c r="AU64" s="34">
        <f>AU63+AU50</f>
        <v>0</v>
      </c>
      <c r="AV64" s="34">
        <f>AV63+AV51</f>
        <v>0.82684999999999997</v>
      </c>
      <c r="AW64" s="34">
        <f>AW63+AW52</f>
        <v>0.18006</v>
      </c>
      <c r="AX64" s="34">
        <f>AX63+AX53</f>
        <v>205.94650999999999</v>
      </c>
      <c r="AY64" s="34">
        <f>AY63+AY54</f>
        <v>0</v>
      </c>
      <c r="AZ64" s="34">
        <f>AZ63+AZ55</f>
        <v>0.45090999999999998</v>
      </c>
      <c r="BA64" s="34">
        <f>BA63+BA56</f>
        <v>0</v>
      </c>
      <c r="BB64" s="34">
        <f>BB63+BB57</f>
        <v>0</v>
      </c>
      <c r="BC64" s="34">
        <f>BC63+BC58</f>
        <v>0.90417999999999998</v>
      </c>
      <c r="BD64" s="34">
        <f>BD63+BD59</f>
        <v>25.350860000000001</v>
      </c>
      <c r="BE64" s="34">
        <f>BE63+BE60</f>
        <v>3.9250999999999996</v>
      </c>
      <c r="BF64" s="34">
        <f>BF63+BF61</f>
        <v>0</v>
      </c>
      <c r="BG64" s="34">
        <f>BG63+BG62</f>
        <v>8.7188999999999997</v>
      </c>
      <c r="BH64" s="34"/>
      <c r="BI64" s="34"/>
      <c r="BJ64" s="9">
        <f>BI62</f>
        <v>8.7188999999999997</v>
      </c>
    </row>
    <row r="66" spans="2:54" x14ac:dyDescent="0.25">
      <c r="S66" s="9">
        <f>S63+R63</f>
        <v>265.93</v>
      </c>
    </row>
    <row r="67" spans="2:54" ht="15.6" x14ac:dyDescent="0.3">
      <c r="B67" s="36" t="s">
        <v>158</v>
      </c>
      <c r="C67" s="37" t="s">
        <v>155</v>
      </c>
      <c r="D67" s="38"/>
      <c r="AZ67" s="8"/>
      <c r="BA67" s="8"/>
      <c r="BB67" s="8"/>
    </row>
    <row r="68" spans="2:54" ht="15.6" x14ac:dyDescent="0.3">
      <c r="B68" s="36" t="s">
        <v>159</v>
      </c>
      <c r="C68" s="37" t="s">
        <v>118</v>
      </c>
      <c r="D68" s="3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130" zoomScaleNormal="130" workbookViewId="0">
      <pane xSplit="4" ySplit="6" topLeftCell="AR58" activePane="bottomRight" state="frozen"/>
      <selection activeCell="A2" sqref="A2:BH2"/>
      <selection pane="topRight" activeCell="A2" sqref="A2:BH2"/>
      <selection pane="bottomLeft" activeCell="A2" sqref="A2:BH2"/>
      <selection pane="bottomRight" activeCell="A2" sqref="A2:BH2"/>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9"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D1" s="6"/>
      <c r="E1" s="6"/>
      <c r="F1" s="6"/>
      <c r="G1" s="6"/>
      <c r="H1" s="6"/>
      <c r="I1" s="6"/>
      <c r="J1" s="6"/>
      <c r="K1" s="6"/>
      <c r="L1" s="6"/>
      <c r="M1" s="90"/>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976</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942</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98">
        <f>SUM(D8,D22,D62)</f>
        <v>2299.7697800000001</v>
      </c>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2299.7654500000017</v>
      </c>
      <c r="BK7" s="100">
        <f>D7-BJ7</f>
        <v>4.3299999983901216E-3</v>
      </c>
    </row>
    <row r="8" spans="1:67" s="100" customFormat="1" ht="17.25" customHeight="1" x14ac:dyDescent="0.3">
      <c r="A8" s="742">
        <v>1</v>
      </c>
      <c r="B8" s="28" t="s">
        <v>31</v>
      </c>
      <c r="C8" s="97" t="s">
        <v>21</v>
      </c>
      <c r="D8" s="771">
        <v>1675.7485799999999</v>
      </c>
      <c r="E8" s="743">
        <f>D8-BH8</f>
        <v>1543.8585800000001</v>
      </c>
      <c r="F8" s="743"/>
      <c r="G8" s="744">
        <f>SUM(G13:G17,G19:G21)</f>
        <v>0</v>
      </c>
      <c r="H8" s="744">
        <f>SUM(H12:H17,H19:H21)</f>
        <v>0</v>
      </c>
      <c r="I8" s="745">
        <f>SUM(I11,I13:I17,I19:I21)</f>
        <v>0</v>
      </c>
      <c r="J8" s="744">
        <f>SUM(J11:J12,J14:J17,J19:J21)</f>
        <v>3.5</v>
      </c>
      <c r="K8" s="744">
        <f>SUM(K11:K13,K15:K17,K19:K21)</f>
        <v>0</v>
      </c>
      <c r="L8" s="744">
        <f>SUM(L11:L14,L16:L17,L19:L21)</f>
        <v>10</v>
      </c>
      <c r="M8" s="744">
        <f>SUM(M11:M15,M17,M19:M21)</f>
        <v>0</v>
      </c>
      <c r="N8" s="744">
        <f>SUM(N11:N16,N19:N21)</f>
        <v>0</v>
      </c>
      <c r="O8" s="744">
        <f>SUM(O11:O16,O19:O21)</f>
        <v>0</v>
      </c>
      <c r="P8" s="744">
        <f>SUM(P11:P18,P20:P21)</f>
        <v>4.2</v>
      </c>
      <c r="Q8" s="744">
        <f>SUM(Q11:Q17,Q19,Q21)</f>
        <v>0</v>
      </c>
      <c r="R8" s="744">
        <f>SUM(R11:R17,R19:R20)</f>
        <v>5.5</v>
      </c>
      <c r="S8" s="24">
        <f>SUM(S11:S17,S19:S21)</f>
        <v>146.63</v>
      </c>
      <c r="T8" s="746"/>
      <c r="U8" s="744">
        <f>SUM(U11:U17,U19:U21)</f>
        <v>0</v>
      </c>
      <c r="V8" s="744">
        <f t="shared" ref="V8:BG8" si="0">SUM(V11:V17,V19:V21)</f>
        <v>0.2</v>
      </c>
      <c r="W8" s="744">
        <f t="shared" si="0"/>
        <v>0</v>
      </c>
      <c r="X8" s="744">
        <f t="shared" si="0"/>
        <v>0</v>
      </c>
      <c r="Y8" s="744">
        <f t="shared" si="0"/>
        <v>54.11</v>
      </c>
      <c r="Z8" s="744">
        <f t="shared" si="0"/>
        <v>0.08</v>
      </c>
      <c r="AA8" s="744">
        <f t="shared" si="0"/>
        <v>0</v>
      </c>
      <c r="AB8" s="744">
        <f t="shared" si="0"/>
        <v>0</v>
      </c>
      <c r="AC8" s="747">
        <f t="shared" si="0"/>
        <v>37.94</v>
      </c>
      <c r="AD8" s="748">
        <f t="shared" si="0"/>
        <v>0</v>
      </c>
      <c r="AE8" s="744">
        <f t="shared" si="0"/>
        <v>24.650000000000002</v>
      </c>
      <c r="AF8" s="744">
        <f t="shared" si="0"/>
        <v>8.42</v>
      </c>
      <c r="AG8" s="744">
        <f t="shared" si="0"/>
        <v>0</v>
      </c>
      <c r="AH8" s="744">
        <f t="shared" si="0"/>
        <v>0</v>
      </c>
      <c r="AI8" s="744">
        <f t="shared" si="0"/>
        <v>0.3</v>
      </c>
      <c r="AJ8" s="744">
        <f t="shared" si="0"/>
        <v>1.4</v>
      </c>
      <c r="AK8" s="744">
        <f t="shared" si="0"/>
        <v>3.0300000000000002</v>
      </c>
      <c r="AL8" s="744">
        <f t="shared" si="0"/>
        <v>0.14000000000000001</v>
      </c>
      <c r="AM8" s="744">
        <f t="shared" si="0"/>
        <v>0</v>
      </c>
      <c r="AN8" s="744">
        <f t="shared" si="0"/>
        <v>0</v>
      </c>
      <c r="AO8" s="744">
        <f t="shared" si="0"/>
        <v>0</v>
      </c>
      <c r="AP8" s="744">
        <f t="shared" si="0"/>
        <v>0</v>
      </c>
      <c r="AQ8" s="744">
        <f t="shared" si="0"/>
        <v>0</v>
      </c>
      <c r="AR8" s="744">
        <f t="shared" si="0"/>
        <v>0</v>
      </c>
      <c r="AS8" s="744">
        <f t="shared" si="0"/>
        <v>0</v>
      </c>
      <c r="AT8" s="744">
        <f t="shared" si="0"/>
        <v>0</v>
      </c>
      <c r="AU8" s="744">
        <f t="shared" si="0"/>
        <v>0</v>
      </c>
      <c r="AV8" s="744">
        <f t="shared" si="0"/>
        <v>0.6</v>
      </c>
      <c r="AW8" s="744">
        <f t="shared" si="0"/>
        <v>0</v>
      </c>
      <c r="AX8" s="744">
        <f t="shared" si="0"/>
        <v>15.759999999999998</v>
      </c>
      <c r="AY8" s="744">
        <f t="shared" si="0"/>
        <v>0</v>
      </c>
      <c r="AZ8" s="744">
        <f t="shared" si="0"/>
        <v>0</v>
      </c>
      <c r="BA8" s="744">
        <f t="shared" si="0"/>
        <v>0</v>
      </c>
      <c r="BB8" s="744">
        <f t="shared" si="0"/>
        <v>0</v>
      </c>
      <c r="BC8" s="744">
        <f t="shared" si="0"/>
        <v>0</v>
      </c>
      <c r="BD8" s="744">
        <f t="shared" si="0"/>
        <v>0</v>
      </c>
      <c r="BE8" s="744">
        <f t="shared" si="0"/>
        <v>0</v>
      </c>
      <c r="BF8" s="744">
        <f t="shared" si="0"/>
        <v>0</v>
      </c>
      <c r="BG8" s="744">
        <f t="shared" si="0"/>
        <v>0</v>
      </c>
      <c r="BH8" s="749">
        <f>SUM(BH11:BH17,BH19:BH21)</f>
        <v>131.88999999999996</v>
      </c>
      <c r="BI8" s="98">
        <f>E64</f>
        <v>1569.5585800000001</v>
      </c>
      <c r="BJ8" s="100">
        <f>BI10+BI13+BI14+BI15+BI16+BI17+BI19+BI20+BI21</f>
        <v>1569.5585800000013</v>
      </c>
      <c r="BK8" s="42"/>
      <c r="BL8" s="8"/>
      <c r="BM8" s="8"/>
      <c r="BN8" s="8"/>
      <c r="BO8" s="8"/>
    </row>
    <row r="9" spans="1:67" s="14" customFormat="1" ht="12" customHeight="1" x14ac:dyDescent="0.3">
      <c r="A9" s="15"/>
      <c r="B9" s="16" t="s">
        <v>38</v>
      </c>
      <c r="C9" s="91"/>
      <c r="D9" s="17"/>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42"/>
      <c r="BL9" s="8"/>
      <c r="BM9" s="8"/>
      <c r="BN9" s="8"/>
      <c r="BO9" s="8"/>
    </row>
    <row r="10" spans="1:67" s="26" customFormat="1" ht="15.6" x14ac:dyDescent="0.3">
      <c r="A10" s="15">
        <v>1.1000000000000001</v>
      </c>
      <c r="B10" s="16" t="s">
        <v>81</v>
      </c>
      <c r="C10" s="23" t="s">
        <v>82</v>
      </c>
      <c r="D10" s="772">
        <v>708.53389000000095</v>
      </c>
      <c r="E10" s="24">
        <f>SUM(J10:N10,P10:R10)</f>
        <v>11.5</v>
      </c>
      <c r="F10" s="24"/>
      <c r="G10" s="25">
        <f>D10-BH10</f>
        <v>678.26389000000097</v>
      </c>
      <c r="H10" s="20">
        <f>SUM(H12)</f>
        <v>0</v>
      </c>
      <c r="I10" s="102">
        <f>SUM(I11)</f>
        <v>0</v>
      </c>
      <c r="J10" s="20">
        <f t="shared" ref="J10:S10" si="1">SUM(J11:J12)</f>
        <v>3.5</v>
      </c>
      <c r="K10" s="20">
        <f t="shared" si="1"/>
        <v>0</v>
      </c>
      <c r="L10" s="20">
        <f t="shared" si="1"/>
        <v>0</v>
      </c>
      <c r="M10" s="20">
        <f t="shared" si="1"/>
        <v>0</v>
      </c>
      <c r="N10" s="20">
        <f t="shared" si="1"/>
        <v>0</v>
      </c>
      <c r="O10" s="20">
        <f t="shared" si="1"/>
        <v>0</v>
      </c>
      <c r="P10" s="20">
        <f t="shared" si="1"/>
        <v>2.5</v>
      </c>
      <c r="Q10" s="20">
        <f t="shared" si="1"/>
        <v>0</v>
      </c>
      <c r="R10" s="20">
        <f t="shared" si="1"/>
        <v>5.5</v>
      </c>
      <c r="S10" s="720">
        <f t="shared" si="1"/>
        <v>26.369999999999997</v>
      </c>
      <c r="T10" s="20"/>
      <c r="U10" s="20">
        <f>SUM(U11:U12)</f>
        <v>0</v>
      </c>
      <c r="V10" s="20">
        <f t="shared" ref="V10:BF10" si="2">SUM(V11:V12)</f>
        <v>0</v>
      </c>
      <c r="W10" s="20">
        <f t="shared" si="2"/>
        <v>0</v>
      </c>
      <c r="X10" s="20">
        <f t="shared" si="2"/>
        <v>0</v>
      </c>
      <c r="Y10" s="20">
        <f t="shared" si="2"/>
        <v>6.06</v>
      </c>
      <c r="Z10" s="20">
        <f t="shared" si="2"/>
        <v>0.08</v>
      </c>
      <c r="AA10" s="20">
        <f t="shared" si="2"/>
        <v>0</v>
      </c>
      <c r="AB10" s="20">
        <f t="shared" si="2"/>
        <v>0</v>
      </c>
      <c r="AC10" s="737">
        <f t="shared" si="2"/>
        <v>7.6</v>
      </c>
      <c r="AD10" s="720"/>
      <c r="AE10" s="20">
        <f t="shared" si="2"/>
        <v>4.58</v>
      </c>
      <c r="AF10" s="20">
        <f t="shared" si="2"/>
        <v>1.3</v>
      </c>
      <c r="AG10" s="20">
        <f t="shared" si="2"/>
        <v>0</v>
      </c>
      <c r="AH10" s="20">
        <f t="shared" si="2"/>
        <v>0</v>
      </c>
      <c r="AI10" s="20">
        <f t="shared" si="2"/>
        <v>0</v>
      </c>
      <c r="AJ10" s="20">
        <f t="shared" si="2"/>
        <v>1.4</v>
      </c>
      <c r="AK10" s="20">
        <f t="shared" si="2"/>
        <v>0.25</v>
      </c>
      <c r="AL10" s="20">
        <f t="shared" si="2"/>
        <v>7.0000000000000007E-2</v>
      </c>
      <c r="AM10" s="20">
        <f t="shared" si="2"/>
        <v>0</v>
      </c>
      <c r="AN10" s="20">
        <f t="shared" si="2"/>
        <v>0</v>
      </c>
      <c r="AO10" s="20">
        <f t="shared" si="2"/>
        <v>0</v>
      </c>
      <c r="AP10" s="20">
        <f t="shared" si="2"/>
        <v>0</v>
      </c>
      <c r="AQ10" s="20">
        <f t="shared" si="2"/>
        <v>0</v>
      </c>
      <c r="AR10" s="20">
        <f t="shared" si="2"/>
        <v>0</v>
      </c>
      <c r="AS10" s="20">
        <f t="shared" si="2"/>
        <v>0</v>
      </c>
      <c r="AT10" s="20">
        <f t="shared" si="2"/>
        <v>0</v>
      </c>
      <c r="AU10" s="20">
        <f t="shared" si="2"/>
        <v>0</v>
      </c>
      <c r="AV10" s="20">
        <f t="shared" si="2"/>
        <v>0.3</v>
      </c>
      <c r="AW10" s="20">
        <f t="shared" si="2"/>
        <v>0</v>
      </c>
      <c r="AX10" s="20">
        <f t="shared" si="2"/>
        <v>4.7300000000000004</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30.269999999999992</v>
      </c>
      <c r="BI10" s="23">
        <f>G64</f>
        <v>678.26389000000097</v>
      </c>
      <c r="BJ10" s="14"/>
      <c r="BK10" s="42"/>
      <c r="BL10" s="8"/>
      <c r="BM10" s="8"/>
      <c r="BN10" s="8"/>
      <c r="BO10" s="8"/>
    </row>
    <row r="11" spans="1:67" s="26" customFormat="1" ht="15.6" x14ac:dyDescent="0.3">
      <c r="A11" s="15"/>
      <c r="B11" s="16" t="s">
        <v>79</v>
      </c>
      <c r="C11" s="23" t="s">
        <v>80</v>
      </c>
      <c r="D11" s="772">
        <v>695.43214999999998</v>
      </c>
      <c r="E11" s="727">
        <f>SUM(I11:N11,P11:R11)</f>
        <v>11.45</v>
      </c>
      <c r="F11" s="727"/>
      <c r="G11" s="720">
        <f>SUM(I11)</f>
        <v>0</v>
      </c>
      <c r="H11" s="93">
        <f>D11-BH11</f>
        <v>667.36214999999993</v>
      </c>
      <c r="I11" s="4"/>
      <c r="J11" s="4">
        <v>3.45</v>
      </c>
      <c r="K11" s="4"/>
      <c r="L11" s="4"/>
      <c r="M11" s="103"/>
      <c r="N11" s="4"/>
      <c r="O11" s="4"/>
      <c r="P11" s="4">
        <v>2.5</v>
      </c>
      <c r="Q11" s="4"/>
      <c r="R11" s="4">
        <v>5.5</v>
      </c>
      <c r="S11" s="720">
        <f t="shared" ref="S11:S18" si="3">SUM(U11:BF11)</f>
        <v>24.189999999999998</v>
      </c>
      <c r="T11" s="4"/>
      <c r="U11" s="4"/>
      <c r="V11" s="4"/>
      <c r="W11" s="4"/>
      <c r="X11" s="4"/>
      <c r="Y11" s="4">
        <v>6.06</v>
      </c>
      <c r="Z11" s="4">
        <v>0.08</v>
      </c>
      <c r="AA11" s="4"/>
      <c r="AB11" s="4"/>
      <c r="AC11" s="737">
        <f>SUM(AE11:AT11)</f>
        <v>7.5699999999999994</v>
      </c>
      <c r="AD11" s="720"/>
      <c r="AE11" s="4">
        <v>4.58</v>
      </c>
      <c r="AF11" s="4">
        <v>1.3</v>
      </c>
      <c r="AG11" s="4"/>
      <c r="AH11" s="4"/>
      <c r="AI11" s="4"/>
      <c r="AJ11" s="4">
        <v>1.4</v>
      </c>
      <c r="AK11" s="4">
        <v>0.25</v>
      </c>
      <c r="AL11" s="4">
        <v>0.04</v>
      </c>
      <c r="AM11" s="4"/>
      <c r="AN11" s="4"/>
      <c r="AO11" s="4"/>
      <c r="AP11" s="4"/>
      <c r="AQ11" s="4"/>
      <c r="AR11" s="4"/>
      <c r="AS11" s="4"/>
      <c r="AT11" s="4"/>
      <c r="AU11" s="4"/>
      <c r="AV11" s="4"/>
      <c r="AW11" s="4"/>
      <c r="AX11" s="4">
        <v>2.91</v>
      </c>
      <c r="AY11" s="4"/>
      <c r="AZ11" s="4"/>
      <c r="BA11" s="4"/>
      <c r="BB11" s="4"/>
      <c r="BC11" s="4"/>
      <c r="BD11" s="4"/>
      <c r="BE11" s="4"/>
      <c r="BF11" s="4"/>
      <c r="BG11" s="4"/>
      <c r="BH11" s="4">
        <f>SUM(I11:N11,P11:R11,U11:AB11,AE11:BG11)</f>
        <v>28.069999999999993</v>
      </c>
      <c r="BI11" s="23">
        <f>H64</f>
        <v>667.36214999999993</v>
      </c>
      <c r="BJ11" s="14"/>
      <c r="BK11" s="42"/>
      <c r="BL11" s="8"/>
      <c r="BM11" s="8"/>
      <c r="BN11" s="8"/>
      <c r="BO11" s="8"/>
    </row>
    <row r="12" spans="1:67" s="26" customFormat="1" ht="15.6" x14ac:dyDescent="0.3">
      <c r="A12" s="15"/>
      <c r="B12" s="16" t="s">
        <v>184</v>
      </c>
      <c r="C12" s="23" t="s">
        <v>183</v>
      </c>
      <c r="D12" s="772">
        <v>13.101739999999999</v>
      </c>
      <c r="E12" s="105">
        <f>SUM(H12,J12:N12,P12:R12)</f>
        <v>0.05</v>
      </c>
      <c r="F12" s="105"/>
      <c r="G12" s="104">
        <f>SUM(H12)</f>
        <v>0</v>
      </c>
      <c r="H12" s="4"/>
      <c r="I12" s="93">
        <f>D12-BH12</f>
        <v>10.90174</v>
      </c>
      <c r="J12" s="4">
        <v>0.05</v>
      </c>
      <c r="K12" s="4"/>
      <c r="L12" s="4"/>
      <c r="M12" s="103"/>
      <c r="N12" s="4"/>
      <c r="O12" s="4"/>
      <c r="P12" s="4"/>
      <c r="Q12" s="4"/>
      <c r="R12" s="4"/>
      <c r="S12" s="720">
        <f t="shared" si="3"/>
        <v>2.1800000000000002</v>
      </c>
      <c r="T12" s="4"/>
      <c r="U12" s="4"/>
      <c r="V12" s="4"/>
      <c r="W12" s="4"/>
      <c r="X12" s="4"/>
      <c r="Y12" s="4"/>
      <c r="Z12" s="4"/>
      <c r="AA12" s="4"/>
      <c r="AB12" s="4"/>
      <c r="AC12" s="737">
        <f t="shared" ref="AC12:AC21" si="4">SUM(AE12:AT12)</f>
        <v>0.03</v>
      </c>
      <c r="AD12" s="720"/>
      <c r="AE12" s="4"/>
      <c r="AF12" s="4"/>
      <c r="AG12" s="4"/>
      <c r="AH12" s="4"/>
      <c r="AI12" s="4"/>
      <c r="AJ12" s="4"/>
      <c r="AK12" s="4"/>
      <c r="AL12" s="4">
        <v>0.03</v>
      </c>
      <c r="AM12" s="4"/>
      <c r="AN12" s="4"/>
      <c r="AO12" s="4"/>
      <c r="AP12" s="4"/>
      <c r="AQ12" s="4"/>
      <c r="AR12" s="4"/>
      <c r="AS12" s="4"/>
      <c r="AT12" s="4"/>
      <c r="AU12" s="4"/>
      <c r="AV12" s="4">
        <v>0.3</v>
      </c>
      <c r="AW12" s="4"/>
      <c r="AX12" s="4">
        <v>1.82</v>
      </c>
      <c r="AY12" s="4"/>
      <c r="AZ12" s="4"/>
      <c r="BA12" s="4"/>
      <c r="BB12" s="4"/>
      <c r="BC12" s="4"/>
      <c r="BD12" s="4"/>
      <c r="BE12" s="4"/>
      <c r="BF12" s="4"/>
      <c r="BG12" s="4"/>
      <c r="BH12" s="20">
        <f>SUM(H12,J12:N12,P12:R12,U12:AB12,AE12:BG12)</f>
        <v>2.2000000000000002</v>
      </c>
      <c r="BI12" s="23">
        <f>I64</f>
        <v>10.90174</v>
      </c>
      <c r="BJ12" s="14"/>
      <c r="BK12" s="42"/>
      <c r="BL12" s="8"/>
      <c r="BM12" s="8"/>
      <c r="BN12" s="8"/>
      <c r="BO12" s="8"/>
    </row>
    <row r="13" spans="1:67" s="26" customFormat="1" ht="13.8" x14ac:dyDescent="0.25">
      <c r="A13" s="15">
        <v>1.2</v>
      </c>
      <c r="B13" s="16" t="s">
        <v>105</v>
      </c>
      <c r="C13" s="23" t="s">
        <v>51</v>
      </c>
      <c r="D13" s="772">
        <v>184.13160999999999</v>
      </c>
      <c r="E13" s="24">
        <f>SUM(H13:I13,K13:N13,P13:R13)</f>
        <v>1.9</v>
      </c>
      <c r="F13" s="24"/>
      <c r="G13" s="20">
        <f>SUM(H13:I13)</f>
        <v>0</v>
      </c>
      <c r="H13" s="4"/>
      <c r="I13" s="4"/>
      <c r="J13" s="25">
        <f>D13-BH13</f>
        <v>138.60160999999999</v>
      </c>
      <c r="K13" s="4"/>
      <c r="L13" s="4">
        <v>0.2</v>
      </c>
      <c r="M13" s="4"/>
      <c r="N13" s="4"/>
      <c r="O13" s="4"/>
      <c r="P13" s="4">
        <v>1.7</v>
      </c>
      <c r="Q13" s="4"/>
      <c r="R13" s="4"/>
      <c r="S13" s="720">
        <f t="shared" si="3"/>
        <v>55.679999999999993</v>
      </c>
      <c r="T13" s="20"/>
      <c r="U13" s="4"/>
      <c r="V13" s="4">
        <v>0.2</v>
      </c>
      <c r="W13" s="4"/>
      <c r="X13" s="4"/>
      <c r="Y13" s="4">
        <v>26.93</v>
      </c>
      <c r="Z13" s="4"/>
      <c r="AA13" s="4"/>
      <c r="AB13" s="4"/>
      <c r="AC13" s="737">
        <f t="shared" si="4"/>
        <v>12.049999999999999</v>
      </c>
      <c r="AD13" s="720"/>
      <c r="AE13" s="4">
        <v>6.05</v>
      </c>
      <c r="AF13" s="4">
        <v>3.05</v>
      </c>
      <c r="AG13" s="4"/>
      <c r="AH13" s="4"/>
      <c r="AI13" s="4">
        <v>0.3</v>
      </c>
      <c r="AJ13" s="4"/>
      <c r="AK13" s="4">
        <v>2.62</v>
      </c>
      <c r="AL13" s="4">
        <v>0.03</v>
      </c>
      <c r="AM13" s="4"/>
      <c r="AN13" s="4"/>
      <c r="AO13" s="4"/>
      <c r="AP13" s="4"/>
      <c r="AQ13" s="4"/>
      <c r="AR13" s="4"/>
      <c r="AS13" s="4"/>
      <c r="AT13" s="4"/>
      <c r="AU13" s="4"/>
      <c r="AV13" s="4"/>
      <c r="AW13" s="4"/>
      <c r="AX13" s="4">
        <v>4.45</v>
      </c>
      <c r="AY13" s="4"/>
      <c r="AZ13" s="4"/>
      <c r="BA13" s="4"/>
      <c r="BB13" s="4"/>
      <c r="BC13" s="4"/>
      <c r="BD13" s="4"/>
      <c r="BE13" s="4"/>
      <c r="BF13" s="4"/>
      <c r="BG13" s="4"/>
      <c r="BH13" s="20">
        <f>SUM(H13:I13,K13:N13,P13:R13,U13:AB13,AE13:BG13)</f>
        <v>45.529999999999994</v>
      </c>
      <c r="BI13" s="23">
        <f>J64</f>
        <v>142.10160999999999</v>
      </c>
      <c r="BJ13" s="14"/>
    </row>
    <row r="14" spans="1:67" s="26" customFormat="1" ht="13.8" x14ac:dyDescent="0.25">
      <c r="A14" s="15" t="s">
        <v>3</v>
      </c>
      <c r="B14" s="16" t="s">
        <v>34</v>
      </c>
      <c r="C14" s="23" t="s">
        <v>39</v>
      </c>
      <c r="D14" s="772">
        <v>410.87594000000001</v>
      </c>
      <c r="E14" s="24">
        <f>SUM(H14:J14,L14:N14,P14:R14)</f>
        <v>3.2</v>
      </c>
      <c r="F14" s="24"/>
      <c r="G14" s="20">
        <f t="shared" ref="G14:G62" si="5">SUM(H14:I14)</f>
        <v>0</v>
      </c>
      <c r="H14" s="4"/>
      <c r="I14" s="4"/>
      <c r="J14" s="4"/>
      <c r="K14" s="25">
        <f>D14-BH14</f>
        <v>379.21593999999999</v>
      </c>
      <c r="L14" s="4">
        <v>3.2</v>
      </c>
      <c r="M14" s="4"/>
      <c r="N14" s="4"/>
      <c r="O14" s="4"/>
      <c r="P14" s="4"/>
      <c r="Q14" s="4"/>
      <c r="R14" s="4"/>
      <c r="S14" s="720">
        <f t="shared" si="3"/>
        <v>40.47</v>
      </c>
      <c r="T14" s="20"/>
      <c r="U14" s="4"/>
      <c r="V14" s="4"/>
      <c r="W14" s="4"/>
      <c r="X14" s="4"/>
      <c r="Y14" s="4">
        <v>13.28</v>
      </c>
      <c r="Z14" s="4"/>
      <c r="AA14" s="4"/>
      <c r="AB14" s="4"/>
      <c r="AC14" s="737">
        <f t="shared" si="4"/>
        <v>12.01</v>
      </c>
      <c r="AD14" s="720"/>
      <c r="AE14" s="4">
        <v>9.8000000000000007</v>
      </c>
      <c r="AF14" s="4">
        <v>2.0499999999999998</v>
      </c>
      <c r="AG14" s="4"/>
      <c r="AH14" s="4"/>
      <c r="AI14" s="4"/>
      <c r="AJ14" s="4"/>
      <c r="AK14" s="4">
        <v>0.12</v>
      </c>
      <c r="AL14" s="4">
        <v>0.04</v>
      </c>
      <c r="AM14" s="4"/>
      <c r="AN14" s="4"/>
      <c r="AO14" s="4"/>
      <c r="AP14" s="4"/>
      <c r="AQ14" s="4"/>
      <c r="AR14" s="4"/>
      <c r="AS14" s="4"/>
      <c r="AT14" s="4"/>
      <c r="AU14" s="4"/>
      <c r="AV14" s="4"/>
      <c r="AW14" s="4"/>
      <c r="AX14" s="4">
        <v>3.17</v>
      </c>
      <c r="AY14" s="4"/>
      <c r="AZ14" s="4"/>
      <c r="BA14" s="4"/>
      <c r="BB14" s="4"/>
      <c r="BC14" s="4"/>
      <c r="BD14" s="4"/>
      <c r="BE14" s="4"/>
      <c r="BF14" s="4"/>
      <c r="BG14" s="4"/>
      <c r="BH14" s="20">
        <f>SUM(H14:J14,L14:N14,P14:R14,U14:AB14,AE14:BG14)</f>
        <v>31.660000000000004</v>
      </c>
      <c r="BI14" s="23">
        <f>K64</f>
        <v>379.21593999999999</v>
      </c>
      <c r="BJ14" s="14"/>
    </row>
    <row r="15" spans="1:67" s="26" customFormat="1" ht="13.8" x14ac:dyDescent="0.25">
      <c r="A15" s="15" t="s">
        <v>4</v>
      </c>
      <c r="B15" s="16" t="s">
        <v>11</v>
      </c>
      <c r="C15" s="23" t="s">
        <v>22</v>
      </c>
      <c r="D15" s="772">
        <v>18.958030000000001</v>
      </c>
      <c r="E15" s="24">
        <f>SUM(H15:K15,M15:N15,P15:R15)</f>
        <v>0</v>
      </c>
      <c r="F15" s="24"/>
      <c r="G15" s="20">
        <f t="shared" si="5"/>
        <v>0</v>
      </c>
      <c r="H15" s="4"/>
      <c r="I15" s="4"/>
      <c r="J15" s="4"/>
      <c r="K15" s="4"/>
      <c r="L15" s="25">
        <f>D15-BH15</f>
        <v>18.858029999999999</v>
      </c>
      <c r="M15" s="4"/>
      <c r="N15" s="4"/>
      <c r="O15" s="4"/>
      <c r="P15" s="4"/>
      <c r="Q15" s="4"/>
      <c r="R15" s="4"/>
      <c r="S15" s="720">
        <f t="shared" si="3"/>
        <v>0.2</v>
      </c>
      <c r="T15" s="20"/>
      <c r="U15" s="4"/>
      <c r="V15" s="4"/>
      <c r="W15" s="4"/>
      <c r="X15" s="4"/>
      <c r="Y15" s="4"/>
      <c r="Z15" s="4"/>
      <c r="AA15" s="4"/>
      <c r="AB15" s="4"/>
      <c r="AC15" s="737">
        <f t="shared" si="4"/>
        <v>0.1</v>
      </c>
      <c r="AD15" s="720"/>
      <c r="AE15" s="4">
        <v>0.1</v>
      </c>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0.1</v>
      </c>
      <c r="BI15" s="23">
        <f>L64</f>
        <v>31.358029999999999</v>
      </c>
      <c r="BJ15" s="14"/>
    </row>
    <row r="16" spans="1:67" s="26" customFormat="1" ht="13.8" x14ac:dyDescent="0.25">
      <c r="A16" s="15" t="s">
        <v>5</v>
      </c>
      <c r="B16" s="16" t="s">
        <v>12</v>
      </c>
      <c r="C16" s="23" t="s">
        <v>23</v>
      </c>
      <c r="D16" s="4"/>
      <c r="E16" s="24">
        <f>SUM(H16:L16,N16,P16:R16)</f>
        <v>0</v>
      </c>
      <c r="F16" s="24"/>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772">
        <v>208.22398999999999</v>
      </c>
      <c r="E17" s="24">
        <f>SUM(H17:M17,P17:R17)</f>
        <v>6</v>
      </c>
      <c r="F17" s="24"/>
      <c r="G17" s="720">
        <f t="shared" si="5"/>
        <v>0</v>
      </c>
      <c r="H17" s="4"/>
      <c r="I17" s="4"/>
      <c r="J17" s="4"/>
      <c r="K17" s="4"/>
      <c r="L17" s="4">
        <v>6</v>
      </c>
      <c r="M17" s="4"/>
      <c r="N17" s="25">
        <f>D17-BH17</f>
        <v>184.62398999999999</v>
      </c>
      <c r="O17" s="4"/>
      <c r="P17" s="4"/>
      <c r="Q17" s="4"/>
      <c r="R17" s="4"/>
      <c r="S17" s="720">
        <f t="shared" si="3"/>
        <v>23.76</v>
      </c>
      <c r="T17" s="20"/>
      <c r="U17" s="4"/>
      <c r="V17" s="4"/>
      <c r="W17" s="4"/>
      <c r="X17" s="4"/>
      <c r="Y17" s="4">
        <v>7.84</v>
      </c>
      <c r="Z17" s="4"/>
      <c r="AA17" s="4"/>
      <c r="AB17" s="4"/>
      <c r="AC17" s="737">
        <f t="shared" si="4"/>
        <v>6.1599999999999993</v>
      </c>
      <c r="AD17" s="720"/>
      <c r="AE17" s="4">
        <v>4.0999999999999996</v>
      </c>
      <c r="AF17" s="4">
        <v>2.02</v>
      </c>
      <c r="AG17" s="4"/>
      <c r="AH17" s="4"/>
      <c r="AI17" s="4"/>
      <c r="AJ17" s="4"/>
      <c r="AK17" s="4">
        <v>0.04</v>
      </c>
      <c r="AL17" s="4"/>
      <c r="AM17" s="4"/>
      <c r="AN17" s="4"/>
      <c r="AO17" s="4"/>
      <c r="AP17" s="4"/>
      <c r="AQ17" s="4"/>
      <c r="AR17" s="4"/>
      <c r="AS17" s="4"/>
      <c r="AT17" s="4"/>
      <c r="AU17" s="4"/>
      <c r="AV17" s="4">
        <v>0.3</v>
      </c>
      <c r="AW17" s="4"/>
      <c r="AX17" s="4">
        <v>3.3</v>
      </c>
      <c r="AY17" s="4"/>
      <c r="AZ17" s="4"/>
      <c r="BA17" s="4"/>
      <c r="BB17" s="4"/>
      <c r="BC17" s="4"/>
      <c r="BD17" s="4"/>
      <c r="BE17" s="4"/>
      <c r="BF17" s="4"/>
      <c r="BG17" s="4"/>
      <c r="BH17" s="20">
        <f>SUM(H17:M17,P17:R17,U17:AB17,AE17:BG17)</f>
        <v>23.599999999999998</v>
      </c>
      <c r="BI17" s="23">
        <f>N64</f>
        <v>184.62398999999999</v>
      </c>
      <c r="BJ17" s="14"/>
    </row>
    <row r="18" spans="1:64" s="26" customFormat="1" ht="19.2" x14ac:dyDescent="0.25">
      <c r="A18" s="15"/>
      <c r="B18" s="92" t="s">
        <v>231</v>
      </c>
      <c r="C18" s="23" t="s">
        <v>232</v>
      </c>
      <c r="D18" s="790">
        <v>130.66592</v>
      </c>
      <c r="E18" s="24">
        <f>SUM(H18:M18,P18:R18)</f>
        <v>0</v>
      </c>
      <c r="F18" s="17"/>
      <c r="G18" s="720">
        <f t="shared" si="5"/>
        <v>0</v>
      </c>
      <c r="H18" s="4"/>
      <c r="I18" s="4"/>
      <c r="J18" s="4"/>
      <c r="K18" s="4"/>
      <c r="L18" s="4"/>
      <c r="M18" s="4"/>
      <c r="N18" s="4"/>
      <c r="O18" s="93">
        <f>D18-BH18</f>
        <v>130.66592</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130.66592</v>
      </c>
      <c r="BJ18" s="14"/>
    </row>
    <row r="19" spans="1:64" s="26" customFormat="1" ht="13.8" x14ac:dyDescent="0.25">
      <c r="A19" s="15" t="s">
        <v>37</v>
      </c>
      <c r="B19" s="16" t="s">
        <v>85</v>
      </c>
      <c r="C19" s="23" t="s">
        <v>74</v>
      </c>
      <c r="D19" s="772">
        <v>136.56415000000001</v>
      </c>
      <c r="E19" s="24">
        <f>SUM(H19:N19,Q19:R19)</f>
        <v>0.6</v>
      </c>
      <c r="F19" s="24"/>
      <c r="G19" s="20">
        <f t="shared" si="5"/>
        <v>0</v>
      </c>
      <c r="H19" s="4"/>
      <c r="I19" s="4"/>
      <c r="J19" s="4"/>
      <c r="K19" s="4"/>
      <c r="L19" s="4">
        <v>0.6</v>
      </c>
      <c r="M19" s="4"/>
      <c r="N19" s="4"/>
      <c r="O19" s="4"/>
      <c r="P19" s="25">
        <f>D19-BH19</f>
        <v>135.83415000000002</v>
      </c>
      <c r="Q19" s="4"/>
      <c r="R19" s="4"/>
      <c r="S19" s="720">
        <f>SUM(U19:BF19)</f>
        <v>0.15</v>
      </c>
      <c r="T19" s="20"/>
      <c r="U19" s="4"/>
      <c r="V19" s="4"/>
      <c r="W19" s="4"/>
      <c r="X19" s="4"/>
      <c r="Y19" s="4"/>
      <c r="Z19" s="4"/>
      <c r="AA19" s="4"/>
      <c r="AB19" s="4"/>
      <c r="AC19" s="737">
        <f t="shared" si="4"/>
        <v>0.02</v>
      </c>
      <c r="AD19" s="720"/>
      <c r="AE19" s="4">
        <v>0.02</v>
      </c>
      <c r="AF19" s="4"/>
      <c r="AG19" s="4"/>
      <c r="AH19" s="4"/>
      <c r="AI19" s="4"/>
      <c r="AJ19" s="4"/>
      <c r="AK19" s="4"/>
      <c r="AL19" s="4"/>
      <c r="AM19" s="4"/>
      <c r="AN19" s="4"/>
      <c r="AO19" s="4"/>
      <c r="AP19" s="4"/>
      <c r="AQ19" s="4"/>
      <c r="AR19" s="4"/>
      <c r="AS19" s="4"/>
      <c r="AT19" s="4"/>
      <c r="AU19" s="4"/>
      <c r="AV19" s="4"/>
      <c r="AW19" s="4"/>
      <c r="AX19" s="4">
        <v>0.11</v>
      </c>
      <c r="AY19" s="4"/>
      <c r="AZ19" s="4"/>
      <c r="BA19" s="4"/>
      <c r="BB19" s="4"/>
      <c r="BC19" s="4"/>
      <c r="BD19" s="4"/>
      <c r="BE19" s="4"/>
      <c r="BF19" s="4"/>
      <c r="BG19" s="4"/>
      <c r="BH19" s="20">
        <f>SUM(H19:N19,Q19:R19,U19:AB19,AE19:BG19)</f>
        <v>0.73</v>
      </c>
      <c r="BI19" s="23">
        <f>P64</f>
        <v>140.03415000000001</v>
      </c>
      <c r="BJ19" s="14"/>
    </row>
    <row r="20" spans="1:64" s="26" customFormat="1" ht="13.8" x14ac:dyDescent="0.25">
      <c r="A20" s="15" t="s">
        <v>47</v>
      </c>
      <c r="B20" s="16" t="s">
        <v>45</v>
      </c>
      <c r="C20" s="23" t="s">
        <v>46</v>
      </c>
      <c r="D20" s="4"/>
      <c r="E20" s="24">
        <f>SUM(H20:N20,P20,R20)</f>
        <v>0</v>
      </c>
      <c r="F20" s="24"/>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772">
        <v>8.4609699999999997</v>
      </c>
      <c r="E21" s="24">
        <f>SUM(H21:N21,P21:Q21)</f>
        <v>0</v>
      </c>
      <c r="F21" s="24"/>
      <c r="G21" s="20">
        <f t="shared" si="5"/>
        <v>0</v>
      </c>
      <c r="H21" s="4"/>
      <c r="I21" s="4"/>
      <c r="J21" s="4"/>
      <c r="K21" s="4"/>
      <c r="L21" s="4"/>
      <c r="M21" s="4"/>
      <c r="N21" s="4"/>
      <c r="O21" s="4"/>
      <c r="P21" s="4"/>
      <c r="Q21" s="4"/>
      <c r="R21" s="25">
        <f>D21-BH21</f>
        <v>8.4609699999999997</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13.96097</v>
      </c>
      <c r="BJ21" s="14"/>
    </row>
    <row r="22" spans="1:64" s="752" customFormat="1" ht="13.8" x14ac:dyDescent="0.25">
      <c r="A22" s="742">
        <v>2</v>
      </c>
      <c r="B22" s="742" t="s">
        <v>32</v>
      </c>
      <c r="C22" s="29" t="s">
        <v>24</v>
      </c>
      <c r="D22" s="771">
        <v>548.00735999999995</v>
      </c>
      <c r="E22" s="24">
        <f>SUM(H22:N22,P22:R22)</f>
        <v>1.5</v>
      </c>
      <c r="F22" s="24"/>
      <c r="G22" s="24">
        <f t="shared" si="5"/>
        <v>0</v>
      </c>
      <c r="H22" s="24">
        <f>SUM(H24:H31,H34:H61)</f>
        <v>0</v>
      </c>
      <c r="I22" s="24">
        <f>SUM(I24:I31,I34:I61)</f>
        <v>0</v>
      </c>
      <c r="J22" s="24">
        <f t="shared" ref="J22:R22" si="6">SUM(J24:J31,J34:J61)</f>
        <v>0</v>
      </c>
      <c r="K22" s="24">
        <f t="shared" si="6"/>
        <v>0</v>
      </c>
      <c r="L22" s="24">
        <f>SUM(L24:L31,L34:L61)</f>
        <v>1.5</v>
      </c>
      <c r="M22" s="24">
        <f t="shared" si="6"/>
        <v>0</v>
      </c>
      <c r="N22" s="24">
        <f t="shared" si="6"/>
        <v>0</v>
      </c>
      <c r="O22" s="24">
        <f t="shared" si="6"/>
        <v>0</v>
      </c>
      <c r="P22" s="24">
        <f t="shared" si="6"/>
        <v>0</v>
      </c>
      <c r="Q22" s="24">
        <f t="shared" si="6"/>
        <v>0</v>
      </c>
      <c r="R22" s="24">
        <f t="shared" si="6"/>
        <v>0</v>
      </c>
      <c r="S22" s="750">
        <f>D22-BH22</f>
        <v>513.52735999999993</v>
      </c>
      <c r="T22" s="750"/>
      <c r="U22" s="24">
        <f>SUM(U25:U31,U34:U49,U50:U61)</f>
        <v>0</v>
      </c>
      <c r="V22" s="24">
        <f>SUM(V24,V26:V31,V34:V49,V50:V61)</f>
        <v>0</v>
      </c>
      <c r="W22" s="24">
        <f>SUM(W24:W25,W27:W31,W34:W49,W50:W61)</f>
        <v>0</v>
      </c>
      <c r="X22" s="24">
        <f>SUM(X24:X26,X28:X31,X34:X49,X50:X61)</f>
        <v>0</v>
      </c>
      <c r="Y22" s="24">
        <f>SUM(Y24:Y27,Y29:Y31,Y34:Y49,Y50:Y61)</f>
        <v>27</v>
      </c>
      <c r="Z22" s="24">
        <f>SUM(Z24:Z28,Z30:Z31,Z34:Z49,Z50:Z61)</f>
        <v>0.8</v>
      </c>
      <c r="AA22" s="24">
        <f>SUM(AA24:AA29,AA31,AA34:AA49,AA50:AA61)</f>
        <v>0</v>
      </c>
      <c r="AB22" s="24">
        <f>SUM(AB24:AB30,AB34:AB49,,AB50:AB61)</f>
        <v>0</v>
      </c>
      <c r="AC22" s="751">
        <f>SUM(AC24:AC31,AC50:AC61)</f>
        <v>3.55</v>
      </c>
      <c r="AD22" s="727"/>
      <c r="AE22" s="24">
        <f>SUM(AE24:AE31,AE35:AE49,AE50:AE61)</f>
        <v>2.8000000000000003</v>
      </c>
      <c r="AF22" s="24">
        <f>SUM(AF24:AF31,AF34,AF36:AF49,AF50:AF61)</f>
        <v>0</v>
      </c>
      <c r="AG22" s="24">
        <f>SUM(AG24:AG31,AG34:AG35,AG37:AG49,AG50:AG61)</f>
        <v>0</v>
      </c>
      <c r="AH22" s="24">
        <f>SUM(AH24:AH31,AH34:AH36,AH38:AH49,AH50:AH61)</f>
        <v>0</v>
      </c>
      <c r="AI22" s="24">
        <f>SUM(AI24:AI31,AI34:AI37,AI39:AI49,AI50:AI61)</f>
        <v>0</v>
      </c>
      <c r="AJ22" s="24">
        <f>SUM(AJ24:AJ31,AJ34:AJ38,AJ40:AJ49,AJ50:AJ61)</f>
        <v>0.9</v>
      </c>
      <c r="AK22" s="24">
        <f>SUM(AK24:AK31,AK34:AK39,AK41:AK49,AK50:AK61)</f>
        <v>0</v>
      </c>
      <c r="AL22" s="24">
        <f>SUM(AL24:AL31,AL34:AL40,AL42:AL49,AL50:AL61)</f>
        <v>0</v>
      </c>
      <c r="AM22" s="24">
        <f>SUM(AM24:AM31,AM34:AM41,AM43:AM49,AM50:AM61)</f>
        <v>0</v>
      </c>
      <c r="AN22" s="24">
        <f>SUM(AN24:AN31,AN34:AN42,AN44:AN49,AN50:AN61)</f>
        <v>0</v>
      </c>
      <c r="AO22" s="24">
        <f>SUM(AO24:AO31,AO34:AO43,AO45:AO49,AO50:AO61)</f>
        <v>0</v>
      </c>
      <c r="AP22" s="24">
        <f>SUM(AP24:AP31,AP34:AP44,AP46:AP49,AP50:AP61)</f>
        <v>0.05</v>
      </c>
      <c r="AQ22" s="24">
        <f>SUM(AQ24:AQ31,AQ34:AQ45,AQ47:AQ49,AQ50:AQ61)</f>
        <v>0</v>
      </c>
      <c r="AR22" s="24">
        <f>SUM(AR24:AR31,AR34:AR46,AR48:AR49,AR50:AR61)</f>
        <v>0</v>
      </c>
      <c r="AS22" s="24">
        <f>SUM(AS24:AS31,AS34:AS47,AS49,AS50:AS61)</f>
        <v>0</v>
      </c>
      <c r="AT22" s="24">
        <f>SUM(AT24:AT31,AT34:AT48,AT50:AT61)</f>
        <v>0</v>
      </c>
      <c r="AU22" s="24">
        <f>SUM(AU24:AU31,AU34:AU49,AU51:AU61)</f>
        <v>0</v>
      </c>
      <c r="AV22" s="24">
        <f>SUM(AV24:AV31,AV34:AV49,AV50,AV52:AV61)</f>
        <v>7.0000000000000007E-2</v>
      </c>
      <c r="AW22" s="24">
        <f>SUM(AW24:AW31,AW34:AW49,AW50,AW51,AW53:AW61)</f>
        <v>0.19</v>
      </c>
      <c r="AX22" s="24">
        <f>SUM(AX24:AX31,AX34:AX49,AX50,AX51,AX52,AX54:AX61)</f>
        <v>1.17</v>
      </c>
      <c r="AY22" s="24">
        <f>SUM(AY24:AY31,AY34:AY49,AY50,AY51,AY52,AY55:AY61)</f>
        <v>0</v>
      </c>
      <c r="AZ22" s="24">
        <f>SUM(AZ24:AZ31,AZ34:AZ49,AZ50:AZ54,AZ56:AZ61)</f>
        <v>0</v>
      </c>
      <c r="BA22" s="24">
        <f>SUM(BA24:BA31,BA34:BA49,BA50:BA55,BA57:BA61)</f>
        <v>0</v>
      </c>
      <c r="BB22" s="24">
        <f>SUM(BB24:BB31,BB34:BB49,BB50:BB56,BB58:BB61)</f>
        <v>0</v>
      </c>
      <c r="BC22" s="24">
        <f>SUM(BC24:BC31,BC34:BC49,BC50:BC57,BC59:BC61)</f>
        <v>0</v>
      </c>
      <c r="BD22" s="24">
        <f>SUM(BD24:BD31,BD34:BD49,BD50:BD58,BD60:BD61)</f>
        <v>0</v>
      </c>
      <c r="BE22" s="24">
        <f>SUM(BE24:BE31,BE34:BE49,BE50:BE59,BE61)</f>
        <v>0</v>
      </c>
      <c r="BF22" s="24">
        <f>SUM(BF24:BF31,BF34:BF49,BF50:BF60)</f>
        <v>0</v>
      </c>
      <c r="BG22" s="24">
        <f>SUM(BG24:BG31,BG34:BG49,BG50:BG61)</f>
        <v>0</v>
      </c>
      <c r="BH22" s="24">
        <f>SUM(H22:N22,P22:R22,U22:AB22,AE22:BG22)</f>
        <v>34.479999999999997</v>
      </c>
      <c r="BI22" s="29">
        <f>S64</f>
        <v>671.85735999999997</v>
      </c>
      <c r="BJ22" s="100"/>
      <c r="BK22" s="752">
        <f>BI24+BI25+BI26+BI27+BI28+BI29+BI30+BI31+BI34+BI35+BI36+BI37+BI38+BI39+BI40+BI41+BI42+BI43+BI44+BI45+BI46+BI47+BI48+BI49+BI50+BI51+BI52+BI53+BI54+BI55+BI56+BI57+BI58+BI59+BI60+BI61</f>
        <v>671.8530300000001</v>
      </c>
      <c r="BL22" s="752">
        <f>BK22-BI22</f>
        <v>-4.3299999998680505E-3</v>
      </c>
    </row>
    <row r="23" spans="1:64" s="26" customFormat="1" ht="13.8" x14ac:dyDescent="0.25">
      <c r="A23" s="15"/>
      <c r="B23" s="15" t="s">
        <v>38</v>
      </c>
      <c r="C23" s="23"/>
      <c r="D23" s="4"/>
      <c r="E23" s="727"/>
      <c r="F23" s="727"/>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4"/>
      <c r="E24" s="24">
        <f>SUM(H24:N24,P24:R24)</f>
        <v>0</v>
      </c>
      <c r="F24" s="24"/>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v>
      </c>
      <c r="BJ24" s="14"/>
    </row>
    <row r="25" spans="1:64" s="26" customFormat="1" ht="13.8" x14ac:dyDescent="0.25">
      <c r="A25" s="15" t="s">
        <v>6</v>
      </c>
      <c r="B25" s="16" t="s">
        <v>14</v>
      </c>
      <c r="C25" s="23" t="s">
        <v>26</v>
      </c>
      <c r="D25" s="4"/>
      <c r="E25" s="24">
        <f t="shared" ref="E25:E30" si="8">SUM(H25:N25,P25:R25)</f>
        <v>0</v>
      </c>
      <c r="F25" s="24"/>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0.2</v>
      </c>
      <c r="BJ25" s="14"/>
    </row>
    <row r="26" spans="1:64" s="26" customFormat="1" ht="13.8" x14ac:dyDescent="0.25">
      <c r="A26" s="15" t="s">
        <v>7</v>
      </c>
      <c r="B26" s="16" t="s">
        <v>15</v>
      </c>
      <c r="C26" s="23" t="s">
        <v>122</v>
      </c>
      <c r="D26" s="4"/>
      <c r="E26" s="24">
        <f t="shared" si="8"/>
        <v>0</v>
      </c>
      <c r="F26" s="24"/>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4"/>
      <c r="E27" s="24">
        <f t="shared" si="8"/>
        <v>0</v>
      </c>
      <c r="F27" s="24"/>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772">
        <v>0.23386999999999999</v>
      </c>
      <c r="E28" s="24">
        <f t="shared" si="8"/>
        <v>0</v>
      </c>
      <c r="F28" s="24"/>
      <c r="G28" s="20">
        <f t="shared" si="5"/>
        <v>0</v>
      </c>
      <c r="H28" s="4"/>
      <c r="I28" s="4"/>
      <c r="J28" s="4"/>
      <c r="K28" s="4"/>
      <c r="L28" s="4"/>
      <c r="M28" s="4"/>
      <c r="N28" s="4"/>
      <c r="O28" s="4"/>
      <c r="P28" s="4"/>
      <c r="Q28" s="4"/>
      <c r="R28" s="4"/>
      <c r="S28" s="20">
        <f>SUM(U28:X28,Z28:BF28)</f>
        <v>0</v>
      </c>
      <c r="T28" s="20"/>
      <c r="U28" s="4"/>
      <c r="V28" s="4"/>
      <c r="W28" s="4"/>
      <c r="X28" s="4"/>
      <c r="Y28" s="25">
        <f>D28-BH28</f>
        <v>0.23386999999999999</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83.543869999999998</v>
      </c>
      <c r="BJ28" s="14"/>
    </row>
    <row r="29" spans="1:64" s="26" customFormat="1" ht="13.8" x14ac:dyDescent="0.25">
      <c r="A29" s="15">
        <v>2.6</v>
      </c>
      <c r="B29" s="16" t="s">
        <v>88</v>
      </c>
      <c r="C29" s="23" t="s">
        <v>48</v>
      </c>
      <c r="D29" s="772">
        <v>3.0171600000000001</v>
      </c>
      <c r="E29" s="24">
        <f t="shared" si="8"/>
        <v>0</v>
      </c>
      <c r="F29" s="24"/>
      <c r="G29" s="20">
        <f t="shared" si="5"/>
        <v>0</v>
      </c>
      <c r="H29" s="4"/>
      <c r="I29" s="4"/>
      <c r="J29" s="4"/>
      <c r="K29" s="4"/>
      <c r="L29" s="4"/>
      <c r="M29" s="4"/>
      <c r="N29" s="4"/>
      <c r="O29" s="4"/>
      <c r="P29" s="4"/>
      <c r="Q29" s="4"/>
      <c r="R29" s="4"/>
      <c r="S29" s="20">
        <f>SUM(U29:Y29,AA29:BF29)</f>
        <v>0</v>
      </c>
      <c r="T29" s="20"/>
      <c r="U29" s="4"/>
      <c r="V29" s="4"/>
      <c r="W29" s="4"/>
      <c r="X29" s="4"/>
      <c r="Y29" s="4"/>
      <c r="Z29" s="25">
        <f>D29-BH29</f>
        <v>3.0171600000000001</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3.89716</v>
      </c>
      <c r="BJ29" s="14"/>
    </row>
    <row r="30" spans="1:64" s="26" customFormat="1" ht="20.25" customHeight="1" x14ac:dyDescent="0.25">
      <c r="A30" s="15">
        <v>2.7</v>
      </c>
      <c r="B30" s="16" t="s">
        <v>89</v>
      </c>
      <c r="C30" s="23" t="s">
        <v>41</v>
      </c>
      <c r="D30" s="4"/>
      <c r="E30" s="24">
        <f t="shared" si="8"/>
        <v>0</v>
      </c>
      <c r="F30" s="24"/>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4"/>
      <c r="E31" s="24">
        <f>SUM(H31:N31,P31:R31)</f>
        <v>0</v>
      </c>
      <c r="F31" s="24"/>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0</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0</v>
      </c>
      <c r="BJ31" s="14"/>
    </row>
    <row r="32" spans="1:64" s="26" customFormat="1" ht="20.25" customHeight="1" x14ac:dyDescent="0.25">
      <c r="A32" s="15" t="s">
        <v>42</v>
      </c>
      <c r="B32" s="16" t="s">
        <v>129</v>
      </c>
      <c r="C32" s="23" t="s">
        <v>27</v>
      </c>
      <c r="D32" s="814">
        <f>SUM(D34:D49)</f>
        <v>401.28550999999999</v>
      </c>
      <c r="E32" s="24">
        <f t="shared" ref="E32:E61" si="9">SUM(H32:N32,P32:R32)</f>
        <v>0</v>
      </c>
      <c r="F32" s="24"/>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9.1499999999999986</v>
      </c>
      <c r="T32" s="719"/>
      <c r="U32" s="719">
        <f>SUM(U34:U49)</f>
        <v>0</v>
      </c>
      <c r="V32" s="719">
        <f t="shared" ref="V32:AB32" si="11">SUM(V34:V49)</f>
        <v>0</v>
      </c>
      <c r="W32" s="719">
        <f t="shared" si="11"/>
        <v>0</v>
      </c>
      <c r="X32" s="719">
        <f t="shared" si="11"/>
        <v>0</v>
      </c>
      <c r="Y32" s="719">
        <f>SUM(Y34:Y49)</f>
        <v>7.55</v>
      </c>
      <c r="Z32" s="719">
        <f t="shared" si="11"/>
        <v>0.8</v>
      </c>
      <c r="AA32" s="719">
        <f t="shared" si="11"/>
        <v>0</v>
      </c>
      <c r="AB32" s="719">
        <f t="shared" si="11"/>
        <v>0</v>
      </c>
      <c r="AC32" s="739">
        <f>D32-BH32</f>
        <v>392.13551000000001</v>
      </c>
      <c r="AD32" s="720"/>
      <c r="AE32" s="719">
        <f>SUM(AE35:AE49)</f>
        <v>0.2</v>
      </c>
      <c r="AF32" s="719">
        <f>SUM(AF34,AF36:AF49)</f>
        <v>0</v>
      </c>
      <c r="AG32" s="719">
        <f>SUM(AG34:AG35,AG37:AG49)</f>
        <v>0</v>
      </c>
      <c r="AH32" s="719">
        <f>SUM(AH34:AH36,AH38:AH49)</f>
        <v>0</v>
      </c>
      <c r="AI32" s="719">
        <f>SUM(AI34:AI37,AI39:AI49)</f>
        <v>0</v>
      </c>
      <c r="AJ32" s="719">
        <f>SUM(AJ34:AJ38,AJ40:AJ49)</f>
        <v>0</v>
      </c>
      <c r="AK32" s="719">
        <f>SUM(AK34:AK39,AK41:AK49)</f>
        <v>0</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v>
      </c>
      <c r="AW32" s="719">
        <f>SUM(AW34:AW49,)</f>
        <v>0</v>
      </c>
      <c r="AX32" s="719">
        <f>SUM(AX34:AX49,)</f>
        <v>0.6</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9.1499999999999986</v>
      </c>
      <c r="BI32" s="23">
        <f>BI34+BI35+BI36+BI37+BI38+BI39+BI40+BI41+BI42+BI43+BI44+BI45+BI46+BI47+BI48+BI49</f>
        <v>446.73551000000009</v>
      </c>
      <c r="BJ32" s="14"/>
    </row>
    <row r="33" spans="1:62" s="26" customFormat="1" ht="10.5" customHeight="1" x14ac:dyDescent="0.25">
      <c r="A33" s="94"/>
      <c r="B33" s="92" t="s">
        <v>38</v>
      </c>
      <c r="C33" s="23"/>
      <c r="D33" s="4"/>
      <c r="E33" s="24">
        <f t="shared" si="9"/>
        <v>0</v>
      </c>
      <c r="F33" s="24"/>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790">
        <v>176.70266000000001</v>
      </c>
      <c r="E34" s="24">
        <f t="shared" si="9"/>
        <v>0</v>
      </c>
      <c r="F34" s="24"/>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176.70266000000001</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206.00266000000002</v>
      </c>
      <c r="BJ34" s="14"/>
    </row>
    <row r="35" spans="1:62" s="26" customFormat="1" ht="20.25" customHeight="1" x14ac:dyDescent="0.25">
      <c r="A35" s="721" t="s">
        <v>260</v>
      </c>
      <c r="B35" s="16" t="s">
        <v>235</v>
      </c>
      <c r="C35" s="23" t="s">
        <v>236</v>
      </c>
      <c r="D35" s="790">
        <v>71.309119999999993</v>
      </c>
      <c r="E35" s="24">
        <f t="shared" si="9"/>
        <v>0</v>
      </c>
      <c r="F35" s="24"/>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71.309119999999993</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90.71911999999999</v>
      </c>
      <c r="BJ35" s="14"/>
    </row>
    <row r="36" spans="1:62" s="26" customFormat="1" ht="20.25" customHeight="1" x14ac:dyDescent="0.25">
      <c r="A36" s="721" t="s">
        <v>260</v>
      </c>
      <c r="B36" s="16" t="s">
        <v>237</v>
      </c>
      <c r="C36" s="23" t="s">
        <v>238</v>
      </c>
      <c r="D36" s="790">
        <v>4.9739999999999999E-2</v>
      </c>
      <c r="E36" s="24">
        <f t="shared" si="9"/>
        <v>0</v>
      </c>
      <c r="F36" s="24"/>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4.9739999999999999E-2</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4.9739999999999999E-2</v>
      </c>
      <c r="BJ36" s="14"/>
    </row>
    <row r="37" spans="1:62" s="26" customFormat="1" ht="20.25" customHeight="1" x14ac:dyDescent="0.25">
      <c r="A37" s="721" t="s">
        <v>260</v>
      </c>
      <c r="B37" s="16" t="s">
        <v>239</v>
      </c>
      <c r="C37" s="23" t="s">
        <v>240</v>
      </c>
      <c r="D37" s="790">
        <v>0.56677999999999995</v>
      </c>
      <c r="E37" s="24">
        <f t="shared" si="9"/>
        <v>0</v>
      </c>
      <c r="F37" s="24"/>
      <c r="G37" s="20">
        <f t="shared" si="5"/>
        <v>0</v>
      </c>
      <c r="H37" s="4"/>
      <c r="I37" s="4"/>
      <c r="J37" s="4"/>
      <c r="K37" s="4"/>
      <c r="L37" s="4"/>
      <c r="M37" s="4"/>
      <c r="N37" s="4"/>
      <c r="O37" s="4"/>
      <c r="P37" s="4"/>
      <c r="Q37" s="4"/>
      <c r="R37" s="4"/>
      <c r="S37" s="20">
        <f>SUM(U37:AB37,AE37:AG37,AI37:BF37)</f>
        <v>0</v>
      </c>
      <c r="T37" s="20"/>
      <c r="U37" s="4"/>
      <c r="V37" s="4"/>
      <c r="W37" s="4"/>
      <c r="X37" s="4"/>
      <c r="Y37" s="4"/>
      <c r="Z37" s="4"/>
      <c r="AA37" s="4"/>
      <c r="AB37" s="4"/>
      <c r="AC37" s="737">
        <f>SUM(AE37:AG37,AI37:AT37)</f>
        <v>0</v>
      </c>
      <c r="AD37" s="720"/>
      <c r="AE37" s="4"/>
      <c r="AF37" s="4"/>
      <c r="AG37" s="4"/>
      <c r="AH37" s="25">
        <f>D37-BH37</f>
        <v>0.56677999999999995</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v>
      </c>
      <c r="BI37" s="23">
        <f>AH64</f>
        <v>0.56677999999999995</v>
      </c>
      <c r="BJ37" s="14"/>
    </row>
    <row r="38" spans="1:62" s="26" customFormat="1" ht="20.25" customHeight="1" x14ac:dyDescent="0.25">
      <c r="A38" s="721" t="s">
        <v>260</v>
      </c>
      <c r="B38" s="16" t="s">
        <v>241</v>
      </c>
      <c r="C38" s="23" t="s">
        <v>242</v>
      </c>
      <c r="D38" s="790">
        <v>5.6396899999999999</v>
      </c>
      <c r="E38" s="24">
        <f t="shared" si="9"/>
        <v>0</v>
      </c>
      <c r="F38" s="24"/>
      <c r="G38" s="20">
        <f t="shared" si="5"/>
        <v>0</v>
      </c>
      <c r="H38" s="4"/>
      <c r="I38" s="4"/>
      <c r="J38" s="4"/>
      <c r="K38" s="4"/>
      <c r="L38" s="4"/>
      <c r="M38" s="4"/>
      <c r="N38" s="4"/>
      <c r="O38" s="4"/>
      <c r="P38" s="4"/>
      <c r="Q38" s="4"/>
      <c r="R38" s="4"/>
      <c r="S38" s="20">
        <f>SUM(U38:AB38,AE38:AH38,AJ38:BF38)</f>
        <v>1.6</v>
      </c>
      <c r="T38" s="20"/>
      <c r="U38" s="4"/>
      <c r="V38" s="4"/>
      <c r="W38" s="4"/>
      <c r="X38" s="4"/>
      <c r="Y38" s="4">
        <v>0.8</v>
      </c>
      <c r="Z38" s="4">
        <v>0.8</v>
      </c>
      <c r="AA38" s="4"/>
      <c r="AB38" s="4"/>
      <c r="AC38" s="737">
        <f>SUM(AE38:AH38,AJ38:AT38)</f>
        <v>0</v>
      </c>
      <c r="AD38" s="720"/>
      <c r="AE38" s="4"/>
      <c r="AF38" s="4"/>
      <c r="AG38" s="4"/>
      <c r="AH38" s="4"/>
      <c r="AI38" s="25">
        <f>D38-BH38</f>
        <v>4.0396900000000002</v>
      </c>
      <c r="AJ38" s="4"/>
      <c r="AK38" s="4"/>
      <c r="AL38" s="4"/>
      <c r="AM38" s="4"/>
      <c r="AN38" s="4"/>
      <c r="AO38" s="4"/>
      <c r="AP38" s="4"/>
      <c r="AQ38" s="4"/>
      <c r="AR38" s="4"/>
      <c r="AS38" s="4"/>
      <c r="AT38" s="4"/>
      <c r="AU38" s="4"/>
      <c r="AV38" s="4"/>
      <c r="AW38" s="4"/>
      <c r="AX38" s="4"/>
      <c r="AY38" s="4"/>
      <c r="AZ38" s="4"/>
      <c r="BA38" s="4"/>
      <c r="BB38" s="4"/>
      <c r="BC38" s="4"/>
      <c r="BD38" s="4"/>
      <c r="BE38" s="4"/>
      <c r="BF38" s="4"/>
      <c r="BG38" s="4"/>
      <c r="BH38" s="20">
        <f>SUM(H38:N38,P38:R38,U38:AB38,AE38:AH38,AJ38:BG38)</f>
        <v>1.6</v>
      </c>
      <c r="BI38" s="23">
        <f>AI64</f>
        <v>4.33969</v>
      </c>
      <c r="BJ38" s="14"/>
    </row>
    <row r="39" spans="1:62" s="26" customFormat="1" ht="20.25" customHeight="1" x14ac:dyDescent="0.25">
      <c r="A39" s="721" t="s">
        <v>260</v>
      </c>
      <c r="B39" s="16" t="s">
        <v>243</v>
      </c>
      <c r="C39" s="23" t="s">
        <v>244</v>
      </c>
      <c r="D39" s="790">
        <v>8.6979500000000005</v>
      </c>
      <c r="E39" s="24">
        <f t="shared" si="9"/>
        <v>0</v>
      </c>
      <c r="F39" s="24"/>
      <c r="G39" s="20">
        <f t="shared" si="5"/>
        <v>0</v>
      </c>
      <c r="H39" s="4"/>
      <c r="I39" s="4"/>
      <c r="J39" s="4"/>
      <c r="K39" s="4"/>
      <c r="L39" s="4"/>
      <c r="M39" s="4"/>
      <c r="N39" s="4"/>
      <c r="O39" s="4"/>
      <c r="P39" s="4"/>
      <c r="Q39" s="4"/>
      <c r="R39" s="4"/>
      <c r="S39" s="20">
        <f>SUM(U39:AB39,AE39:AI39,AK39:BF39)</f>
        <v>0</v>
      </c>
      <c r="T39" s="20"/>
      <c r="U39" s="4"/>
      <c r="V39" s="4"/>
      <c r="W39" s="4"/>
      <c r="X39" s="4"/>
      <c r="Y39" s="4"/>
      <c r="Z39" s="4"/>
      <c r="AA39" s="4"/>
      <c r="AB39" s="4"/>
      <c r="AC39" s="737">
        <f>SUM(AE39:AI39,AK39:AT39)</f>
        <v>0</v>
      </c>
      <c r="AD39" s="720"/>
      <c r="AE39" s="4"/>
      <c r="AF39" s="4"/>
      <c r="AG39" s="4"/>
      <c r="AH39" s="4"/>
      <c r="AI39" s="4"/>
      <c r="AJ39" s="25">
        <f>D39-BH39</f>
        <v>8.6979500000000005</v>
      </c>
      <c r="AK39" s="4"/>
      <c r="AL39" s="4"/>
      <c r="AM39" s="4"/>
      <c r="AN39" s="4"/>
      <c r="AO39" s="4"/>
      <c r="AP39" s="4"/>
      <c r="AQ39" s="4"/>
      <c r="AR39" s="4"/>
      <c r="AS39" s="4"/>
      <c r="AT39" s="4"/>
      <c r="AU39" s="4"/>
      <c r="AV39" s="4"/>
      <c r="AW39" s="4"/>
      <c r="AX39" s="4"/>
      <c r="AY39" s="4"/>
      <c r="AZ39" s="4"/>
      <c r="BA39" s="4"/>
      <c r="BB39" s="4"/>
      <c r="BC39" s="4"/>
      <c r="BD39" s="4"/>
      <c r="BE39" s="4"/>
      <c r="BF39" s="4"/>
      <c r="BG39" s="4"/>
      <c r="BH39" s="20">
        <f>SUM(H39:N39,P39:R39,U39:AB39,AE39:AI39,AK39:BG39)</f>
        <v>0</v>
      </c>
      <c r="BI39" s="23">
        <f>AJ64</f>
        <v>10.997949999999999</v>
      </c>
      <c r="BJ39" s="14"/>
    </row>
    <row r="40" spans="1:62" s="26" customFormat="1" ht="20.25" customHeight="1" x14ac:dyDescent="0.25">
      <c r="A40" s="721" t="s">
        <v>260</v>
      </c>
      <c r="B40" s="16" t="s">
        <v>245</v>
      </c>
      <c r="C40" s="23" t="s">
        <v>246</v>
      </c>
      <c r="D40" s="790">
        <v>56.980580000000003</v>
      </c>
      <c r="E40" s="24">
        <f t="shared" si="9"/>
        <v>0</v>
      </c>
      <c r="F40" s="24"/>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56.980580000000003</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60.050580000000004</v>
      </c>
      <c r="BJ40" s="14"/>
    </row>
    <row r="41" spans="1:62" s="26" customFormat="1" ht="20.25" customHeight="1" x14ac:dyDescent="0.25">
      <c r="A41" s="721" t="s">
        <v>260</v>
      </c>
      <c r="B41" s="16" t="s">
        <v>247</v>
      </c>
      <c r="C41" s="23" t="s">
        <v>248</v>
      </c>
      <c r="D41" s="4"/>
      <c r="E41" s="24">
        <f t="shared" si="9"/>
        <v>0</v>
      </c>
      <c r="F41" s="24"/>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0</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0.17</v>
      </c>
      <c r="BJ41" s="14"/>
    </row>
    <row r="42" spans="1:62" s="26" customFormat="1" ht="20.25" customHeight="1" x14ac:dyDescent="0.25">
      <c r="A42" s="721" t="s">
        <v>260</v>
      </c>
      <c r="B42" s="16" t="s">
        <v>249</v>
      </c>
      <c r="C42" s="23" t="s">
        <v>250</v>
      </c>
      <c r="D42" s="4"/>
      <c r="E42" s="24">
        <f t="shared" si="9"/>
        <v>0</v>
      </c>
      <c r="F42" s="24"/>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4"/>
      <c r="E43" s="24">
        <f t="shared" si="9"/>
        <v>0</v>
      </c>
      <c r="F43" s="24"/>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v>
      </c>
      <c r="BJ43" s="14"/>
    </row>
    <row r="44" spans="1:62" s="26" customFormat="1" ht="20.25" customHeight="1" x14ac:dyDescent="0.25">
      <c r="A44" s="721" t="s">
        <v>260</v>
      </c>
      <c r="B44" s="16" t="s">
        <v>83</v>
      </c>
      <c r="C44" s="23" t="s">
        <v>73</v>
      </c>
      <c r="D44" s="4"/>
      <c r="E44" s="24">
        <f t="shared" si="9"/>
        <v>0</v>
      </c>
      <c r="F44" s="24"/>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772">
        <v>1.1354200000000001</v>
      </c>
      <c r="E45" s="24">
        <f t="shared" si="9"/>
        <v>0</v>
      </c>
      <c r="F45" s="24"/>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1.1354200000000001</v>
      </c>
      <c r="AQ45" s="4"/>
      <c r="AR45" s="4"/>
      <c r="AS45" s="4"/>
      <c r="AT45" s="4"/>
      <c r="AU45" s="4"/>
      <c r="AV45" s="4"/>
      <c r="AW45" s="4"/>
      <c r="AX45" s="4"/>
      <c r="AY45" s="4"/>
      <c r="AZ45" s="4"/>
      <c r="BA45" s="4"/>
      <c r="BB45" s="4"/>
      <c r="BC45" s="4"/>
      <c r="BD45" s="4"/>
      <c r="BE45" s="4"/>
      <c r="BF45" s="4"/>
      <c r="BG45" s="4"/>
      <c r="BH45" s="20">
        <f>SUM(H45:N45,P45:R45,U45:AB45,AE45:AO45,AQ45:BG45)</f>
        <v>0</v>
      </c>
      <c r="BI45" s="23">
        <f>AP64</f>
        <v>1.1854200000000001</v>
      </c>
      <c r="BJ45" s="14"/>
    </row>
    <row r="46" spans="1:62" s="26" customFormat="1" ht="20.25" customHeight="1" x14ac:dyDescent="0.25">
      <c r="A46" s="721" t="s">
        <v>260</v>
      </c>
      <c r="B46" s="16" t="s">
        <v>251</v>
      </c>
      <c r="C46" s="23" t="s">
        <v>43</v>
      </c>
      <c r="D46" s="772">
        <v>79.848230000000001</v>
      </c>
      <c r="E46" s="24">
        <f t="shared" si="9"/>
        <v>0</v>
      </c>
      <c r="F46" s="24"/>
      <c r="G46" s="20">
        <f t="shared" si="5"/>
        <v>0</v>
      </c>
      <c r="H46" s="4"/>
      <c r="I46" s="4"/>
      <c r="J46" s="4"/>
      <c r="K46" s="4"/>
      <c r="L46" s="4"/>
      <c r="M46" s="4"/>
      <c r="N46" s="4"/>
      <c r="O46" s="4"/>
      <c r="P46" s="4"/>
      <c r="Q46" s="4"/>
      <c r="R46" s="4"/>
      <c r="S46" s="20">
        <f>SUM(U46:AB46,AE46:AP46,AR46:BF46)</f>
        <v>7.25</v>
      </c>
      <c r="T46" s="20"/>
      <c r="U46" s="4"/>
      <c r="V46" s="4"/>
      <c r="W46" s="4"/>
      <c r="X46" s="4"/>
      <c r="Y46" s="4">
        <v>6.75</v>
      </c>
      <c r="Z46" s="4"/>
      <c r="AA46" s="4"/>
      <c r="AB46" s="4"/>
      <c r="AC46" s="737">
        <f>SUM(AE46:AP46,AR46:AT46)</f>
        <v>0.2</v>
      </c>
      <c r="AD46" s="720"/>
      <c r="AE46" s="4">
        <v>0.2</v>
      </c>
      <c r="AF46" s="4"/>
      <c r="AG46" s="4"/>
      <c r="AH46" s="4"/>
      <c r="AI46" s="4"/>
      <c r="AJ46" s="4"/>
      <c r="AK46" s="4"/>
      <c r="AL46" s="4"/>
      <c r="AM46" s="4"/>
      <c r="AN46" s="4"/>
      <c r="AO46" s="4"/>
      <c r="AP46" s="4"/>
      <c r="AQ46" s="25">
        <f>D46-BH46</f>
        <v>72.598230000000001</v>
      </c>
      <c r="AR46" s="4"/>
      <c r="AS46" s="4"/>
      <c r="AT46" s="4"/>
      <c r="AU46" s="4"/>
      <c r="AV46" s="4"/>
      <c r="AW46" s="4"/>
      <c r="AX46" s="4">
        <v>0.3</v>
      </c>
      <c r="AY46" s="4"/>
      <c r="AZ46" s="4"/>
      <c r="BA46" s="4"/>
      <c r="BB46" s="4"/>
      <c r="BC46" s="4"/>
      <c r="BD46" s="4"/>
      <c r="BE46" s="4"/>
      <c r="BF46" s="4"/>
      <c r="BG46" s="4"/>
      <c r="BH46" s="20">
        <f>SUM(H46:N46,P46:R46,U46:AB46,AE46:AP46,AR46:BG46)</f>
        <v>7.25</v>
      </c>
      <c r="BI46" s="23">
        <f>AQ64</f>
        <v>72.598230000000001</v>
      </c>
      <c r="BJ46" s="14"/>
    </row>
    <row r="47" spans="1:62" s="26" customFormat="1" ht="20.25" customHeight="1" x14ac:dyDescent="0.25">
      <c r="A47" s="721" t="s">
        <v>260</v>
      </c>
      <c r="B47" s="16" t="s">
        <v>252</v>
      </c>
      <c r="C47" s="23" t="s">
        <v>253</v>
      </c>
      <c r="D47" s="4"/>
      <c r="E47" s="24">
        <f t="shared" si="9"/>
        <v>0</v>
      </c>
      <c r="F47" s="24"/>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4"/>
      <c r="E48" s="24">
        <f t="shared" si="9"/>
        <v>0</v>
      </c>
      <c r="F48" s="24"/>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790">
        <v>0.35533999999999999</v>
      </c>
      <c r="E49" s="24">
        <f t="shared" si="9"/>
        <v>0</v>
      </c>
      <c r="F49" s="24"/>
      <c r="G49" s="20">
        <f t="shared" si="5"/>
        <v>0</v>
      </c>
      <c r="H49" s="4"/>
      <c r="I49" s="4"/>
      <c r="J49" s="4"/>
      <c r="K49" s="4"/>
      <c r="L49" s="4"/>
      <c r="M49" s="4"/>
      <c r="N49" s="4"/>
      <c r="O49" s="4"/>
      <c r="P49" s="4"/>
      <c r="Q49" s="4"/>
      <c r="R49" s="4"/>
      <c r="S49" s="20">
        <f>SUM(U49:AB49,AE49:AS49,AU49:BF49)</f>
        <v>0.3</v>
      </c>
      <c r="T49" s="20"/>
      <c r="U49" s="4"/>
      <c r="V49" s="4"/>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5.534E-2</v>
      </c>
      <c r="AU49" s="4"/>
      <c r="AV49" s="4"/>
      <c r="AW49" s="4"/>
      <c r="AX49" s="4">
        <v>0.3</v>
      </c>
      <c r="AY49" s="4"/>
      <c r="AZ49" s="4"/>
      <c r="BA49" s="4"/>
      <c r="BB49" s="4"/>
      <c r="BC49" s="4"/>
      <c r="BD49" s="4"/>
      <c r="BE49" s="4"/>
      <c r="BF49" s="4"/>
      <c r="BG49" s="4"/>
      <c r="BH49" s="20">
        <f>SUM(H49:N49,P49:R49,U49:AB49,AE49:AS49,AU49:BG49)</f>
        <v>0.3</v>
      </c>
      <c r="BI49" s="23">
        <f>AT64</f>
        <v>5.534E-2</v>
      </c>
      <c r="BJ49" s="14"/>
    </row>
    <row r="50" spans="1:62" s="26" customFormat="1" ht="13.8" x14ac:dyDescent="0.25">
      <c r="A50" s="15">
        <v>2.1</v>
      </c>
      <c r="B50" s="16" t="s">
        <v>119</v>
      </c>
      <c r="C50" s="23" t="s">
        <v>123</v>
      </c>
      <c r="D50" s="4"/>
      <c r="E50" s="24">
        <f t="shared" si="9"/>
        <v>0</v>
      </c>
      <c r="F50" s="24"/>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772">
        <v>2.8720400000000001</v>
      </c>
      <c r="E51" s="24">
        <f t="shared" si="9"/>
        <v>0</v>
      </c>
      <c r="F51" s="24"/>
      <c r="G51" s="20">
        <f t="shared" si="5"/>
        <v>0</v>
      </c>
      <c r="H51" s="4"/>
      <c r="I51" s="4"/>
      <c r="J51" s="4"/>
      <c r="K51" s="4"/>
      <c r="L51" s="4"/>
      <c r="M51" s="4"/>
      <c r="N51" s="4"/>
      <c r="O51" s="4"/>
      <c r="P51" s="4"/>
      <c r="Q51" s="4"/>
      <c r="R51" s="4"/>
      <c r="S51" s="20">
        <f>SUM(U51:AB51,AE51:AU51,AW51:BF51)</f>
        <v>1.1100000000000001</v>
      </c>
      <c r="T51" s="20"/>
      <c r="U51" s="4"/>
      <c r="V51" s="4"/>
      <c r="W51" s="4"/>
      <c r="X51" s="4"/>
      <c r="Y51" s="4"/>
      <c r="Z51" s="4"/>
      <c r="AA51" s="4"/>
      <c r="AB51" s="4"/>
      <c r="AC51" s="737">
        <f>SUM(AE51:AT51,)</f>
        <v>0.9</v>
      </c>
      <c r="AD51" s="720"/>
      <c r="AE51" s="4"/>
      <c r="AF51" s="4"/>
      <c r="AG51" s="4"/>
      <c r="AH51" s="4"/>
      <c r="AI51" s="4"/>
      <c r="AJ51" s="4">
        <v>0.9</v>
      </c>
      <c r="AK51" s="4"/>
      <c r="AL51" s="4"/>
      <c r="AM51" s="4"/>
      <c r="AN51" s="4"/>
      <c r="AO51" s="4"/>
      <c r="AP51" s="4"/>
      <c r="AQ51" s="4"/>
      <c r="AR51" s="4"/>
      <c r="AS51" s="4"/>
      <c r="AT51" s="4"/>
      <c r="AU51" s="4"/>
      <c r="AV51" s="93">
        <f>D51-BH51</f>
        <v>1.7620400000000001</v>
      </c>
      <c r="AW51" s="4">
        <v>0.19</v>
      </c>
      <c r="AX51" s="4">
        <v>0.02</v>
      </c>
      <c r="AY51" s="4"/>
      <c r="AZ51" s="4"/>
      <c r="BA51" s="4"/>
      <c r="BB51" s="4"/>
      <c r="BC51" s="4"/>
      <c r="BD51" s="4"/>
      <c r="BE51" s="4"/>
      <c r="BF51" s="4"/>
      <c r="BG51" s="4"/>
      <c r="BH51" s="20">
        <f>SUM(H51:N51,P51:R51,U51:AB51,AE51:AU51,AW51:BG51)</f>
        <v>1.1100000000000001</v>
      </c>
      <c r="BI51" s="23">
        <f>AV64</f>
        <v>2.4320399999999998</v>
      </c>
      <c r="BJ51" s="14"/>
    </row>
    <row r="52" spans="1:62" s="26" customFormat="1" ht="13.8" x14ac:dyDescent="0.25">
      <c r="A52" s="15">
        <v>2.12</v>
      </c>
      <c r="B52" s="16" t="s">
        <v>149</v>
      </c>
      <c r="C52" s="23" t="s">
        <v>147</v>
      </c>
      <c r="D52" s="4"/>
      <c r="E52" s="24">
        <f t="shared" si="9"/>
        <v>0</v>
      </c>
      <c r="F52" s="24"/>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0.19</v>
      </c>
      <c r="BJ52" s="14"/>
    </row>
    <row r="53" spans="1:62" s="26" customFormat="1" ht="13.8" x14ac:dyDescent="0.25">
      <c r="A53" s="15" t="s">
        <v>168</v>
      </c>
      <c r="B53" s="16" t="s">
        <v>90</v>
      </c>
      <c r="C53" s="23" t="s">
        <v>94</v>
      </c>
      <c r="D53" s="772">
        <v>110.85111999999999</v>
      </c>
      <c r="E53" s="24">
        <f t="shared" si="9"/>
        <v>1.5</v>
      </c>
      <c r="F53" s="24"/>
      <c r="G53" s="20">
        <f t="shared" si="5"/>
        <v>0</v>
      </c>
      <c r="H53" s="4"/>
      <c r="I53" s="4"/>
      <c r="J53" s="4"/>
      <c r="K53" s="4"/>
      <c r="L53" s="4">
        <v>1.5</v>
      </c>
      <c r="M53" s="4"/>
      <c r="N53" s="4"/>
      <c r="O53" s="4"/>
      <c r="P53" s="4"/>
      <c r="Q53" s="4"/>
      <c r="R53" s="4"/>
      <c r="S53" s="20">
        <f>SUM(U53:AB53,AE53:AW53,AY53:BF53)</f>
        <v>20.87</v>
      </c>
      <c r="T53" s="20"/>
      <c r="U53" s="4"/>
      <c r="V53" s="4"/>
      <c r="W53" s="4"/>
      <c r="X53" s="4"/>
      <c r="Y53" s="4">
        <v>18.649999999999999</v>
      </c>
      <c r="Z53" s="4"/>
      <c r="AA53" s="4"/>
      <c r="AB53" s="4"/>
      <c r="AC53" s="737">
        <f t="shared" ref="AC53:AC60" si="13">SUM(AE53:AT53,)</f>
        <v>2.15</v>
      </c>
      <c r="AD53" s="720"/>
      <c r="AE53" s="4">
        <v>2.1</v>
      </c>
      <c r="AF53" s="4"/>
      <c r="AG53" s="4"/>
      <c r="AH53" s="4"/>
      <c r="AI53" s="4"/>
      <c r="AJ53" s="4"/>
      <c r="AK53" s="4"/>
      <c r="AL53" s="4"/>
      <c r="AM53" s="4"/>
      <c r="AN53" s="4"/>
      <c r="AO53" s="4"/>
      <c r="AP53" s="4">
        <v>0.05</v>
      </c>
      <c r="AQ53" s="4"/>
      <c r="AR53" s="4"/>
      <c r="AS53" s="4"/>
      <c r="AT53" s="4"/>
      <c r="AU53" s="4"/>
      <c r="AV53" s="4">
        <v>7.0000000000000007E-2</v>
      </c>
      <c r="AW53" s="4"/>
      <c r="AX53" s="25">
        <f>D53-BH53</f>
        <v>88.48111999999999</v>
      </c>
      <c r="AY53" s="4"/>
      <c r="AZ53" s="4"/>
      <c r="BA53" s="4"/>
      <c r="BB53" s="4"/>
      <c r="BC53" s="4"/>
      <c r="BD53" s="4"/>
      <c r="BE53" s="4"/>
      <c r="BF53" s="4"/>
      <c r="BG53" s="4"/>
      <c r="BH53" s="20">
        <f>SUM(H53:N53,P53:R53,U53:AB53,AE53:AW53,AY53:BG53)</f>
        <v>22.37</v>
      </c>
      <c r="BI53" s="23">
        <f>AX64</f>
        <v>106.96111999999999</v>
      </c>
      <c r="BJ53" s="14"/>
    </row>
    <row r="54" spans="1:62" s="26" customFormat="1" ht="13.8" x14ac:dyDescent="0.25">
      <c r="A54" s="15" t="s">
        <v>169</v>
      </c>
      <c r="B54" s="16" t="s">
        <v>91</v>
      </c>
      <c r="C54" s="23" t="s">
        <v>95</v>
      </c>
      <c r="D54" s="4"/>
      <c r="E54" s="24">
        <f t="shared" si="9"/>
        <v>0</v>
      </c>
      <c r="F54" s="24"/>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772">
        <v>1.1722300000000001</v>
      </c>
      <c r="E55" s="24">
        <f t="shared" si="9"/>
        <v>0</v>
      </c>
      <c r="F55" s="24"/>
      <c r="G55" s="20">
        <f t="shared" si="5"/>
        <v>0</v>
      </c>
      <c r="H55" s="4"/>
      <c r="I55" s="4"/>
      <c r="J55" s="4"/>
      <c r="K55" s="4"/>
      <c r="L55" s="4"/>
      <c r="M55" s="4"/>
      <c r="N55" s="4"/>
      <c r="O55" s="4"/>
      <c r="P55" s="4"/>
      <c r="Q55" s="4"/>
      <c r="R55" s="4"/>
      <c r="S55" s="20">
        <f>SUM(U55:AB55,AE55:AY55,BA55:BF55)</f>
        <v>1</v>
      </c>
      <c r="T55" s="20"/>
      <c r="U55" s="4"/>
      <c r="V55" s="4"/>
      <c r="W55" s="4"/>
      <c r="X55" s="4"/>
      <c r="Y55" s="4">
        <v>0.8</v>
      </c>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v>0.2</v>
      </c>
      <c r="AY55" s="4"/>
      <c r="AZ55" s="25">
        <f>D55-BH55</f>
        <v>0.17223000000000011</v>
      </c>
      <c r="BA55" s="4"/>
      <c r="BB55" s="4"/>
      <c r="BC55" s="4"/>
      <c r="BD55" s="4"/>
      <c r="BE55" s="4"/>
      <c r="BF55" s="4"/>
      <c r="BG55" s="4"/>
      <c r="BH55" s="20">
        <f>SUM(H55:N55,P55:R55,U55:AB55,AE55:AY55,BA55:BG55)</f>
        <v>1</v>
      </c>
      <c r="BI55" s="23">
        <f>AZ64</f>
        <v>0.17223000000000011</v>
      </c>
      <c r="BJ55" s="14"/>
    </row>
    <row r="56" spans="1:62" s="26" customFormat="1" ht="13.8" x14ac:dyDescent="0.25">
      <c r="A56" s="15" t="s">
        <v>171</v>
      </c>
      <c r="B56" s="16" t="s">
        <v>116</v>
      </c>
      <c r="C56" s="23" t="s">
        <v>96</v>
      </c>
      <c r="D56" s="4"/>
      <c r="E56" s="24">
        <f t="shared" si="9"/>
        <v>0</v>
      </c>
      <c r="F56" s="24"/>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4"/>
      <c r="E57" s="24">
        <f t="shared" si="9"/>
        <v>0</v>
      </c>
      <c r="F57" s="24"/>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772">
        <v>3.5787200000000001</v>
      </c>
      <c r="E58" s="24">
        <f t="shared" si="9"/>
        <v>0</v>
      </c>
      <c r="F58" s="24"/>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3.5787200000000001</v>
      </c>
      <c r="BD58" s="4"/>
      <c r="BE58" s="4"/>
      <c r="BF58" s="4"/>
      <c r="BG58" s="4"/>
      <c r="BH58" s="20">
        <f>SUM(H58:N58,P58:R58,U58:AB58,AE58:BB58,BD58:BG58)</f>
        <v>0</v>
      </c>
      <c r="BI58" s="23">
        <f>BC64</f>
        <v>3.5787200000000001</v>
      </c>
      <c r="BJ58" s="14"/>
    </row>
    <row r="59" spans="1:62" s="26" customFormat="1" ht="13.8" x14ac:dyDescent="0.25">
      <c r="A59" s="15">
        <v>2.19</v>
      </c>
      <c r="B59" s="16" t="s">
        <v>151</v>
      </c>
      <c r="C59" s="23" t="s">
        <v>152</v>
      </c>
      <c r="D59" s="764"/>
      <c r="E59" s="24">
        <f t="shared" si="9"/>
        <v>0</v>
      </c>
      <c r="F59" s="24"/>
      <c r="G59" s="20">
        <f t="shared" si="5"/>
        <v>0</v>
      </c>
      <c r="H59" s="4"/>
      <c r="I59" s="4"/>
      <c r="J59" s="4"/>
      <c r="K59" s="4"/>
      <c r="L59" s="4"/>
      <c r="M59" s="4"/>
      <c r="N59" s="4"/>
      <c r="O59" s="4"/>
      <c r="P59" s="4"/>
      <c r="Q59" s="4"/>
      <c r="R59" s="4"/>
      <c r="S59" s="20">
        <f>SUM(U59:AB59,AE59:BC59,BE59:BF59)</f>
        <v>0</v>
      </c>
      <c r="T59" s="20"/>
      <c r="U59" s="4"/>
      <c r="V59" s="4"/>
      <c r="W59" s="4"/>
      <c r="X59" s="4"/>
      <c r="Y59" s="4"/>
      <c r="Z59" s="4"/>
      <c r="AA59" s="4"/>
      <c r="AB59" s="4"/>
      <c r="AC59" s="737">
        <f t="shared" si="13"/>
        <v>0</v>
      </c>
      <c r="AD59" s="720"/>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0</v>
      </c>
      <c r="BE59" s="4"/>
      <c r="BF59" s="4"/>
      <c r="BG59" s="4"/>
      <c r="BH59" s="20">
        <f>SUM(H59:N59,P59:R59,U59:AB59,AE59:BC59,BE59:BG59)</f>
        <v>0</v>
      </c>
      <c r="BI59" s="23">
        <f>BD64</f>
        <v>0</v>
      </c>
      <c r="BJ59" s="14"/>
    </row>
    <row r="60" spans="1:62" s="26" customFormat="1" ht="13.8" x14ac:dyDescent="0.25">
      <c r="A60" s="15">
        <v>2.2000000000000002</v>
      </c>
      <c r="B60" s="16" t="s">
        <v>150</v>
      </c>
      <c r="C60" s="23" t="s">
        <v>153</v>
      </c>
      <c r="D60" s="772">
        <v>24.825890000000001</v>
      </c>
      <c r="E60" s="24">
        <f t="shared" si="9"/>
        <v>0</v>
      </c>
      <c r="F60" s="24"/>
      <c r="G60" s="20">
        <f t="shared" si="5"/>
        <v>0</v>
      </c>
      <c r="H60" s="4"/>
      <c r="I60" s="4"/>
      <c r="J60" s="4"/>
      <c r="K60" s="4"/>
      <c r="L60" s="4"/>
      <c r="M60" s="4"/>
      <c r="N60" s="4"/>
      <c r="O60" s="4"/>
      <c r="P60" s="4"/>
      <c r="Q60" s="4"/>
      <c r="R60" s="4"/>
      <c r="S60" s="20">
        <f>SUM(U60:AB60,AE60:BD60,BF60)</f>
        <v>0.85</v>
      </c>
      <c r="T60" s="20"/>
      <c r="U60" s="4"/>
      <c r="V60" s="4"/>
      <c r="W60" s="4"/>
      <c r="X60" s="4"/>
      <c r="Y60" s="4"/>
      <c r="Z60" s="4"/>
      <c r="AA60" s="4"/>
      <c r="AB60" s="4"/>
      <c r="AC60" s="737">
        <f t="shared" si="13"/>
        <v>0.5</v>
      </c>
      <c r="AD60" s="720"/>
      <c r="AE60" s="4">
        <v>0.5</v>
      </c>
      <c r="AF60" s="4"/>
      <c r="AG60" s="4"/>
      <c r="AH60" s="4"/>
      <c r="AI60" s="4"/>
      <c r="AJ60" s="4"/>
      <c r="AK60" s="4"/>
      <c r="AL60" s="4"/>
      <c r="AM60" s="4"/>
      <c r="AN60" s="4"/>
      <c r="AO60" s="4"/>
      <c r="AP60" s="4"/>
      <c r="AQ60" s="4"/>
      <c r="AR60" s="4"/>
      <c r="AS60" s="4"/>
      <c r="AT60" s="4"/>
      <c r="AU60" s="4"/>
      <c r="AV60" s="4"/>
      <c r="AW60" s="4"/>
      <c r="AX60" s="4">
        <v>0.35</v>
      </c>
      <c r="AY60" s="4"/>
      <c r="AZ60" s="4"/>
      <c r="BA60" s="4"/>
      <c r="BB60" s="4"/>
      <c r="BC60" s="4"/>
      <c r="BD60" s="4"/>
      <c r="BE60" s="25">
        <f>D60-BH60</f>
        <v>23.97589</v>
      </c>
      <c r="BF60" s="4"/>
      <c r="BG60" s="4"/>
      <c r="BH60" s="20">
        <f>SUM(H60:N60,P60:R60,U60:AB60,AE60:BD60,BF60:BG60)</f>
        <v>0.85</v>
      </c>
      <c r="BI60" s="23">
        <f>BE64</f>
        <v>23.97589</v>
      </c>
      <c r="BJ60" s="14"/>
    </row>
    <row r="61" spans="1:62" s="26" customFormat="1" ht="13.8" x14ac:dyDescent="0.25">
      <c r="A61" s="15">
        <v>2.21</v>
      </c>
      <c r="B61" s="16" t="s">
        <v>77</v>
      </c>
      <c r="C61" s="23" t="s">
        <v>78</v>
      </c>
      <c r="D61" s="4">
        <v>0.16649</v>
      </c>
      <c r="E61" s="24">
        <f t="shared" si="9"/>
        <v>0</v>
      </c>
      <c r="F61" s="24"/>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0.16649</v>
      </c>
      <c r="BG61" s="4"/>
      <c r="BH61" s="20">
        <f>SUM(H61:N61,P61:R61,U61:AB61,AE61:BE61,BG61)</f>
        <v>0</v>
      </c>
      <c r="BI61" s="23">
        <f>BF64</f>
        <v>0.16649</v>
      </c>
      <c r="BJ61" s="14"/>
    </row>
    <row r="62" spans="1:62" s="26" customFormat="1" ht="13.8" x14ac:dyDescent="0.25">
      <c r="A62" s="27">
        <v>3</v>
      </c>
      <c r="B62" s="28" t="s">
        <v>72</v>
      </c>
      <c r="C62" s="29" t="s">
        <v>84</v>
      </c>
      <c r="D62" s="771">
        <v>76.013840000000002</v>
      </c>
      <c r="E62" s="24">
        <f>SUM(H62:N62,P62:R62)</f>
        <v>1</v>
      </c>
      <c r="F62" s="24"/>
      <c r="G62" s="20">
        <f t="shared" si="5"/>
        <v>0</v>
      </c>
      <c r="H62" s="4"/>
      <c r="I62" s="4"/>
      <c r="J62" s="4"/>
      <c r="K62" s="4"/>
      <c r="L62" s="4">
        <v>1</v>
      </c>
      <c r="M62" s="4"/>
      <c r="N62" s="4"/>
      <c r="O62" s="4"/>
      <c r="P62" s="4"/>
      <c r="Q62" s="4"/>
      <c r="R62" s="4"/>
      <c r="S62" s="20">
        <f>SUM(U62:AB62,AE62:BF62,)</f>
        <v>16.66</v>
      </c>
      <c r="T62" s="20"/>
      <c r="U62" s="4"/>
      <c r="V62" s="4"/>
      <c r="W62" s="4"/>
      <c r="X62" s="4"/>
      <c r="Y62" s="4">
        <v>2.2000000000000002</v>
      </c>
      <c r="Z62" s="4"/>
      <c r="AA62" s="4"/>
      <c r="AB62" s="4"/>
      <c r="AC62" s="737">
        <f>SUM(AE62:AT62,)</f>
        <v>12.909999999999998</v>
      </c>
      <c r="AD62" s="720"/>
      <c r="AE62" s="4">
        <v>1.85</v>
      </c>
      <c r="AF62" s="4">
        <v>10.99</v>
      </c>
      <c r="AG62" s="4"/>
      <c r="AH62" s="4"/>
      <c r="AI62" s="4"/>
      <c r="AJ62" s="4"/>
      <c r="AK62" s="4">
        <v>0.04</v>
      </c>
      <c r="AL62" s="4">
        <v>0.03</v>
      </c>
      <c r="AM62" s="4"/>
      <c r="AN62" s="4"/>
      <c r="AO62" s="4"/>
      <c r="AP62" s="4"/>
      <c r="AQ62" s="4"/>
      <c r="AR62" s="4"/>
      <c r="AS62" s="4"/>
      <c r="AT62" s="4"/>
      <c r="AU62" s="4"/>
      <c r="AV62" s="4"/>
      <c r="AW62" s="4"/>
      <c r="AX62" s="4">
        <v>1.55</v>
      </c>
      <c r="AY62" s="4"/>
      <c r="AZ62" s="4"/>
      <c r="BA62" s="4"/>
      <c r="BB62" s="4"/>
      <c r="BC62" s="4"/>
      <c r="BD62" s="4"/>
      <c r="BE62" s="4"/>
      <c r="BF62" s="4"/>
      <c r="BG62" s="25">
        <f>D62-BH62</f>
        <v>58.353840000000005</v>
      </c>
      <c r="BH62" s="20">
        <f>SUM(H62:N62,P62:R62,U62:AB62,AE62:BF62,)</f>
        <v>17.66</v>
      </c>
      <c r="BI62" s="23">
        <f>BG64</f>
        <v>58.353840000000005</v>
      </c>
      <c r="BJ62" s="14"/>
    </row>
    <row r="63" spans="1:62" x14ac:dyDescent="0.25">
      <c r="A63" s="723"/>
      <c r="B63" s="30" t="s">
        <v>113</v>
      </c>
      <c r="C63" s="724"/>
      <c r="D63" s="725"/>
      <c r="E63" s="726">
        <f>SUM(H63:N63,P63:R63)</f>
        <v>25.7</v>
      </c>
      <c r="F63" s="726"/>
      <c r="G63" s="726">
        <f>SUM(H63+I63)</f>
        <v>0</v>
      </c>
      <c r="H63" s="726">
        <f>SUM(H12:H17,H19:H21,H24:H31,H34:H62)</f>
        <v>0</v>
      </c>
      <c r="I63" s="726">
        <f>SUM(I11,I13:I17,I19:I21,I24:I31,I34:I62)</f>
        <v>0</v>
      </c>
      <c r="J63" s="726">
        <f>SUM(J11:J12,J14:J17,J19:J21,J24:J31,J34:J62)</f>
        <v>3.5</v>
      </c>
      <c r="K63" s="726">
        <f>SUM(K11:K13,K15:K17,K19:K21,K24:K31,K34:K62)</f>
        <v>0</v>
      </c>
      <c r="L63" s="726">
        <f>SUM(L11:L14,L16:L17,L19:L21,L24:L31,L34:L62)</f>
        <v>12.5</v>
      </c>
      <c r="M63" s="726">
        <f>SUM(M11:M15,M17,M19:M21,M24:M31,M34:M62)</f>
        <v>0</v>
      </c>
      <c r="N63" s="726">
        <f>SUM(N11:N16,N19:N21,N24:N31,N34:N62)</f>
        <v>0</v>
      </c>
      <c r="O63" s="726">
        <f>SUM(O11:O16,O19:O21,O24:O31,O34:O62)</f>
        <v>0</v>
      </c>
      <c r="P63" s="726">
        <f>SUM(P11:P17,P20:P21,P24:P31,P34:P62)</f>
        <v>4.2</v>
      </c>
      <c r="Q63" s="726">
        <f>SUM(Q11:Q17,Q19,Q21,Q24:Q31,Q34:Q62)</f>
        <v>0</v>
      </c>
      <c r="R63" s="726">
        <f>SUM(R11:R17,R19:R20,R24:R31,R34:R62)</f>
        <v>5.5</v>
      </c>
      <c r="S63" s="726">
        <f>SUM(U63:AB63,AE63:BF63)</f>
        <v>158.32999999999998</v>
      </c>
      <c r="T63" s="726"/>
      <c r="U63" s="726">
        <f>SUM(U11:U17,U19:U21,U25:U31,U34:U62)</f>
        <v>0</v>
      </c>
      <c r="V63" s="726">
        <f>SUM(V11:V17,V19:V21,V24,V26:V31,V34:V62)</f>
        <v>0.2</v>
      </c>
      <c r="W63" s="726">
        <f>SUM(W11:W17,W19:W21,W24:W25,W27:W31,W34:W62)</f>
        <v>0</v>
      </c>
      <c r="X63" s="726">
        <f>SUM(X11:X17,X19:X21,X24:X26,X28:X31,X34:X62)</f>
        <v>0</v>
      </c>
      <c r="Y63" s="726">
        <f>SUM(Y11:Y17,Y19:Y21,Y24:Y27,Y29:Y31,Y34:Y62)</f>
        <v>83.31</v>
      </c>
      <c r="Z63" s="726">
        <f>SUM(Z11:Z17,Z19:Z21,Z24:Z28,Z30:Z31,Z34:Z62)</f>
        <v>0.88</v>
      </c>
      <c r="AA63" s="726">
        <f>SUM(AA11:AA17,AA19:AA21,AA24:AA29,AA31,AA34:AA62)</f>
        <v>0</v>
      </c>
      <c r="AB63" s="726">
        <f>SUM(AB11:AB17,AB19:AB21,AB24:AB30,AB34:AB62)</f>
        <v>0</v>
      </c>
      <c r="AC63" s="738">
        <f>SUM(AC11:AC17,AC19:AC21,AC24:AC31,AC34:AC49,AC50:AC62)</f>
        <v>54.599999999999994</v>
      </c>
      <c r="AD63" s="726"/>
      <c r="AE63" s="726">
        <f>SUM(AE11:AE17,AE19:AE21,AE24:AE31,AE35:AE62)</f>
        <v>29.300000000000004</v>
      </c>
      <c r="AF63" s="726">
        <f>SUM(AF11:AF17,AF19:AF21,AF24:AF31,AF34,AF36:AF62)</f>
        <v>19.41</v>
      </c>
      <c r="AG63" s="726">
        <f>SUM(AG11:AG17,AG19:AG21,AG24:AG31,AG34:AG35,AG37:AG62)</f>
        <v>0</v>
      </c>
      <c r="AH63" s="726">
        <f>SUM(AH11:AH17,AH19:AH21,AH24:AH31,AH34:AH36,AH38:AH62)</f>
        <v>0</v>
      </c>
      <c r="AI63" s="726">
        <f>SUM(AI11:AI17,AI19:AI21,AI24:AI31,AI34:AI37,AI39:AI62)</f>
        <v>0.3</v>
      </c>
      <c r="AJ63" s="726">
        <f>SUM(AJ11:AJ17,AJ19:AJ21,AJ24:AJ31,AJ34:AJ38,AJ40:AJ62)</f>
        <v>2.2999999999999998</v>
      </c>
      <c r="AK63" s="726">
        <f>SUM(AK11:AK17,AK19:AK21,AK24:AK31,AK34:AK39,AK41:AK62)</f>
        <v>3.0700000000000003</v>
      </c>
      <c r="AL63" s="726">
        <f>SUM(AL11:AL17,AL19:AL21,AL24:AL31,AL34:AL40,AL42:AL62)</f>
        <v>0.17</v>
      </c>
      <c r="AM63" s="726">
        <f>SUM(AM11:AM17,AM19:AM21,AM24:AM31,AM34:AM41,AM43:AM62)</f>
        <v>0</v>
      </c>
      <c r="AN63" s="726">
        <f>SUM(AN11:AN17,AN19:AN21,AN24:AN31,AN34:AN42,AN44:AN62)</f>
        <v>0</v>
      </c>
      <c r="AO63" s="726">
        <f>SUM(AO11:AO17,AO19:AO21,AO24:AO31,AO34:AO43,AO45:AO62)</f>
        <v>0</v>
      </c>
      <c r="AP63" s="726">
        <f>SUM(AP11:AP17,AP19:AP21,AP24:AP31,AP34:AP44,AP46:AP62)</f>
        <v>0.05</v>
      </c>
      <c r="AQ63" s="726">
        <f>SUM(AQ11:AQ17,AQ19:AQ21,AQ24:AQ31,AQ34:AQ45,AQ47:AQ62)</f>
        <v>0</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0.66999999999999993</v>
      </c>
      <c r="AW63" s="726">
        <f>SUM(AW11:AW17,AW19:AW21,AW24:AW31,AW34:AW51,AW53:AW62)</f>
        <v>0.19</v>
      </c>
      <c r="AX63" s="726">
        <f>SUM(AX11:AX17,AX19:AX21,AX24:AX31,AX34:AX52,AX54:AX62)</f>
        <v>18.48</v>
      </c>
      <c r="AY63" s="726">
        <f>SUM(AY11:AY17,AY19:AY21,AY24:AY31,AY34:AY53,AY55:AY62)</f>
        <v>0</v>
      </c>
      <c r="AZ63" s="726">
        <f>SUM(AZ11:AZ17,AZ19:AZ21,AZ24:AZ31,AZ34:AZ54,AZ56:AZ62)</f>
        <v>0</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1569.5585800000001</v>
      </c>
      <c r="F64" s="34"/>
      <c r="G64" s="34">
        <f>G10+G63</f>
        <v>678.26389000000097</v>
      </c>
      <c r="H64" s="34">
        <f>H63+H11</f>
        <v>667.36214999999993</v>
      </c>
      <c r="I64" s="34">
        <f>I12+I63</f>
        <v>10.90174</v>
      </c>
      <c r="J64" s="34">
        <f>J13+J63</f>
        <v>142.10160999999999</v>
      </c>
      <c r="K64" s="34">
        <f>K14+K63</f>
        <v>379.21593999999999</v>
      </c>
      <c r="L64" s="34">
        <f>L15+L63</f>
        <v>31.358029999999999</v>
      </c>
      <c r="M64" s="34">
        <f>M16+M63</f>
        <v>0</v>
      </c>
      <c r="N64" s="34">
        <f>N17+N63</f>
        <v>184.62398999999999</v>
      </c>
      <c r="O64" s="34">
        <f>O18+O63</f>
        <v>130.66592</v>
      </c>
      <c r="P64" s="34">
        <f>P63+P19</f>
        <v>140.03415000000001</v>
      </c>
      <c r="Q64" s="34">
        <f>Q63+Q20</f>
        <v>0</v>
      </c>
      <c r="R64" s="34">
        <f>R63+R21</f>
        <v>13.96097</v>
      </c>
      <c r="S64" s="34">
        <f>SUM(S63,S22)</f>
        <v>671.85735999999997</v>
      </c>
      <c r="T64" s="34"/>
      <c r="U64" s="34">
        <f>U63+U24</f>
        <v>0</v>
      </c>
      <c r="V64" s="34">
        <f>V63+V25</f>
        <v>0.2</v>
      </c>
      <c r="W64" s="34">
        <f>W63+W26</f>
        <v>0</v>
      </c>
      <c r="X64" s="34">
        <f>+X63+X27</f>
        <v>0</v>
      </c>
      <c r="Y64" s="34">
        <f>+Y63+Y28</f>
        <v>83.543869999999998</v>
      </c>
      <c r="Z64" s="34">
        <f>Z63+Z29</f>
        <v>3.89716</v>
      </c>
      <c r="AA64" s="34">
        <f>AA63+AA30</f>
        <v>0</v>
      </c>
      <c r="AB64" s="34">
        <f>AB63+AB31</f>
        <v>0</v>
      </c>
      <c r="AC64" s="734">
        <f>AC63+AC32</f>
        <v>446.73550999999998</v>
      </c>
      <c r="AD64" s="34"/>
      <c r="AE64" s="34">
        <f>AE63+AE34</f>
        <v>206.00266000000002</v>
      </c>
      <c r="AF64" s="34">
        <f>AF63+AF35</f>
        <v>90.71911999999999</v>
      </c>
      <c r="AG64" s="34">
        <f>AG63+AG36</f>
        <v>4.9739999999999999E-2</v>
      </c>
      <c r="AH64" s="34">
        <f>AH63+AH37</f>
        <v>0.56677999999999995</v>
      </c>
      <c r="AI64" s="34">
        <f>AI63+AI38</f>
        <v>4.33969</v>
      </c>
      <c r="AJ64" s="34">
        <f>AJ63+AJ39</f>
        <v>10.997949999999999</v>
      </c>
      <c r="AK64" s="34">
        <f>AK63+AK40</f>
        <v>60.050580000000004</v>
      </c>
      <c r="AL64" s="34">
        <f>AL63+AL41</f>
        <v>0.17</v>
      </c>
      <c r="AM64" s="34">
        <f>AM63+AM42</f>
        <v>0</v>
      </c>
      <c r="AN64" s="34">
        <f>AN63+AN43</f>
        <v>0</v>
      </c>
      <c r="AO64" s="34">
        <f>AO63+AO44</f>
        <v>0</v>
      </c>
      <c r="AP64" s="34">
        <f>AP63+AP45</f>
        <v>1.1854200000000001</v>
      </c>
      <c r="AQ64" s="34">
        <f>AQ63+AQ46</f>
        <v>72.598230000000001</v>
      </c>
      <c r="AR64" s="34">
        <f>AR63+AR47</f>
        <v>0</v>
      </c>
      <c r="AS64" s="34">
        <f>AS63+AS48</f>
        <v>0</v>
      </c>
      <c r="AT64" s="34">
        <f>AT63+AT49</f>
        <v>5.534E-2</v>
      </c>
      <c r="AU64" s="34">
        <f>AU63+AU50</f>
        <v>0</v>
      </c>
      <c r="AV64" s="34">
        <f>AV63+AV51</f>
        <v>2.4320399999999998</v>
      </c>
      <c r="AW64" s="34">
        <f>AW63+AW52</f>
        <v>0.19</v>
      </c>
      <c r="AX64" s="34">
        <f>AX63+AX53</f>
        <v>106.96111999999999</v>
      </c>
      <c r="AY64" s="34">
        <f>AY63+AY54</f>
        <v>0</v>
      </c>
      <c r="AZ64" s="34">
        <f>AZ63+AZ55</f>
        <v>0.17223000000000011</v>
      </c>
      <c r="BA64" s="34">
        <f>BA63+BA56</f>
        <v>0</v>
      </c>
      <c r="BB64" s="34">
        <f>BB63+BB57</f>
        <v>0</v>
      </c>
      <c r="BC64" s="34">
        <f>BC63+BC58</f>
        <v>3.5787200000000001</v>
      </c>
      <c r="BD64" s="34">
        <f>BD63+BD59</f>
        <v>0</v>
      </c>
      <c r="BE64" s="34">
        <f>BE63+BE60</f>
        <v>23.97589</v>
      </c>
      <c r="BF64" s="34">
        <f>BF63+BF61</f>
        <v>0.16649</v>
      </c>
      <c r="BG64" s="34">
        <f>BG63+BG62</f>
        <v>58.353840000000005</v>
      </c>
      <c r="BH64" s="34"/>
      <c r="BI64" s="34"/>
      <c r="BJ64" s="9">
        <f>BI62</f>
        <v>58.353840000000005</v>
      </c>
    </row>
    <row r="66" spans="2:54" x14ac:dyDescent="0.25">
      <c r="S66" s="9">
        <f>S63+R63</f>
        <v>163.82999999999998</v>
      </c>
    </row>
    <row r="67" spans="2:54" ht="15.6" x14ac:dyDescent="0.3">
      <c r="B67" s="36" t="s">
        <v>158</v>
      </c>
      <c r="C67" s="37" t="s">
        <v>155</v>
      </c>
      <c r="D67" s="38"/>
      <c r="AZ67" s="8"/>
      <c r="BA67" s="8"/>
      <c r="BB67" s="8"/>
    </row>
    <row r="68" spans="2:54" ht="15.6" x14ac:dyDescent="0.3">
      <c r="B68" s="36" t="s">
        <v>159</v>
      </c>
      <c r="C68" s="37" t="s">
        <v>118</v>
      </c>
      <c r="D68" s="3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A18" workbookViewId="0">
      <selection activeCell="E32" sqref="E32"/>
    </sheetView>
  </sheetViews>
  <sheetFormatPr defaultColWidth="9.109375" defaultRowHeight="13.2" x14ac:dyDescent="0.25"/>
  <cols>
    <col min="1" max="1" width="7" style="2" customWidth="1"/>
    <col min="2" max="2" width="21.88671875" style="2" customWidth="1"/>
    <col min="3" max="3" width="13.33203125" style="2" customWidth="1"/>
    <col min="4" max="5" width="12.33203125" style="2" customWidth="1"/>
    <col min="6" max="16384" width="9.109375" style="2"/>
  </cols>
  <sheetData>
    <row r="1" spans="1:5" s="848" customFormat="1" ht="27" customHeight="1" x14ac:dyDescent="0.3">
      <c r="A1" s="944" t="s">
        <v>1036</v>
      </c>
      <c r="B1" s="944"/>
      <c r="C1" s="944"/>
      <c r="D1" s="944"/>
      <c r="E1" s="944"/>
    </row>
    <row r="3" spans="1:5" customFormat="1" ht="33" customHeight="1" x14ac:dyDescent="0.25">
      <c r="A3" s="945" t="s">
        <v>16</v>
      </c>
      <c r="B3" s="945" t="s">
        <v>1024</v>
      </c>
      <c r="C3" s="945" t="s">
        <v>295</v>
      </c>
      <c r="D3" s="945" t="s">
        <v>1025</v>
      </c>
      <c r="E3" s="945"/>
    </row>
    <row r="4" spans="1:5" customFormat="1" ht="33.6" x14ac:dyDescent="0.25">
      <c r="A4" s="945"/>
      <c r="B4" s="945"/>
      <c r="C4" s="945"/>
      <c r="D4" s="849" t="s">
        <v>121</v>
      </c>
      <c r="E4" s="849" t="s">
        <v>1026</v>
      </c>
    </row>
    <row r="5" spans="1:5" customFormat="1" ht="18" customHeight="1" x14ac:dyDescent="0.25">
      <c r="A5" s="842">
        <v>1</v>
      </c>
      <c r="B5" s="843" t="s">
        <v>1027</v>
      </c>
      <c r="C5" s="851">
        <f>'Bieu 01'!F19</f>
        <v>19.197641999999998</v>
      </c>
      <c r="D5" s="852">
        <f>'Bieu 03'!H19</f>
        <v>26.297641999999996</v>
      </c>
      <c r="E5" s="845">
        <f>D5-C5</f>
        <v>7.0999999999999979</v>
      </c>
    </row>
    <row r="6" spans="1:5" customFormat="1" ht="18" customHeight="1" x14ac:dyDescent="0.25">
      <c r="A6" s="842">
        <v>2</v>
      </c>
      <c r="B6" s="843" t="s">
        <v>1028</v>
      </c>
      <c r="C6" s="851">
        <f>'Bieu 01'!G19</f>
        <v>60.67512</v>
      </c>
      <c r="D6" s="852">
        <f>'Bieu 03'!I19</f>
        <v>113.17511999999999</v>
      </c>
      <c r="E6" s="845">
        <f t="shared" ref="E6:E28" si="0">D6-C6</f>
        <v>52.499999999999993</v>
      </c>
    </row>
    <row r="7" spans="1:5" customFormat="1" ht="18" customHeight="1" x14ac:dyDescent="0.25">
      <c r="A7" s="842">
        <v>3</v>
      </c>
      <c r="B7" s="843" t="s">
        <v>994</v>
      </c>
      <c r="C7" s="851">
        <f>'Bieu 01'!H19</f>
        <v>41.993380999999999</v>
      </c>
      <c r="D7" s="852">
        <f>'Bieu 03'!J19</f>
        <v>43.953381</v>
      </c>
      <c r="E7" s="845">
        <f t="shared" si="0"/>
        <v>1.9600000000000009</v>
      </c>
    </row>
    <row r="8" spans="1:5" customFormat="1" ht="18" customHeight="1" x14ac:dyDescent="0.25">
      <c r="A8" s="842">
        <v>4</v>
      </c>
      <c r="B8" s="843" t="s">
        <v>995</v>
      </c>
      <c r="C8" s="851">
        <f>'Bieu 01'!I19</f>
        <v>46.339120999999999</v>
      </c>
      <c r="D8" s="852">
        <f>'Bieu 03'!K19</f>
        <v>11.609120999999995</v>
      </c>
      <c r="E8" s="845">
        <f t="shared" si="0"/>
        <v>-34.730000000000004</v>
      </c>
    </row>
    <row r="9" spans="1:5" customFormat="1" ht="18" customHeight="1" x14ac:dyDescent="0.25">
      <c r="A9" s="842">
        <v>5</v>
      </c>
      <c r="B9" s="843" t="s">
        <v>996</v>
      </c>
      <c r="C9" s="851">
        <f>'Bieu 01'!K19</f>
        <v>9.0258140000000004</v>
      </c>
      <c r="D9" s="852">
        <f>'Bieu 03'!M19</f>
        <v>7.5658139999999996</v>
      </c>
      <c r="E9" s="845">
        <f t="shared" si="0"/>
        <v>-1.4600000000000009</v>
      </c>
    </row>
    <row r="10" spans="1:5" customFormat="1" ht="18" customHeight="1" x14ac:dyDescent="0.25">
      <c r="A10" s="842">
        <v>6</v>
      </c>
      <c r="B10" s="843" t="s">
        <v>997</v>
      </c>
      <c r="C10" s="851">
        <f>'Bieu 01'!L19</f>
        <v>10.466609999999999</v>
      </c>
      <c r="D10" s="852">
        <f>'Bieu 03'!N19</f>
        <v>10.466609999999999</v>
      </c>
      <c r="E10" s="845">
        <f t="shared" si="0"/>
        <v>0</v>
      </c>
    </row>
    <row r="11" spans="1:5" customFormat="1" ht="18" customHeight="1" x14ac:dyDescent="0.25">
      <c r="A11" s="842">
        <v>7</v>
      </c>
      <c r="B11" s="843" t="s">
        <v>998</v>
      </c>
      <c r="C11" s="851">
        <f>'Bieu 01'!M19</f>
        <v>24.715661999999998</v>
      </c>
      <c r="D11" s="852">
        <f>'Bieu 03'!O19</f>
        <v>35.305661999999998</v>
      </c>
      <c r="E11" s="845">
        <f t="shared" si="0"/>
        <v>10.59</v>
      </c>
    </row>
    <row r="12" spans="1:5" customFormat="1" ht="18" customHeight="1" x14ac:dyDescent="0.25">
      <c r="A12" s="842">
        <v>8</v>
      </c>
      <c r="B12" s="843" t="s">
        <v>999</v>
      </c>
      <c r="C12" s="851">
        <f>'Bieu 01'!O19</f>
        <v>6.5851199999999999</v>
      </c>
      <c r="D12" s="852">
        <f>'Bieu 03'!Q19</f>
        <v>16.875119999999999</v>
      </c>
      <c r="E12" s="845">
        <f t="shared" si="0"/>
        <v>10.29</v>
      </c>
    </row>
    <row r="13" spans="1:5" customFormat="1" ht="18" customHeight="1" x14ac:dyDescent="0.25">
      <c r="A13" s="842">
        <v>9</v>
      </c>
      <c r="B13" s="843" t="s">
        <v>1000</v>
      </c>
      <c r="C13" s="851">
        <f>'Bieu 01'!P19</f>
        <v>26.61542</v>
      </c>
      <c r="D13" s="852">
        <f>'Bieu 03'!R19</f>
        <v>54.485419999999998</v>
      </c>
      <c r="E13" s="845">
        <f t="shared" si="0"/>
        <v>27.869999999999997</v>
      </c>
    </row>
    <row r="14" spans="1:5" customFormat="1" ht="18" customHeight="1" x14ac:dyDescent="0.25">
      <c r="A14" s="842">
        <v>10</v>
      </c>
      <c r="B14" s="843" t="s">
        <v>1001</v>
      </c>
      <c r="C14" s="851">
        <f>'Bieu 01'!Q19</f>
        <v>38.523330000000001</v>
      </c>
      <c r="D14" s="852">
        <f>'Bieu 03'!S19</f>
        <v>38.523330000000001</v>
      </c>
      <c r="E14" s="845">
        <f t="shared" si="0"/>
        <v>0</v>
      </c>
    </row>
    <row r="15" spans="1:5" customFormat="1" ht="18" customHeight="1" x14ac:dyDescent="0.25">
      <c r="A15" s="842">
        <v>11</v>
      </c>
      <c r="B15" s="843" t="s">
        <v>1002</v>
      </c>
      <c r="C15" s="851">
        <f>'Bieu 01'!R19</f>
        <v>8.1458700000000004</v>
      </c>
      <c r="D15" s="852">
        <f>'Bieu 03'!T19</f>
        <v>6.1458700000000004</v>
      </c>
      <c r="E15" s="845">
        <f t="shared" si="0"/>
        <v>-2</v>
      </c>
    </row>
    <row r="16" spans="1:5" customFormat="1" ht="18" customHeight="1" x14ac:dyDescent="0.25">
      <c r="A16" s="842">
        <v>12</v>
      </c>
      <c r="B16" s="843" t="s">
        <v>1003</v>
      </c>
      <c r="C16" s="851">
        <f>'Bieu 01'!S19</f>
        <v>9.2514699999999994</v>
      </c>
      <c r="D16" s="852">
        <f>'Bieu 03'!U19</f>
        <v>15.281470000000001</v>
      </c>
      <c r="E16" s="845">
        <f t="shared" si="0"/>
        <v>6.0300000000000011</v>
      </c>
    </row>
    <row r="17" spans="1:5" customFormat="1" ht="18" customHeight="1" x14ac:dyDescent="0.25">
      <c r="A17" s="842">
        <v>13</v>
      </c>
      <c r="B17" s="843" t="s">
        <v>1004</v>
      </c>
      <c r="C17" s="852">
        <f>'Bieu 01'!T19</f>
        <v>0.17355000000000001</v>
      </c>
      <c r="D17" s="852">
        <f>'Bieu 03'!V19</f>
        <v>0.17355000000000001</v>
      </c>
      <c r="E17" s="845">
        <f t="shared" si="0"/>
        <v>0</v>
      </c>
    </row>
    <row r="18" spans="1:5" customFormat="1" ht="18" customHeight="1" x14ac:dyDescent="0.25">
      <c r="A18" s="842">
        <v>14</v>
      </c>
      <c r="B18" s="843" t="s">
        <v>1005</v>
      </c>
      <c r="C18" s="851">
        <f>'Bieu 01'!U19</f>
        <v>11.42909</v>
      </c>
      <c r="D18" s="852">
        <f>'Bieu 03'!W19</f>
        <v>9.4290900000000004</v>
      </c>
      <c r="E18" s="845">
        <f t="shared" si="0"/>
        <v>-2</v>
      </c>
    </row>
    <row r="19" spans="1:5" customFormat="1" ht="18" customHeight="1" x14ac:dyDescent="0.25">
      <c r="A19" s="842">
        <v>15</v>
      </c>
      <c r="B19" s="843" t="s">
        <v>1006</v>
      </c>
      <c r="C19" s="851">
        <f>'Bieu 01'!V19</f>
        <v>23.795570000000001</v>
      </c>
      <c r="D19" s="852">
        <f>'Bieu 03'!X19</f>
        <v>23.525570000000002</v>
      </c>
      <c r="E19" s="845">
        <f t="shared" si="0"/>
        <v>-0.26999999999999957</v>
      </c>
    </row>
    <row r="20" spans="1:5" customFormat="1" ht="18" customHeight="1" x14ac:dyDescent="0.25">
      <c r="A20" s="842">
        <v>16</v>
      </c>
      <c r="B20" s="843" t="s">
        <v>1007</v>
      </c>
      <c r="C20" s="851">
        <f>'Bieu 01'!W19</f>
        <v>3.9922270000000002</v>
      </c>
      <c r="D20" s="852">
        <f>'Bieu 03'!Y19</f>
        <v>1.9922270000000002</v>
      </c>
      <c r="E20" s="845">
        <f t="shared" si="0"/>
        <v>-2</v>
      </c>
    </row>
    <row r="21" spans="1:5" customFormat="1" ht="18" customHeight="1" x14ac:dyDescent="0.25">
      <c r="A21" s="842">
        <v>17</v>
      </c>
      <c r="B21" s="843" t="s">
        <v>1008</v>
      </c>
      <c r="C21" s="851">
        <f>'Bieu 01'!X19</f>
        <v>14.218920000000001</v>
      </c>
      <c r="D21" s="852">
        <f>'Bieu 03'!Z19</f>
        <v>11.00892</v>
      </c>
      <c r="E21" s="845">
        <f t="shared" si="0"/>
        <v>-3.2100000000000009</v>
      </c>
    </row>
    <row r="22" spans="1:5" customFormat="1" ht="18" customHeight="1" x14ac:dyDescent="0.25">
      <c r="A22" s="842">
        <v>18</v>
      </c>
      <c r="B22" s="843" t="s">
        <v>1009</v>
      </c>
      <c r="C22" s="851">
        <f>'Bieu 01'!Y19</f>
        <v>96.304249999999996</v>
      </c>
      <c r="D22" s="852">
        <f>'Bieu 03'!AA19</f>
        <v>126.10424999999999</v>
      </c>
      <c r="E22" s="845">
        <f t="shared" si="0"/>
        <v>29.799999999999997</v>
      </c>
    </row>
    <row r="23" spans="1:5" customFormat="1" ht="18" customHeight="1" x14ac:dyDescent="0.25">
      <c r="A23" s="842">
        <v>19</v>
      </c>
      <c r="B23" s="843" t="s">
        <v>1010</v>
      </c>
      <c r="C23" s="851">
        <f>'Bieu 01'!Z19</f>
        <v>18.551819999999999</v>
      </c>
      <c r="D23" s="852">
        <f>'Bieu 03'!AB19</f>
        <v>26.551819999999999</v>
      </c>
      <c r="E23" s="845">
        <f t="shared" si="0"/>
        <v>8</v>
      </c>
    </row>
    <row r="24" spans="1:5" customFormat="1" ht="18" customHeight="1" x14ac:dyDescent="0.25">
      <c r="A24" s="842">
        <v>20</v>
      </c>
      <c r="B24" s="843" t="s">
        <v>1011</v>
      </c>
      <c r="C24" s="851">
        <f>'Bieu 01'!AA19</f>
        <v>9.0284099999999992</v>
      </c>
      <c r="D24" s="852">
        <f>'Bieu 03'!AC19</f>
        <v>6.9984099999999998</v>
      </c>
      <c r="E24" s="845">
        <f>D24-C24</f>
        <v>-2.0299999999999994</v>
      </c>
    </row>
    <row r="25" spans="1:5" customFormat="1" ht="18" customHeight="1" x14ac:dyDescent="0.25">
      <c r="A25" s="842">
        <v>21</v>
      </c>
      <c r="B25" s="843" t="s">
        <v>1012</v>
      </c>
      <c r="C25" s="851">
        <f>'Bieu 01'!AB19</f>
        <v>12.133699999999999</v>
      </c>
      <c r="D25" s="852">
        <f>'Bieu 03'!AD19</f>
        <v>21.893699999999999</v>
      </c>
      <c r="E25" s="845">
        <f t="shared" si="0"/>
        <v>9.76</v>
      </c>
    </row>
    <row r="26" spans="1:5" customFormat="1" ht="18" customHeight="1" x14ac:dyDescent="0.25">
      <c r="A26" s="842">
        <v>22</v>
      </c>
      <c r="B26" s="843" t="s">
        <v>1013</v>
      </c>
      <c r="C26" s="851">
        <f>'Bieu 01'!AC19</f>
        <v>3.0654300000000001</v>
      </c>
      <c r="D26" s="852">
        <f>'Bieu 03'!AE19</f>
        <v>2.96543</v>
      </c>
      <c r="E26" s="845">
        <f t="shared" si="0"/>
        <v>-0.10000000000000009</v>
      </c>
    </row>
    <row r="27" spans="1:5" customFormat="1" ht="18" customHeight="1" x14ac:dyDescent="0.25">
      <c r="A27" s="842">
        <v>23</v>
      </c>
      <c r="B27" s="843" t="s">
        <v>1014</v>
      </c>
      <c r="C27" s="851">
        <f>'Bieu 01'!AD19</f>
        <v>136.56415000000001</v>
      </c>
      <c r="D27" s="852">
        <f>'Bieu 03'!AF19</f>
        <v>140.03415000000001</v>
      </c>
      <c r="E27" s="845">
        <f t="shared" si="0"/>
        <v>3.4699999999999989</v>
      </c>
    </row>
    <row r="28" spans="1:5" s="844" customFormat="1" ht="18" customHeight="1" x14ac:dyDescent="0.3">
      <c r="A28" s="945" t="s">
        <v>1029</v>
      </c>
      <c r="B28" s="945"/>
      <c r="C28" s="847">
        <f>SUM(C5:C27)</f>
        <v>630.79167700000005</v>
      </c>
      <c r="D28" s="847">
        <f>SUM(D5:D27)</f>
        <v>750.36167699999987</v>
      </c>
      <c r="E28" s="847">
        <f t="shared" si="0"/>
        <v>119.56999999999982</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85" zoomScaleNormal="85" workbookViewId="0">
      <pane xSplit="4" ySplit="6" topLeftCell="E58" activePane="bottomRight" state="frozen"/>
      <selection activeCell="A2" sqref="A2:BH2"/>
      <selection pane="topRight" activeCell="A2" sqref="A2:BH2"/>
      <selection pane="bottomLeft" activeCell="A2" sqref="A2:BH2"/>
      <selection pane="bottomRight" activeCell="A2" sqref="A2:BH2"/>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9"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D1" s="6"/>
      <c r="E1" s="6"/>
      <c r="F1" s="6"/>
      <c r="G1" s="6"/>
      <c r="H1" s="6"/>
      <c r="I1" s="6"/>
      <c r="J1" s="6"/>
      <c r="K1" s="6"/>
      <c r="L1" s="6"/>
      <c r="M1" s="90">
        <v>100791</v>
      </c>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945</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131</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98"/>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0</v>
      </c>
      <c r="BK7" s="100">
        <f>D7-BJ7</f>
        <v>0</v>
      </c>
    </row>
    <row r="8" spans="1:67" s="14" customFormat="1" ht="17.25" customHeight="1" x14ac:dyDescent="0.3">
      <c r="A8" s="15">
        <v>1</v>
      </c>
      <c r="B8" s="16" t="s">
        <v>31</v>
      </c>
      <c r="C8" s="91" t="s">
        <v>21</v>
      </c>
      <c r="D8" s="17"/>
      <c r="E8" s="18">
        <f>D8-BH8</f>
        <v>0</v>
      </c>
      <c r="F8" s="18"/>
      <c r="G8" s="19">
        <f>SUM(G13:G17,G19:G21)</f>
        <v>0</v>
      </c>
      <c r="H8" s="19">
        <f>SUM(H12:H17,H19:H21)</f>
        <v>0</v>
      </c>
      <c r="I8" s="101">
        <f>SUM(I11,I13:I17,I19:I21)</f>
        <v>0</v>
      </c>
      <c r="J8" s="19">
        <f>SUM(J11:J12,J14:J17,J19:J21)</f>
        <v>0</v>
      </c>
      <c r="K8" s="19">
        <f>SUM(K11:K13,K15:K17,K19:K21)</f>
        <v>0</v>
      </c>
      <c r="L8" s="19">
        <f>SUM(L11:L14,L16:L17,L19:L21)</f>
        <v>0</v>
      </c>
      <c r="M8" s="19">
        <f>SUM(M11:M15,M17,M19:M21)</f>
        <v>0</v>
      </c>
      <c r="N8" s="19">
        <f>SUM(N11:N16,N19:N21)</f>
        <v>0</v>
      </c>
      <c r="O8" s="19">
        <f>SUM(O11:O16,O19:O21)</f>
        <v>0</v>
      </c>
      <c r="P8" s="19">
        <f>SUM(P11:P18,P20:P21)</f>
        <v>0</v>
      </c>
      <c r="Q8" s="19">
        <f>SUM(Q11:Q17,Q19,Q21)</f>
        <v>0</v>
      </c>
      <c r="R8" s="19">
        <f>SUM(R11:R17,R19:R20)</f>
        <v>0</v>
      </c>
      <c r="S8" s="20">
        <f>SUM(S11:S17,S19:S21)</f>
        <v>0</v>
      </c>
      <c r="T8" s="106"/>
      <c r="U8" s="19">
        <f>SUM(U11:U17,U19:U21)</f>
        <v>0</v>
      </c>
      <c r="V8" s="19">
        <f t="shared" ref="V8:BG8" si="0">SUM(V11:V17,V19:V21)</f>
        <v>0</v>
      </c>
      <c r="W8" s="19">
        <f t="shared" si="0"/>
        <v>0</v>
      </c>
      <c r="X8" s="19">
        <f t="shared" si="0"/>
        <v>0</v>
      </c>
      <c r="Y8" s="19">
        <f t="shared" si="0"/>
        <v>0</v>
      </c>
      <c r="Z8" s="19">
        <f t="shared" si="0"/>
        <v>0</v>
      </c>
      <c r="AA8" s="19">
        <f t="shared" si="0"/>
        <v>0</v>
      </c>
      <c r="AB8" s="19">
        <f t="shared" si="0"/>
        <v>0</v>
      </c>
      <c r="AC8" s="736">
        <f t="shared" si="0"/>
        <v>0</v>
      </c>
      <c r="AD8" s="718">
        <f t="shared" si="0"/>
        <v>0</v>
      </c>
      <c r="AE8" s="19">
        <f t="shared" si="0"/>
        <v>0</v>
      </c>
      <c r="AF8" s="19">
        <f t="shared" si="0"/>
        <v>0</v>
      </c>
      <c r="AG8" s="19">
        <f t="shared" si="0"/>
        <v>0</v>
      </c>
      <c r="AH8" s="19">
        <f t="shared" si="0"/>
        <v>0</v>
      </c>
      <c r="AI8" s="19">
        <f t="shared" si="0"/>
        <v>0</v>
      </c>
      <c r="AJ8" s="19">
        <f t="shared" si="0"/>
        <v>0</v>
      </c>
      <c r="AK8" s="19">
        <f t="shared" si="0"/>
        <v>0</v>
      </c>
      <c r="AL8" s="19">
        <f t="shared" si="0"/>
        <v>0</v>
      </c>
      <c r="AM8" s="19">
        <f t="shared" si="0"/>
        <v>0</v>
      </c>
      <c r="AN8" s="19">
        <f t="shared" si="0"/>
        <v>0</v>
      </c>
      <c r="AO8" s="19">
        <f t="shared" si="0"/>
        <v>0</v>
      </c>
      <c r="AP8" s="19">
        <f t="shared" si="0"/>
        <v>0</v>
      </c>
      <c r="AQ8" s="19">
        <f t="shared" si="0"/>
        <v>0</v>
      </c>
      <c r="AR8" s="19">
        <f t="shared" si="0"/>
        <v>0</v>
      </c>
      <c r="AS8" s="19">
        <f t="shared" si="0"/>
        <v>0</v>
      </c>
      <c r="AT8" s="19">
        <f t="shared" si="0"/>
        <v>0</v>
      </c>
      <c r="AU8" s="19">
        <f t="shared" si="0"/>
        <v>0</v>
      </c>
      <c r="AV8" s="19">
        <f t="shared" si="0"/>
        <v>0</v>
      </c>
      <c r="AW8" s="19">
        <f t="shared" si="0"/>
        <v>0</v>
      </c>
      <c r="AX8" s="19">
        <f t="shared" si="0"/>
        <v>0</v>
      </c>
      <c r="AY8" s="19">
        <f t="shared" si="0"/>
        <v>0</v>
      </c>
      <c r="AZ8" s="19">
        <f t="shared" si="0"/>
        <v>0</v>
      </c>
      <c r="BA8" s="19">
        <f t="shared" si="0"/>
        <v>0</v>
      </c>
      <c r="BB8" s="19">
        <f t="shared" si="0"/>
        <v>0</v>
      </c>
      <c r="BC8" s="19">
        <f t="shared" si="0"/>
        <v>0</v>
      </c>
      <c r="BD8" s="19">
        <f t="shared" si="0"/>
        <v>0</v>
      </c>
      <c r="BE8" s="19">
        <f t="shared" si="0"/>
        <v>0</v>
      </c>
      <c r="BF8" s="19">
        <f t="shared" si="0"/>
        <v>0</v>
      </c>
      <c r="BG8" s="19">
        <f t="shared" si="0"/>
        <v>0</v>
      </c>
      <c r="BH8" s="21">
        <f>SUM(BH11:BH17,BH19:BH21)</f>
        <v>0</v>
      </c>
      <c r="BI8" s="22">
        <f>E64</f>
        <v>0</v>
      </c>
      <c r="BJ8" s="14">
        <f>BI10+BI13+BI14+BI15+BI16+BI17+BI19+BI20+BI21</f>
        <v>0</v>
      </c>
      <c r="BK8" s="42"/>
      <c r="BL8" s="8"/>
      <c r="BM8" s="8"/>
      <c r="BN8" s="8"/>
      <c r="BO8" s="8"/>
    </row>
    <row r="9" spans="1:67" s="14" customFormat="1" ht="12" customHeight="1" x14ac:dyDescent="0.3">
      <c r="A9" s="15"/>
      <c r="B9" s="16" t="s">
        <v>259</v>
      </c>
      <c r="C9" s="91"/>
      <c r="D9" s="17"/>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42"/>
      <c r="BL9" s="8"/>
      <c r="BM9" s="8"/>
      <c r="BN9" s="8"/>
      <c r="BO9" s="8"/>
    </row>
    <row r="10" spans="1:67" s="26" customFormat="1" ht="15.6" x14ac:dyDescent="0.3">
      <c r="A10" s="15">
        <v>1.1000000000000001</v>
      </c>
      <c r="B10" s="16" t="s">
        <v>81</v>
      </c>
      <c r="C10" s="23" t="s">
        <v>82</v>
      </c>
      <c r="D10" s="17"/>
      <c r="E10" s="24">
        <f>SUM(J10:N10,P10:R10)</f>
        <v>0</v>
      </c>
      <c r="F10" s="24"/>
      <c r="G10" s="25">
        <f>D10-BH10</f>
        <v>0</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0</v>
      </c>
      <c r="Q10" s="20">
        <f t="shared" si="1"/>
        <v>0</v>
      </c>
      <c r="R10" s="20">
        <f t="shared" si="1"/>
        <v>0</v>
      </c>
      <c r="S10" s="720">
        <f t="shared" si="1"/>
        <v>0</v>
      </c>
      <c r="T10" s="20"/>
      <c r="U10" s="20">
        <f>SUM(U11:U12)</f>
        <v>0</v>
      </c>
      <c r="V10" s="20">
        <f t="shared" ref="V10:BF10" si="2">SUM(V11:V12)</f>
        <v>0</v>
      </c>
      <c r="W10" s="20">
        <f t="shared" si="2"/>
        <v>0</v>
      </c>
      <c r="X10" s="20">
        <f t="shared" si="2"/>
        <v>0</v>
      </c>
      <c r="Y10" s="20">
        <f t="shared" si="2"/>
        <v>0</v>
      </c>
      <c r="Z10" s="20">
        <f t="shared" si="2"/>
        <v>0</v>
      </c>
      <c r="AA10" s="20">
        <f t="shared" si="2"/>
        <v>0</v>
      </c>
      <c r="AB10" s="20">
        <f t="shared" si="2"/>
        <v>0</v>
      </c>
      <c r="AC10" s="737">
        <f t="shared" si="2"/>
        <v>0</v>
      </c>
      <c r="AD10" s="720"/>
      <c r="AE10" s="20">
        <f t="shared" si="2"/>
        <v>0</v>
      </c>
      <c r="AF10" s="20">
        <f t="shared" si="2"/>
        <v>0</v>
      </c>
      <c r="AG10" s="20">
        <f t="shared" si="2"/>
        <v>0</v>
      </c>
      <c r="AH10" s="20">
        <f t="shared" si="2"/>
        <v>0</v>
      </c>
      <c r="AI10" s="20">
        <f t="shared" si="2"/>
        <v>0</v>
      </c>
      <c r="AJ10" s="20">
        <f t="shared" si="2"/>
        <v>0</v>
      </c>
      <c r="AK10" s="20">
        <f t="shared" si="2"/>
        <v>0</v>
      </c>
      <c r="AL10" s="20">
        <f t="shared" si="2"/>
        <v>0</v>
      </c>
      <c r="AM10" s="20">
        <f t="shared" si="2"/>
        <v>0</v>
      </c>
      <c r="AN10" s="20">
        <f t="shared" si="2"/>
        <v>0</v>
      </c>
      <c r="AO10" s="20">
        <f t="shared" si="2"/>
        <v>0</v>
      </c>
      <c r="AP10" s="20">
        <f t="shared" si="2"/>
        <v>0</v>
      </c>
      <c r="AQ10" s="20">
        <f t="shared" si="2"/>
        <v>0</v>
      </c>
      <c r="AR10" s="20">
        <f t="shared" si="2"/>
        <v>0</v>
      </c>
      <c r="AS10" s="20">
        <f t="shared" si="2"/>
        <v>0</v>
      </c>
      <c r="AT10" s="20">
        <f t="shared" si="2"/>
        <v>0</v>
      </c>
      <c r="AU10" s="20">
        <f t="shared" si="2"/>
        <v>0</v>
      </c>
      <c r="AV10" s="20">
        <f t="shared" si="2"/>
        <v>0</v>
      </c>
      <c r="AW10" s="20">
        <f t="shared" si="2"/>
        <v>0</v>
      </c>
      <c r="AX10" s="20">
        <f t="shared" si="2"/>
        <v>0</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0</v>
      </c>
      <c r="BI10" s="23">
        <f>G64</f>
        <v>0</v>
      </c>
      <c r="BJ10" s="14"/>
      <c r="BK10" s="42"/>
      <c r="BL10" s="8"/>
      <c r="BM10" s="8"/>
      <c r="BN10" s="8"/>
      <c r="BO10" s="8"/>
    </row>
    <row r="11" spans="1:67" s="26" customFormat="1" ht="15.6" x14ac:dyDescent="0.3">
      <c r="A11" s="15"/>
      <c r="B11" s="16" t="s">
        <v>79</v>
      </c>
      <c r="C11" s="23" t="s">
        <v>80</v>
      </c>
      <c r="D11" s="17"/>
      <c r="E11" s="727">
        <f>SUM(I11:N11,P11:R11)</f>
        <v>0</v>
      </c>
      <c r="F11" s="727"/>
      <c r="G11" s="720">
        <f>SUM(I11)</f>
        <v>0</v>
      </c>
      <c r="H11" s="93">
        <f>D11-BH11</f>
        <v>0</v>
      </c>
      <c r="I11" s="4"/>
      <c r="J11" s="4"/>
      <c r="K11" s="4"/>
      <c r="L11" s="4"/>
      <c r="M11" s="103"/>
      <c r="N11" s="4"/>
      <c r="O11" s="4"/>
      <c r="P11" s="4"/>
      <c r="Q11" s="4"/>
      <c r="R11" s="4"/>
      <c r="S11" s="720">
        <f t="shared" ref="S11:S18" si="3">SUM(U11:BF11)</f>
        <v>0</v>
      </c>
      <c r="T11" s="4"/>
      <c r="U11" s="4"/>
      <c r="V11" s="4"/>
      <c r="W11" s="4"/>
      <c r="X11" s="4"/>
      <c r="Y11" s="4"/>
      <c r="Z11" s="4"/>
      <c r="AA11" s="4"/>
      <c r="AB11" s="4"/>
      <c r="AC11" s="737">
        <f>SUM(AE11:AT11)</f>
        <v>0</v>
      </c>
      <c r="AD11" s="720"/>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f>SUM(I11:N11,P11:R11,U11:AB11,AE11:BG11)</f>
        <v>0</v>
      </c>
      <c r="BI11" s="23">
        <f>H64</f>
        <v>0</v>
      </c>
      <c r="BJ11" s="14"/>
      <c r="BK11" s="42"/>
      <c r="BL11" s="8"/>
      <c r="BM11" s="8"/>
      <c r="BN11" s="8"/>
      <c r="BO11" s="8"/>
    </row>
    <row r="12" spans="1:67" s="26" customFormat="1" ht="15.6" x14ac:dyDescent="0.3">
      <c r="A12" s="15"/>
      <c r="B12" s="16" t="s">
        <v>184</v>
      </c>
      <c r="C12" s="23" t="s">
        <v>183</v>
      </c>
      <c r="D12" s="17"/>
      <c r="E12" s="105">
        <f>SUM(H12,J12:N12,P12:R12)</f>
        <v>0</v>
      </c>
      <c r="F12" s="105"/>
      <c r="G12" s="104">
        <f>SUM(H12)</f>
        <v>0</v>
      </c>
      <c r="H12" s="4"/>
      <c r="I12" s="93">
        <f>D12-BH12</f>
        <v>0</v>
      </c>
      <c r="J12" s="4"/>
      <c r="K12" s="4"/>
      <c r="L12" s="4"/>
      <c r="M12" s="103"/>
      <c r="N12" s="4"/>
      <c r="O12" s="4"/>
      <c r="P12" s="4"/>
      <c r="Q12" s="4"/>
      <c r="R12" s="4"/>
      <c r="S12" s="720">
        <f t="shared" si="3"/>
        <v>0</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v>
      </c>
      <c r="BI12" s="23">
        <f>I64</f>
        <v>0</v>
      </c>
      <c r="BJ12" s="14"/>
      <c r="BK12" s="42"/>
      <c r="BL12" s="8"/>
      <c r="BM12" s="8"/>
      <c r="BN12" s="8"/>
      <c r="BO12" s="8"/>
    </row>
    <row r="13" spans="1:67" s="26" customFormat="1" ht="13.8" x14ac:dyDescent="0.25">
      <c r="A13" s="15">
        <v>1.2</v>
      </c>
      <c r="B13" s="16" t="s">
        <v>105</v>
      </c>
      <c r="C13" s="23" t="s">
        <v>51</v>
      </c>
      <c r="D13" s="17"/>
      <c r="E13" s="24">
        <f>SUM(H13:I13,K13:N13,P13:R13)</f>
        <v>0</v>
      </c>
      <c r="F13" s="24"/>
      <c r="G13" s="20">
        <f>SUM(H13:I13)</f>
        <v>0</v>
      </c>
      <c r="H13" s="4"/>
      <c r="I13" s="4"/>
      <c r="J13" s="25">
        <f>D13-BH13</f>
        <v>0</v>
      </c>
      <c r="K13" s="4"/>
      <c r="L13" s="4"/>
      <c r="M13" s="4"/>
      <c r="N13" s="4"/>
      <c r="O13" s="4"/>
      <c r="P13" s="4"/>
      <c r="Q13" s="4"/>
      <c r="R13" s="4"/>
      <c r="S13" s="720">
        <f t="shared" si="3"/>
        <v>0</v>
      </c>
      <c r="T13" s="20"/>
      <c r="U13" s="4"/>
      <c r="V13" s="4"/>
      <c r="W13" s="4"/>
      <c r="X13" s="4"/>
      <c r="Y13" s="4"/>
      <c r="Z13" s="4"/>
      <c r="AA13" s="4"/>
      <c r="AB13" s="4"/>
      <c r="AC13" s="737">
        <f t="shared" si="4"/>
        <v>0</v>
      </c>
      <c r="AD13" s="720"/>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20">
        <f>SUM(H13:I13,K13:N13,P13:R13,U13:AB13,AE13:BG13)</f>
        <v>0</v>
      </c>
      <c r="BI13" s="23">
        <f>J64</f>
        <v>0</v>
      </c>
      <c r="BJ13" s="14"/>
    </row>
    <row r="14" spans="1:67" s="26" customFormat="1" ht="13.8" x14ac:dyDescent="0.25">
      <c r="A14" s="15" t="s">
        <v>3</v>
      </c>
      <c r="B14" s="16" t="s">
        <v>34</v>
      </c>
      <c r="C14" s="23" t="s">
        <v>39</v>
      </c>
      <c r="D14" s="17"/>
      <c r="E14" s="24">
        <f>SUM(H14:J14,L14:N14,P14:R14)</f>
        <v>0</v>
      </c>
      <c r="F14" s="24"/>
      <c r="G14" s="20">
        <f t="shared" ref="G14:G62" si="5">SUM(H14:I14)</f>
        <v>0</v>
      </c>
      <c r="H14" s="4"/>
      <c r="I14" s="4"/>
      <c r="J14" s="4"/>
      <c r="K14" s="25">
        <f>D14-BH14</f>
        <v>0</v>
      </c>
      <c r="L14" s="4"/>
      <c r="M14" s="4"/>
      <c r="N14" s="4"/>
      <c r="O14" s="4"/>
      <c r="P14" s="4"/>
      <c r="Q14" s="4"/>
      <c r="R14" s="4"/>
      <c r="S14" s="720">
        <f t="shared" si="3"/>
        <v>0</v>
      </c>
      <c r="T14" s="20"/>
      <c r="U14" s="4"/>
      <c r="V14" s="4"/>
      <c r="W14" s="4"/>
      <c r="X14" s="4"/>
      <c r="Y14" s="4"/>
      <c r="Z14" s="4"/>
      <c r="AA14" s="4"/>
      <c r="AB14" s="4"/>
      <c r="AC14" s="737">
        <f t="shared" si="4"/>
        <v>0</v>
      </c>
      <c r="AD14" s="720"/>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20">
        <f>SUM(H14:J14,L14:N14,P14:R14,U14:AB14,AE14:BG14)</f>
        <v>0</v>
      </c>
      <c r="BI14" s="23">
        <f>K64</f>
        <v>0</v>
      </c>
      <c r="BJ14" s="14"/>
    </row>
    <row r="15" spans="1:67" s="26" customFormat="1" ht="13.8" x14ac:dyDescent="0.25">
      <c r="A15" s="15" t="s">
        <v>4</v>
      </c>
      <c r="B15" s="16" t="s">
        <v>11</v>
      </c>
      <c r="C15" s="23" t="s">
        <v>22</v>
      </c>
      <c r="D15" s="17"/>
      <c r="E15" s="24">
        <f>SUM(H15:K15,M15:N15,P15:R15)</f>
        <v>0</v>
      </c>
      <c r="F15" s="24"/>
      <c r="G15" s="20">
        <f t="shared" si="5"/>
        <v>0</v>
      </c>
      <c r="H15" s="4"/>
      <c r="I15" s="4"/>
      <c r="J15" s="4"/>
      <c r="K15" s="4"/>
      <c r="L15" s="25">
        <f>D15-BH15</f>
        <v>0</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0</v>
      </c>
      <c r="BJ15" s="14"/>
    </row>
    <row r="16" spans="1:67" s="26" customFormat="1" ht="13.8" x14ac:dyDescent="0.25">
      <c r="A16" s="15" t="s">
        <v>5</v>
      </c>
      <c r="B16" s="16" t="s">
        <v>12</v>
      </c>
      <c r="C16" s="23" t="s">
        <v>23</v>
      </c>
      <c r="D16" s="17"/>
      <c r="E16" s="24">
        <f>SUM(H16:L16,N16,P16:R16)</f>
        <v>0</v>
      </c>
      <c r="F16" s="24"/>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17"/>
      <c r="E17" s="24">
        <f>SUM(H17:M17,P17:R17)</f>
        <v>0</v>
      </c>
      <c r="F17" s="24"/>
      <c r="G17" s="720">
        <f t="shared" si="5"/>
        <v>0</v>
      </c>
      <c r="H17" s="4"/>
      <c r="I17" s="4"/>
      <c r="J17" s="4"/>
      <c r="K17" s="4"/>
      <c r="L17" s="4"/>
      <c r="M17" s="4"/>
      <c r="N17" s="25">
        <f>D17-BH17</f>
        <v>0</v>
      </c>
      <c r="O17" s="4"/>
      <c r="P17" s="4"/>
      <c r="Q17" s="4"/>
      <c r="R17" s="4"/>
      <c r="S17" s="720">
        <f t="shared" si="3"/>
        <v>0</v>
      </c>
      <c r="T17" s="20"/>
      <c r="U17" s="4"/>
      <c r="V17" s="4"/>
      <c r="W17" s="4"/>
      <c r="X17" s="4"/>
      <c r="Y17" s="4"/>
      <c r="Z17" s="4"/>
      <c r="AA17" s="4"/>
      <c r="AB17" s="4"/>
      <c r="AC17" s="737">
        <f t="shared" si="4"/>
        <v>0</v>
      </c>
      <c r="AD17" s="720"/>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20">
        <f>SUM(H17:M17,P17:R17,U17:AB17,AE17:BG17)</f>
        <v>0</v>
      </c>
      <c r="BI17" s="23">
        <f>N64</f>
        <v>0</v>
      </c>
      <c r="BJ17" s="14"/>
    </row>
    <row r="18" spans="1:64" s="26" customFormat="1" ht="19.2" x14ac:dyDescent="0.25">
      <c r="A18" s="15"/>
      <c r="B18" s="92" t="s">
        <v>231</v>
      </c>
      <c r="C18" s="23" t="s">
        <v>232</v>
      </c>
      <c r="D18" s="17"/>
      <c r="E18" s="24">
        <f>SUM(H18:M18,P18:R18)</f>
        <v>0</v>
      </c>
      <c r="F18" s="17"/>
      <c r="G18" s="720">
        <f t="shared" si="5"/>
        <v>0</v>
      </c>
      <c r="H18" s="4"/>
      <c r="I18" s="4"/>
      <c r="J18" s="4"/>
      <c r="K18" s="4"/>
      <c r="L18" s="4"/>
      <c r="M18" s="4"/>
      <c r="N18" s="4"/>
      <c r="O18" s="93">
        <f>D18-BH18</f>
        <v>0</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17"/>
      <c r="E19" s="24">
        <f>SUM(H19:N19,Q19:R19)</f>
        <v>0</v>
      </c>
      <c r="F19" s="24"/>
      <c r="G19" s="20">
        <f t="shared" si="5"/>
        <v>0</v>
      </c>
      <c r="H19" s="4"/>
      <c r="I19" s="4"/>
      <c r="J19" s="4"/>
      <c r="K19" s="4"/>
      <c r="L19" s="4"/>
      <c r="M19" s="4"/>
      <c r="N19" s="4"/>
      <c r="O19" s="4"/>
      <c r="P19" s="25">
        <f>D19-BH19</f>
        <v>0</v>
      </c>
      <c r="Q19" s="4"/>
      <c r="R19" s="4"/>
      <c r="S19" s="720">
        <f>SUM(U19:BF19)</f>
        <v>0</v>
      </c>
      <c r="T19" s="20"/>
      <c r="U19" s="4"/>
      <c r="V19" s="4"/>
      <c r="W19" s="4"/>
      <c r="X19" s="4"/>
      <c r="Y19" s="4"/>
      <c r="Z19" s="4"/>
      <c r="AA19" s="4"/>
      <c r="AB19" s="4"/>
      <c r="AC19" s="737">
        <f t="shared" si="4"/>
        <v>0</v>
      </c>
      <c r="AD19" s="720"/>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20">
        <f>SUM(H19:N19,Q19:R19,U19:AB19,AE19:BG19)</f>
        <v>0</v>
      </c>
      <c r="BI19" s="23">
        <f>P64</f>
        <v>0</v>
      </c>
      <c r="BJ19" s="14"/>
    </row>
    <row r="20" spans="1:64" s="26" customFormat="1" ht="13.8" x14ac:dyDescent="0.25">
      <c r="A20" s="15" t="s">
        <v>47</v>
      </c>
      <c r="B20" s="16" t="s">
        <v>45</v>
      </c>
      <c r="C20" s="23" t="s">
        <v>46</v>
      </c>
      <c r="D20" s="17"/>
      <c r="E20" s="24">
        <f>SUM(H20:N20,P20,R20)</f>
        <v>0</v>
      </c>
      <c r="F20" s="24"/>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17"/>
      <c r="E21" s="24">
        <f>SUM(H21:N21,P21:Q21)</f>
        <v>0</v>
      </c>
      <c r="F21" s="24"/>
      <c r="G21" s="20">
        <f t="shared" si="5"/>
        <v>0</v>
      </c>
      <c r="H21" s="4"/>
      <c r="I21" s="4"/>
      <c r="J21" s="4"/>
      <c r="K21" s="4"/>
      <c r="L21" s="4"/>
      <c r="M21" s="4"/>
      <c r="N21" s="4"/>
      <c r="O21" s="4"/>
      <c r="P21" s="4"/>
      <c r="Q21" s="4"/>
      <c r="R21" s="25">
        <f>D21-BH21</f>
        <v>0</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0</v>
      </c>
      <c r="BJ21" s="14"/>
    </row>
    <row r="22" spans="1:64" s="26" customFormat="1" ht="13.8" x14ac:dyDescent="0.25">
      <c r="A22" s="15">
        <v>2</v>
      </c>
      <c r="B22" s="15" t="s">
        <v>32</v>
      </c>
      <c r="C22" s="23" t="s">
        <v>24</v>
      </c>
      <c r="D22" s="17"/>
      <c r="E22" s="24">
        <f>SUM(H22:N22,P22:R22)</f>
        <v>0</v>
      </c>
      <c r="F22" s="24"/>
      <c r="G22" s="20">
        <f t="shared" si="5"/>
        <v>0</v>
      </c>
      <c r="H22" s="20">
        <f>SUM(H24:H31,H34:H61)</f>
        <v>0</v>
      </c>
      <c r="I22" s="20">
        <f>SUM(I24:I31,I34:I61)</f>
        <v>0</v>
      </c>
      <c r="J22" s="20">
        <f t="shared" ref="J22:R22" si="6">SUM(J24:J31,J34:J61)</f>
        <v>0</v>
      </c>
      <c r="K22" s="20">
        <f t="shared" si="6"/>
        <v>0</v>
      </c>
      <c r="L22" s="20">
        <f>SUM(L24:L31,L34:L61)</f>
        <v>0</v>
      </c>
      <c r="M22" s="20">
        <f t="shared" si="6"/>
        <v>0</v>
      </c>
      <c r="N22" s="20">
        <f t="shared" si="6"/>
        <v>0</v>
      </c>
      <c r="O22" s="20">
        <f t="shared" si="6"/>
        <v>0</v>
      </c>
      <c r="P22" s="20">
        <f t="shared" si="6"/>
        <v>0</v>
      </c>
      <c r="Q22" s="20">
        <f t="shared" si="6"/>
        <v>0</v>
      </c>
      <c r="R22" s="20">
        <f t="shared" si="6"/>
        <v>0</v>
      </c>
      <c r="S22" s="25">
        <f>D22-BH22</f>
        <v>0</v>
      </c>
      <c r="T22" s="25"/>
      <c r="U22" s="20">
        <f>SUM(U25:U31,U34:U49,U50:U61)</f>
        <v>0</v>
      </c>
      <c r="V22" s="20">
        <f>SUM(V24,V26:V31,V34:V49,V50:V61)</f>
        <v>0</v>
      </c>
      <c r="W22" s="20">
        <f>SUM(W24:W25,W27:W31,W34:W49,W50:W61)</f>
        <v>0</v>
      </c>
      <c r="X22" s="20">
        <f>SUM(X24:X26,X28:X31,X34:X49,X50:X61)</f>
        <v>0</v>
      </c>
      <c r="Y22" s="20">
        <f>SUM(Y24:Y27,Y29:Y31,Y34:Y49,Y50:Y61)</f>
        <v>0</v>
      </c>
      <c r="Z22" s="20">
        <f>SUM(Z24:Z28,Z30:Z31,Z34:Z49,Z50:Z61)</f>
        <v>0</v>
      </c>
      <c r="AA22" s="20">
        <f>SUM(AA24:AA29,AA31,AA34:AA49,AA50:AA61)</f>
        <v>0</v>
      </c>
      <c r="AB22" s="20">
        <f>SUM(AB24:AB30,AB34:AB49,,AB50:AB61)</f>
        <v>0</v>
      </c>
      <c r="AC22" s="737">
        <f>SUM(AC24:AC31,AC50:AC61)</f>
        <v>0</v>
      </c>
      <c r="AD22" s="720"/>
      <c r="AE22" s="20">
        <f>SUM(AE24:AE31,AE35:AE49,AE50:AE61)</f>
        <v>0</v>
      </c>
      <c r="AF22" s="20">
        <f>SUM(AF24:AF31,AF34,AF36:AF49,AF50:AF61)</f>
        <v>0</v>
      </c>
      <c r="AG22" s="20">
        <f>SUM(AG24:AG31,AG34:AG35,AG37:AG49,AG50:AG61)</f>
        <v>0</v>
      </c>
      <c r="AH22" s="20">
        <f>SUM(AH24:AH31,AH34:AH36,AH38:AH49,AH50:AH61)</f>
        <v>0</v>
      </c>
      <c r="AI22" s="20">
        <f>SUM(AI24:AI31,AI34:AI37,AI39:AI49,AI50:AI61)</f>
        <v>0</v>
      </c>
      <c r="AJ22" s="20">
        <f>SUM(AJ24:AJ31,AJ34:AJ38,AJ40:AJ49,AJ50:AJ61)</f>
        <v>0</v>
      </c>
      <c r="AK22" s="20">
        <f>SUM(AK24:AK31,AK34:AK39,AK41:AK49,AK50:AK61)</f>
        <v>0</v>
      </c>
      <c r="AL22" s="20">
        <f>SUM(AL24:AL31,AL34:AL40,AL42:AL49,AL50:AL61)</f>
        <v>0</v>
      </c>
      <c r="AM22" s="20">
        <f>SUM(AM24:AM31,AM34:AM41,AM43:AM49,AM50:AM61)</f>
        <v>0</v>
      </c>
      <c r="AN22" s="20">
        <f>SUM(AN24:AN31,AN34:AN42,AN44:AN49,AN50:AN61)</f>
        <v>0</v>
      </c>
      <c r="AO22" s="20">
        <f>SUM(AO24:AO31,AO34:AO43,AO45:AO49,AO50:AO61)</f>
        <v>0</v>
      </c>
      <c r="AP22" s="20">
        <f>SUM(AP24:AP31,AP34:AP44,AP46:AP49,AP50:AP61)</f>
        <v>0</v>
      </c>
      <c r="AQ22" s="20">
        <f>SUM(AQ24:AQ31,AQ34:AQ45,AQ47:AQ49,AQ50:AQ61)</f>
        <v>0</v>
      </c>
      <c r="AR22" s="20">
        <f>SUM(AR24:AR31,AR34:AR46,AR48:AR49,AR50:AR61)</f>
        <v>0</v>
      </c>
      <c r="AS22" s="20">
        <f>SUM(AS24:AS31,AS34:AS47,AS49,AS50:AS61)</f>
        <v>0</v>
      </c>
      <c r="AT22" s="20">
        <f>SUM(AT24:AT31,AT34:AT48,AT50:AT61)</f>
        <v>0</v>
      </c>
      <c r="AU22" s="20">
        <f>SUM(AU24:AU31,AU34:AU49,AU51:AU61)</f>
        <v>0</v>
      </c>
      <c r="AV22" s="20">
        <f>SUM(AV24:AV31,AV34:AV49,AV50,AV52:AV61)</f>
        <v>0</v>
      </c>
      <c r="AW22" s="20">
        <f>SUM(AW24:AW31,AW34:AW49,AW50,AW51,AW53:AW61)</f>
        <v>0</v>
      </c>
      <c r="AX22" s="20">
        <f>SUM(AX24:AX31,AX34:AX49,AX50,AX51,AX52,AX54:AX61)</f>
        <v>0</v>
      </c>
      <c r="AY22" s="20">
        <f>SUM(AY24:AY31,AY34:AY49,AY50,AY51,AY52,AY55:AY61)</f>
        <v>0</v>
      </c>
      <c r="AZ22" s="20">
        <f>SUM(AZ24:AZ31,AZ34:AZ49,AZ50:AZ54,AZ56:AZ61)</f>
        <v>0</v>
      </c>
      <c r="BA22" s="20">
        <f>SUM(BA24:BA31,BA34:BA49,BA50:BA55,BA57:BA61)</f>
        <v>0</v>
      </c>
      <c r="BB22" s="20">
        <f>SUM(BB24:BB31,BB34:BB49,BB50:BB56,BB58:BB61)</f>
        <v>0</v>
      </c>
      <c r="BC22" s="20">
        <f>SUM(BC24:BC31,BC34:BC49,BC50:BC57,BC59:BC61)</f>
        <v>0</v>
      </c>
      <c r="BD22" s="20">
        <f>SUM(BD24:BD31,BD34:BD49,BD50:BD58,BD60:BD61)</f>
        <v>0</v>
      </c>
      <c r="BE22" s="20">
        <f>SUM(BE24:BE31,BE34:BE49,BE50:BE59,BE61)</f>
        <v>0</v>
      </c>
      <c r="BF22" s="20">
        <f>SUM(BF24:BF31,BF34:BF49,BF50:BF60)</f>
        <v>0</v>
      </c>
      <c r="BG22" s="20">
        <f>SUM(BG24:BG31,BG34:BG49,BG50:BG61)</f>
        <v>0</v>
      </c>
      <c r="BH22" s="20">
        <f>SUM(H22:N22,P22:R22,U22:AB22,AE22:BG22)</f>
        <v>0</v>
      </c>
      <c r="BI22" s="23">
        <f>S64</f>
        <v>0</v>
      </c>
      <c r="BJ22" s="14"/>
      <c r="BK22" s="26">
        <f>BI24+BI25+BI26+BI27+BI28+BI29+BI30+BI31+BI34+BI35+BI36+BI37+BI38+BI39+BI40+BI41+BI42+BI43+BI44+BI45+BI46+BI47+BI48+BI49+BI50+BI51+BI52+BI53+BI54+BI55+BI56+BI57+BI58+BI59+BI60+BI61</f>
        <v>0</v>
      </c>
      <c r="BL22" s="26">
        <f>BK22-BI22</f>
        <v>0</v>
      </c>
    </row>
    <row r="23" spans="1:64" s="26" customFormat="1" ht="13.8" x14ac:dyDescent="0.25">
      <c r="A23" s="15"/>
      <c r="B23" s="15" t="s">
        <v>38</v>
      </c>
      <c r="C23" s="23"/>
      <c r="D23" s="17"/>
      <c r="E23" s="727"/>
      <c r="F23" s="727"/>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17"/>
      <c r="E24" s="24">
        <f>SUM(H24:N24,P24:R24)</f>
        <v>0</v>
      </c>
      <c r="F24" s="24"/>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v>
      </c>
      <c r="BJ24" s="14"/>
    </row>
    <row r="25" spans="1:64" s="26" customFormat="1" ht="13.8" x14ac:dyDescent="0.25">
      <c r="A25" s="15" t="s">
        <v>6</v>
      </c>
      <c r="B25" s="16" t="s">
        <v>14</v>
      </c>
      <c r="C25" s="23" t="s">
        <v>26</v>
      </c>
      <c r="D25" s="17"/>
      <c r="E25" s="24">
        <f t="shared" ref="E25:E30" si="8">SUM(H25:N25,P25:R25)</f>
        <v>0</v>
      </c>
      <c r="F25" s="24"/>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v>
      </c>
      <c r="BJ25" s="14"/>
    </row>
    <row r="26" spans="1:64" s="26" customFormat="1" ht="13.8" x14ac:dyDescent="0.25">
      <c r="A26" s="15" t="s">
        <v>7</v>
      </c>
      <c r="B26" s="16" t="s">
        <v>15</v>
      </c>
      <c r="C26" s="23" t="s">
        <v>122</v>
      </c>
      <c r="D26" s="17"/>
      <c r="E26" s="24">
        <f t="shared" si="8"/>
        <v>0</v>
      </c>
      <c r="F26" s="24"/>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17"/>
      <c r="E27" s="24">
        <f t="shared" si="8"/>
        <v>0</v>
      </c>
      <c r="F27" s="24"/>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17"/>
      <c r="E28" s="24">
        <f t="shared" si="8"/>
        <v>0</v>
      </c>
      <c r="F28" s="24"/>
      <c r="G28" s="20">
        <f t="shared" si="5"/>
        <v>0</v>
      </c>
      <c r="H28" s="4"/>
      <c r="I28" s="4"/>
      <c r="J28" s="4"/>
      <c r="K28" s="4"/>
      <c r="L28" s="4"/>
      <c r="M28" s="4"/>
      <c r="N28" s="4"/>
      <c r="O28" s="4"/>
      <c r="P28" s="4"/>
      <c r="Q28" s="4"/>
      <c r="R28" s="4"/>
      <c r="S28" s="20">
        <f>SUM(U28:X28,Z28:BF28)</f>
        <v>0</v>
      </c>
      <c r="T28" s="20"/>
      <c r="U28" s="4"/>
      <c r="V28" s="4"/>
      <c r="W28" s="4"/>
      <c r="X28" s="4"/>
      <c r="Y28" s="25">
        <f>D28-BH28</f>
        <v>0</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0</v>
      </c>
      <c r="BJ28" s="14"/>
    </row>
    <row r="29" spans="1:64" s="26" customFormat="1" ht="13.8" x14ac:dyDescent="0.25">
      <c r="A29" s="15">
        <v>2.6</v>
      </c>
      <c r="B29" s="16" t="s">
        <v>88</v>
      </c>
      <c r="C29" s="23" t="s">
        <v>48</v>
      </c>
      <c r="D29" s="17"/>
      <c r="E29" s="24">
        <f t="shared" si="8"/>
        <v>0</v>
      </c>
      <c r="F29" s="24"/>
      <c r="G29" s="20">
        <f t="shared" si="5"/>
        <v>0</v>
      </c>
      <c r="H29" s="4"/>
      <c r="I29" s="4"/>
      <c r="J29" s="4"/>
      <c r="K29" s="4"/>
      <c r="L29" s="4"/>
      <c r="M29" s="4"/>
      <c r="N29" s="4"/>
      <c r="O29" s="4"/>
      <c r="P29" s="4"/>
      <c r="Q29" s="4"/>
      <c r="R29" s="4"/>
      <c r="S29" s="20">
        <f>SUM(U29:Y29,AA29:BF29)</f>
        <v>0</v>
      </c>
      <c r="T29" s="20"/>
      <c r="U29" s="4"/>
      <c r="V29" s="4"/>
      <c r="W29" s="4"/>
      <c r="X29" s="4"/>
      <c r="Y29" s="4"/>
      <c r="Z29" s="25">
        <f>D29-BH29</f>
        <v>0</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0</v>
      </c>
      <c r="BJ29" s="14"/>
    </row>
    <row r="30" spans="1:64" s="26" customFormat="1" ht="20.25" customHeight="1" x14ac:dyDescent="0.25">
      <c r="A30" s="15">
        <v>2.7</v>
      </c>
      <c r="B30" s="16" t="s">
        <v>89</v>
      </c>
      <c r="C30" s="23" t="s">
        <v>41</v>
      </c>
      <c r="D30" s="17"/>
      <c r="E30" s="24">
        <f t="shared" si="8"/>
        <v>0</v>
      </c>
      <c r="F30" s="24"/>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17"/>
      <c r="E31" s="24">
        <f>SUM(H31:N31,P31:R31)</f>
        <v>0</v>
      </c>
      <c r="F31" s="24"/>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0</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0</v>
      </c>
      <c r="BJ31" s="14"/>
    </row>
    <row r="32" spans="1:64" s="26" customFormat="1" ht="20.25" customHeight="1" x14ac:dyDescent="0.25">
      <c r="A32" s="15" t="s">
        <v>42</v>
      </c>
      <c r="B32" s="16" t="s">
        <v>129</v>
      </c>
      <c r="C32" s="23" t="s">
        <v>27</v>
      </c>
      <c r="D32" s="17"/>
      <c r="E32" s="24">
        <f t="shared" ref="E32:E61" si="9">SUM(H32:N32,P32:R32)</f>
        <v>0</v>
      </c>
      <c r="F32" s="24"/>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0</v>
      </c>
      <c r="T32" s="719"/>
      <c r="U32" s="719">
        <f>SUM(U34:U49)</f>
        <v>0</v>
      </c>
      <c r="V32" s="719">
        <f t="shared" ref="V32:AB32" si="11">SUM(V34:V49)</f>
        <v>0</v>
      </c>
      <c r="W32" s="719">
        <f t="shared" si="11"/>
        <v>0</v>
      </c>
      <c r="X32" s="719">
        <f t="shared" si="11"/>
        <v>0</v>
      </c>
      <c r="Y32" s="719">
        <f>SUM(Y34:Y49)</f>
        <v>0</v>
      </c>
      <c r="Z32" s="719">
        <f t="shared" si="11"/>
        <v>0</v>
      </c>
      <c r="AA32" s="719">
        <f t="shared" si="11"/>
        <v>0</v>
      </c>
      <c r="AB32" s="719">
        <f t="shared" si="11"/>
        <v>0</v>
      </c>
      <c r="AC32" s="739">
        <f>D32-BH32</f>
        <v>0</v>
      </c>
      <c r="AD32" s="720"/>
      <c r="AE32" s="719">
        <f>SUM(AE35:AE49)</f>
        <v>0</v>
      </c>
      <c r="AF32" s="719">
        <f>SUM(AF34,AF36:AF49)</f>
        <v>0</v>
      </c>
      <c r="AG32" s="719">
        <f>SUM(AG34:AG35,AG37:AG49)</f>
        <v>0</v>
      </c>
      <c r="AH32" s="719">
        <f>SUM(AH34:AH36,AH38:AH49)</f>
        <v>0</v>
      </c>
      <c r="AI32" s="719">
        <f>SUM(AI34:AI37,AI39:AI49)</f>
        <v>0</v>
      </c>
      <c r="AJ32" s="719">
        <f>SUM(AJ34:AJ38,AJ40:AJ49)</f>
        <v>0</v>
      </c>
      <c r="AK32" s="719">
        <f>SUM(AK34:AK39,AK41:AK49)</f>
        <v>0</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v>
      </c>
      <c r="AW32" s="719">
        <f>SUM(AW34:AW49,)</f>
        <v>0</v>
      </c>
      <c r="AX32" s="719">
        <f>SUM(AX34:AX49,)</f>
        <v>0</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0</v>
      </c>
      <c r="BI32" s="23">
        <f>BI34+BI35+BI36+BI37+BI38+BI39+BI40+BI41+BI42+BI43+BI44+BI45+BI46+BI47+BI48+BI49</f>
        <v>0</v>
      </c>
      <c r="BJ32" s="14"/>
    </row>
    <row r="33" spans="1:62" s="26" customFormat="1" ht="10.5" customHeight="1" x14ac:dyDescent="0.25">
      <c r="A33" s="94"/>
      <c r="B33" s="92" t="s">
        <v>38</v>
      </c>
      <c r="C33" s="23"/>
      <c r="D33" s="17"/>
      <c r="E33" s="24">
        <f t="shared" si="9"/>
        <v>0</v>
      </c>
      <c r="F33" s="24"/>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17"/>
      <c r="E34" s="24">
        <f t="shared" si="9"/>
        <v>0</v>
      </c>
      <c r="F34" s="24"/>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0</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0</v>
      </c>
      <c r="BJ34" s="14"/>
    </row>
    <row r="35" spans="1:62" s="26" customFormat="1" ht="20.25" customHeight="1" x14ac:dyDescent="0.25">
      <c r="A35" s="721" t="s">
        <v>260</v>
      </c>
      <c r="B35" s="16" t="s">
        <v>235</v>
      </c>
      <c r="C35" s="23" t="s">
        <v>236</v>
      </c>
      <c r="D35" s="17"/>
      <c r="E35" s="24">
        <f t="shared" si="9"/>
        <v>0</v>
      </c>
      <c r="F35" s="24"/>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0</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0</v>
      </c>
      <c r="BJ35" s="14"/>
    </row>
    <row r="36" spans="1:62" s="26" customFormat="1" ht="20.25" customHeight="1" x14ac:dyDescent="0.25">
      <c r="A36" s="721" t="s">
        <v>260</v>
      </c>
      <c r="B36" s="16" t="s">
        <v>237</v>
      </c>
      <c r="C36" s="23" t="s">
        <v>238</v>
      </c>
      <c r="D36" s="17"/>
      <c r="E36" s="24">
        <f t="shared" si="9"/>
        <v>0</v>
      </c>
      <c r="F36" s="24"/>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0</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0</v>
      </c>
      <c r="BJ36" s="14"/>
    </row>
    <row r="37" spans="1:62" s="26" customFormat="1" ht="20.25" customHeight="1" x14ac:dyDescent="0.25">
      <c r="A37" s="721" t="s">
        <v>260</v>
      </c>
      <c r="B37" s="16" t="s">
        <v>239</v>
      </c>
      <c r="C37" s="23" t="s">
        <v>240</v>
      </c>
      <c r="D37" s="17"/>
      <c r="E37" s="24">
        <f t="shared" si="9"/>
        <v>0</v>
      </c>
      <c r="F37" s="24"/>
      <c r="G37" s="20">
        <f t="shared" si="5"/>
        <v>0</v>
      </c>
      <c r="H37" s="4"/>
      <c r="I37" s="4"/>
      <c r="J37" s="4"/>
      <c r="K37" s="4"/>
      <c r="L37" s="4"/>
      <c r="M37" s="4"/>
      <c r="N37" s="4"/>
      <c r="O37" s="4"/>
      <c r="P37" s="4"/>
      <c r="Q37" s="4"/>
      <c r="R37" s="4"/>
      <c r="S37" s="20">
        <f>SUM(U37:AB37,AE37:AG37,AI37:BF37)</f>
        <v>0</v>
      </c>
      <c r="T37" s="20"/>
      <c r="U37" s="4"/>
      <c r="V37" s="4"/>
      <c r="W37" s="4"/>
      <c r="X37" s="4"/>
      <c r="Y37" s="4"/>
      <c r="Z37" s="4"/>
      <c r="AA37" s="4"/>
      <c r="AB37" s="4"/>
      <c r="AC37" s="737">
        <f>SUM(AE37:AG37,AI37:AT37)</f>
        <v>0</v>
      </c>
      <c r="AD37" s="720"/>
      <c r="AE37" s="4"/>
      <c r="AF37" s="4"/>
      <c r="AG37" s="4"/>
      <c r="AH37" s="25">
        <f>D37-BH37</f>
        <v>0</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v>
      </c>
      <c r="BI37" s="23">
        <f>AH64</f>
        <v>0</v>
      </c>
      <c r="BJ37" s="14"/>
    </row>
    <row r="38" spans="1:62" s="26" customFormat="1" ht="20.25" customHeight="1" x14ac:dyDescent="0.25">
      <c r="A38" s="721" t="s">
        <v>260</v>
      </c>
      <c r="B38" s="16" t="s">
        <v>241</v>
      </c>
      <c r="C38" s="23" t="s">
        <v>242</v>
      </c>
      <c r="D38" s="17"/>
      <c r="E38" s="24">
        <f t="shared" si="9"/>
        <v>0</v>
      </c>
      <c r="F38" s="24"/>
      <c r="G38" s="20">
        <f t="shared" si="5"/>
        <v>0</v>
      </c>
      <c r="H38" s="4"/>
      <c r="I38" s="4"/>
      <c r="J38" s="4"/>
      <c r="K38" s="4"/>
      <c r="L38" s="4"/>
      <c r="M38" s="4"/>
      <c r="N38" s="4"/>
      <c r="O38" s="4"/>
      <c r="P38" s="4"/>
      <c r="Q38" s="4"/>
      <c r="R38" s="4"/>
      <c r="S38" s="20">
        <f>SUM(U38:AB38,AE38:AH38,AJ38:BF38)</f>
        <v>0</v>
      </c>
      <c r="T38" s="20"/>
      <c r="U38" s="4"/>
      <c r="V38" s="4"/>
      <c r="W38" s="4"/>
      <c r="X38" s="4"/>
      <c r="Y38" s="4"/>
      <c r="Z38" s="4"/>
      <c r="AA38" s="4"/>
      <c r="AB38" s="4"/>
      <c r="AC38" s="737">
        <f>SUM(AE38:AH38,AJ38:AT38)</f>
        <v>0</v>
      </c>
      <c r="AD38" s="720"/>
      <c r="AE38" s="4"/>
      <c r="AF38" s="4"/>
      <c r="AG38" s="4"/>
      <c r="AH38" s="4"/>
      <c r="AI38" s="25">
        <f>D38-BH38</f>
        <v>0</v>
      </c>
      <c r="AJ38" s="4"/>
      <c r="AK38" s="4"/>
      <c r="AL38" s="4"/>
      <c r="AM38" s="4"/>
      <c r="AN38" s="4"/>
      <c r="AO38" s="4"/>
      <c r="AP38" s="4"/>
      <c r="AQ38" s="4"/>
      <c r="AR38" s="4"/>
      <c r="AS38" s="4"/>
      <c r="AT38" s="4"/>
      <c r="AU38" s="4"/>
      <c r="AV38" s="4"/>
      <c r="AW38" s="4"/>
      <c r="AX38" s="4"/>
      <c r="AY38" s="4"/>
      <c r="AZ38" s="4"/>
      <c r="BA38" s="4"/>
      <c r="BB38" s="4"/>
      <c r="BC38" s="4"/>
      <c r="BD38" s="4"/>
      <c r="BE38" s="4"/>
      <c r="BF38" s="4"/>
      <c r="BG38" s="4"/>
      <c r="BH38" s="20">
        <f>SUM(H38:N38,P38:R38,U38:AB38,AE38:AH38,AJ38:BG38)</f>
        <v>0</v>
      </c>
      <c r="BI38" s="23">
        <f>AI64</f>
        <v>0</v>
      </c>
      <c r="BJ38" s="14"/>
    </row>
    <row r="39" spans="1:62" s="26" customFormat="1" ht="20.25" customHeight="1" x14ac:dyDescent="0.25">
      <c r="A39" s="721" t="s">
        <v>260</v>
      </c>
      <c r="B39" s="16" t="s">
        <v>243</v>
      </c>
      <c r="C39" s="23" t="s">
        <v>244</v>
      </c>
      <c r="D39" s="17"/>
      <c r="E39" s="24">
        <f t="shared" si="9"/>
        <v>0</v>
      </c>
      <c r="F39" s="24"/>
      <c r="G39" s="20">
        <f t="shared" si="5"/>
        <v>0</v>
      </c>
      <c r="H39" s="4"/>
      <c r="I39" s="4"/>
      <c r="J39" s="4"/>
      <c r="K39" s="4"/>
      <c r="L39" s="4"/>
      <c r="M39" s="4"/>
      <c r="N39" s="4"/>
      <c r="O39" s="4"/>
      <c r="P39" s="4"/>
      <c r="Q39" s="4"/>
      <c r="R39" s="4"/>
      <c r="S39" s="20">
        <f>SUM(U39:AB39,AE39:AI39,AK39:BF39)</f>
        <v>0</v>
      </c>
      <c r="T39" s="20"/>
      <c r="U39" s="4"/>
      <c r="V39" s="4"/>
      <c r="W39" s="4"/>
      <c r="X39" s="4"/>
      <c r="Y39" s="4"/>
      <c r="Z39" s="4"/>
      <c r="AA39" s="4"/>
      <c r="AB39" s="4"/>
      <c r="AC39" s="737">
        <f>SUM(AE39:AI39,AK39:AT39)</f>
        <v>0</v>
      </c>
      <c r="AD39" s="720"/>
      <c r="AE39" s="4"/>
      <c r="AF39" s="4"/>
      <c r="AG39" s="4"/>
      <c r="AH39" s="4"/>
      <c r="AI39" s="4"/>
      <c r="AJ39" s="25">
        <f>D39-BH39</f>
        <v>0</v>
      </c>
      <c r="AK39" s="4"/>
      <c r="AL39" s="4"/>
      <c r="AM39" s="4"/>
      <c r="AN39" s="4"/>
      <c r="AO39" s="4"/>
      <c r="AP39" s="4"/>
      <c r="AQ39" s="4"/>
      <c r="AR39" s="4"/>
      <c r="AS39" s="4"/>
      <c r="AT39" s="4"/>
      <c r="AU39" s="4"/>
      <c r="AV39" s="4"/>
      <c r="AW39" s="4"/>
      <c r="AX39" s="4"/>
      <c r="AY39" s="4"/>
      <c r="AZ39" s="4"/>
      <c r="BA39" s="4"/>
      <c r="BB39" s="4"/>
      <c r="BC39" s="4"/>
      <c r="BD39" s="4"/>
      <c r="BE39" s="4"/>
      <c r="BF39" s="4"/>
      <c r="BG39" s="4"/>
      <c r="BH39" s="20">
        <f>SUM(H39:N39,P39:R39,U39:AB39,AE39:AI39,AK39:BG39)</f>
        <v>0</v>
      </c>
      <c r="BI39" s="23">
        <f>AJ64</f>
        <v>0</v>
      </c>
      <c r="BJ39" s="14"/>
    </row>
    <row r="40" spans="1:62" s="26" customFormat="1" ht="20.25" customHeight="1" x14ac:dyDescent="0.25">
      <c r="A40" s="721" t="s">
        <v>260</v>
      </c>
      <c r="B40" s="16" t="s">
        <v>245</v>
      </c>
      <c r="C40" s="23" t="s">
        <v>246</v>
      </c>
      <c r="D40" s="17"/>
      <c r="E40" s="24">
        <f t="shared" si="9"/>
        <v>0</v>
      </c>
      <c r="F40" s="24"/>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0</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0</v>
      </c>
      <c r="BJ40" s="14"/>
    </row>
    <row r="41" spans="1:62" s="26" customFormat="1" ht="20.25" customHeight="1" x14ac:dyDescent="0.25">
      <c r="A41" s="721" t="s">
        <v>260</v>
      </c>
      <c r="B41" s="16" t="s">
        <v>247</v>
      </c>
      <c r="C41" s="23" t="s">
        <v>248</v>
      </c>
      <c r="D41" s="17"/>
      <c r="E41" s="24">
        <f t="shared" si="9"/>
        <v>0</v>
      </c>
      <c r="F41" s="24"/>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0</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v>
      </c>
      <c r="BJ41" s="14"/>
    </row>
    <row r="42" spans="1:62" s="26" customFormat="1" ht="20.25" customHeight="1" x14ac:dyDescent="0.25">
      <c r="A42" s="721" t="s">
        <v>260</v>
      </c>
      <c r="B42" s="16" t="s">
        <v>249</v>
      </c>
      <c r="C42" s="23" t="s">
        <v>250</v>
      </c>
      <c r="D42" s="17"/>
      <c r="E42" s="24">
        <f t="shared" si="9"/>
        <v>0</v>
      </c>
      <c r="F42" s="24"/>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17"/>
      <c r="E43" s="24">
        <f t="shared" si="9"/>
        <v>0</v>
      </c>
      <c r="F43" s="24"/>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v>
      </c>
      <c r="BJ43" s="14"/>
    </row>
    <row r="44" spans="1:62" s="26" customFormat="1" ht="20.25" customHeight="1" x14ac:dyDescent="0.25">
      <c r="A44" s="721" t="s">
        <v>260</v>
      </c>
      <c r="B44" s="16" t="s">
        <v>83</v>
      </c>
      <c r="C44" s="23" t="s">
        <v>73</v>
      </c>
      <c r="D44" s="17"/>
      <c r="E44" s="24">
        <f t="shared" si="9"/>
        <v>0</v>
      </c>
      <c r="F44" s="24"/>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17"/>
      <c r="E45" s="24">
        <f t="shared" si="9"/>
        <v>0</v>
      </c>
      <c r="F45" s="24"/>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v>
      </c>
      <c r="AQ45" s="4"/>
      <c r="AR45" s="4"/>
      <c r="AS45" s="4"/>
      <c r="AT45" s="4"/>
      <c r="AU45" s="4"/>
      <c r="AV45" s="4"/>
      <c r="AW45" s="4"/>
      <c r="AX45" s="4"/>
      <c r="AY45" s="4"/>
      <c r="AZ45" s="4"/>
      <c r="BA45" s="4"/>
      <c r="BB45" s="4"/>
      <c r="BC45" s="4"/>
      <c r="BD45" s="4"/>
      <c r="BE45" s="4"/>
      <c r="BF45" s="4"/>
      <c r="BG45" s="4"/>
      <c r="BH45" s="20">
        <f>SUM(H45:N45,P45:R45,U45:AB45,AE45:AO45,AQ45:BG45)</f>
        <v>0</v>
      </c>
      <c r="BI45" s="23">
        <f>AP64</f>
        <v>0</v>
      </c>
      <c r="BJ45" s="14"/>
    </row>
    <row r="46" spans="1:62" s="26" customFormat="1" ht="20.25" customHeight="1" x14ac:dyDescent="0.25">
      <c r="A46" s="721" t="s">
        <v>260</v>
      </c>
      <c r="B46" s="16" t="s">
        <v>251</v>
      </c>
      <c r="C46" s="23" t="s">
        <v>43</v>
      </c>
      <c r="D46" s="17"/>
      <c r="E46" s="24">
        <f t="shared" si="9"/>
        <v>0</v>
      </c>
      <c r="F46" s="24"/>
      <c r="G46" s="20">
        <f t="shared" si="5"/>
        <v>0</v>
      </c>
      <c r="H46" s="4"/>
      <c r="I46" s="4"/>
      <c r="J46" s="4"/>
      <c r="K46" s="4"/>
      <c r="L46" s="4"/>
      <c r="M46" s="4"/>
      <c r="N46" s="4"/>
      <c r="O46" s="4"/>
      <c r="P46" s="4"/>
      <c r="Q46" s="4"/>
      <c r="R46" s="4"/>
      <c r="S46" s="20">
        <f>SUM(U46:AB46,AE46:AP46,AR46:BF46)</f>
        <v>0</v>
      </c>
      <c r="T46" s="20"/>
      <c r="U46" s="4"/>
      <c r="V46" s="4"/>
      <c r="W46" s="4"/>
      <c r="X46" s="4"/>
      <c r="Y46" s="4"/>
      <c r="Z46" s="4"/>
      <c r="AA46" s="4"/>
      <c r="AB46" s="4"/>
      <c r="AC46" s="737">
        <f>SUM(AE46:AP46,AR46:AT46)</f>
        <v>0</v>
      </c>
      <c r="AD46" s="720"/>
      <c r="AE46" s="4"/>
      <c r="AF46" s="4"/>
      <c r="AG46" s="4"/>
      <c r="AH46" s="4"/>
      <c r="AI46" s="4"/>
      <c r="AJ46" s="4"/>
      <c r="AK46" s="4"/>
      <c r="AL46" s="4"/>
      <c r="AM46" s="4"/>
      <c r="AN46" s="4"/>
      <c r="AO46" s="4"/>
      <c r="AP46" s="4"/>
      <c r="AQ46" s="25">
        <f>D46-BH46</f>
        <v>0</v>
      </c>
      <c r="AR46" s="4"/>
      <c r="AS46" s="4"/>
      <c r="AT46" s="4"/>
      <c r="AU46" s="4"/>
      <c r="AV46" s="4"/>
      <c r="AW46" s="4"/>
      <c r="AX46" s="4"/>
      <c r="AY46" s="4"/>
      <c r="AZ46" s="4"/>
      <c r="BA46" s="4"/>
      <c r="BB46" s="4"/>
      <c r="BC46" s="4"/>
      <c r="BD46" s="4"/>
      <c r="BE46" s="4"/>
      <c r="BF46" s="4"/>
      <c r="BG46" s="4"/>
      <c r="BH46" s="20">
        <f>SUM(H46:N46,P46:R46,U46:AB46,AE46:AP46,AR46:BG46)</f>
        <v>0</v>
      </c>
      <c r="BI46" s="23">
        <f>AQ64</f>
        <v>0</v>
      </c>
      <c r="BJ46" s="14"/>
    </row>
    <row r="47" spans="1:62" s="26" customFormat="1" ht="20.25" customHeight="1" x14ac:dyDescent="0.25">
      <c r="A47" s="721" t="s">
        <v>260</v>
      </c>
      <c r="B47" s="16" t="s">
        <v>252</v>
      </c>
      <c r="C47" s="23" t="s">
        <v>253</v>
      </c>
      <c r="D47" s="17"/>
      <c r="E47" s="24">
        <f t="shared" si="9"/>
        <v>0</v>
      </c>
      <c r="F47" s="24"/>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17"/>
      <c r="E48" s="24">
        <f t="shared" si="9"/>
        <v>0</v>
      </c>
      <c r="F48" s="24"/>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17"/>
      <c r="E49" s="24">
        <f t="shared" si="9"/>
        <v>0</v>
      </c>
      <c r="F49" s="24"/>
      <c r="G49" s="20">
        <f t="shared" si="5"/>
        <v>0</v>
      </c>
      <c r="H49" s="4"/>
      <c r="I49" s="4"/>
      <c r="J49" s="4"/>
      <c r="K49" s="4"/>
      <c r="L49" s="4"/>
      <c r="M49" s="4"/>
      <c r="N49" s="4"/>
      <c r="O49" s="4"/>
      <c r="P49" s="4"/>
      <c r="Q49" s="4"/>
      <c r="R49" s="4"/>
      <c r="S49" s="20">
        <f>SUM(U49:AB49,AE49:AS49,AU49:BF49)</f>
        <v>0</v>
      </c>
      <c r="T49" s="20"/>
      <c r="U49" s="4"/>
      <c r="V49" s="4"/>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0</v>
      </c>
      <c r="AU49" s="4"/>
      <c r="AV49" s="4"/>
      <c r="AW49" s="4"/>
      <c r="AX49" s="4"/>
      <c r="AY49" s="4"/>
      <c r="AZ49" s="4"/>
      <c r="BA49" s="4"/>
      <c r="BB49" s="4"/>
      <c r="BC49" s="4"/>
      <c r="BD49" s="4"/>
      <c r="BE49" s="4"/>
      <c r="BF49" s="4"/>
      <c r="BG49" s="4"/>
      <c r="BH49" s="20">
        <f>SUM(H49:N49,P49:R49,U49:AB49,AE49:AS49,AU49:BG49)</f>
        <v>0</v>
      </c>
      <c r="BI49" s="23">
        <f>AT64</f>
        <v>0</v>
      </c>
      <c r="BJ49" s="14"/>
    </row>
    <row r="50" spans="1:62" s="26" customFormat="1" ht="13.8" x14ac:dyDescent="0.25">
      <c r="A50" s="15">
        <v>2.1</v>
      </c>
      <c r="B50" s="16" t="s">
        <v>119</v>
      </c>
      <c r="C50" s="23" t="s">
        <v>123</v>
      </c>
      <c r="D50" s="17"/>
      <c r="E50" s="24">
        <f t="shared" si="9"/>
        <v>0</v>
      </c>
      <c r="F50" s="24"/>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17"/>
      <c r="E51" s="24">
        <f t="shared" si="9"/>
        <v>0</v>
      </c>
      <c r="F51" s="24"/>
      <c r="G51" s="20">
        <f t="shared" si="5"/>
        <v>0</v>
      </c>
      <c r="H51" s="4"/>
      <c r="I51" s="4"/>
      <c r="J51" s="4"/>
      <c r="K51" s="4"/>
      <c r="L51" s="4"/>
      <c r="M51" s="4"/>
      <c r="N51" s="4"/>
      <c r="O51" s="4"/>
      <c r="P51" s="4"/>
      <c r="Q51" s="4"/>
      <c r="R51" s="4"/>
      <c r="S51" s="20">
        <f>SUM(U51:AB51,AE51:AU51,AW51:BF51)</f>
        <v>0</v>
      </c>
      <c r="T51" s="20"/>
      <c r="U51" s="4"/>
      <c r="V51" s="4"/>
      <c r="W51" s="4"/>
      <c r="X51" s="4"/>
      <c r="Y51" s="4"/>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0</v>
      </c>
      <c r="AW51" s="4"/>
      <c r="AX51" s="4"/>
      <c r="AY51" s="4"/>
      <c r="AZ51" s="4"/>
      <c r="BA51" s="4"/>
      <c r="BB51" s="4"/>
      <c r="BC51" s="4"/>
      <c r="BD51" s="4"/>
      <c r="BE51" s="4"/>
      <c r="BF51" s="4"/>
      <c r="BG51" s="4"/>
      <c r="BH51" s="20">
        <f>SUM(H51:N51,P51:R51,U51:AB51,AE51:AU51,AW51:BG51)</f>
        <v>0</v>
      </c>
      <c r="BI51" s="23">
        <f>AV64</f>
        <v>0</v>
      </c>
      <c r="BJ51" s="14"/>
    </row>
    <row r="52" spans="1:62" s="26" customFormat="1" ht="13.8" x14ac:dyDescent="0.25">
      <c r="A52" s="15">
        <v>2.12</v>
      </c>
      <c r="B52" s="16" t="s">
        <v>149</v>
      </c>
      <c r="C52" s="23" t="s">
        <v>147</v>
      </c>
      <c r="D52" s="17"/>
      <c r="E52" s="24">
        <f t="shared" si="9"/>
        <v>0</v>
      </c>
      <c r="F52" s="24"/>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v>
      </c>
      <c r="BJ52" s="14"/>
    </row>
    <row r="53" spans="1:62" s="26" customFormat="1" ht="13.8" x14ac:dyDescent="0.25">
      <c r="A53" s="15" t="s">
        <v>168</v>
      </c>
      <c r="B53" s="16" t="s">
        <v>90</v>
      </c>
      <c r="C53" s="23" t="s">
        <v>94</v>
      </c>
      <c r="D53" s="17"/>
      <c r="E53" s="24">
        <f t="shared" si="9"/>
        <v>0</v>
      </c>
      <c r="F53" s="24"/>
      <c r="G53" s="20">
        <f t="shared" si="5"/>
        <v>0</v>
      </c>
      <c r="H53" s="4"/>
      <c r="I53" s="4"/>
      <c r="J53" s="4"/>
      <c r="K53" s="4"/>
      <c r="L53" s="4"/>
      <c r="M53" s="4"/>
      <c r="N53" s="4"/>
      <c r="O53" s="4"/>
      <c r="P53" s="4"/>
      <c r="Q53" s="4"/>
      <c r="R53" s="4"/>
      <c r="S53" s="20">
        <f>SUM(U53:AB53,AE53:AW53,AY53:BF53)</f>
        <v>0</v>
      </c>
      <c r="T53" s="20"/>
      <c r="U53" s="4"/>
      <c r="V53" s="4"/>
      <c r="W53" s="4"/>
      <c r="X53" s="4"/>
      <c r="Y53" s="4"/>
      <c r="Z53" s="4"/>
      <c r="AA53" s="4"/>
      <c r="AB53" s="4"/>
      <c r="AC53" s="737">
        <f t="shared" ref="AC53:AC60" si="13">SUM(AE53:AT53,)</f>
        <v>0</v>
      </c>
      <c r="AD53" s="720"/>
      <c r="AE53" s="4"/>
      <c r="AF53" s="4"/>
      <c r="AG53" s="4"/>
      <c r="AH53" s="4"/>
      <c r="AI53" s="4"/>
      <c r="AJ53" s="4"/>
      <c r="AK53" s="4"/>
      <c r="AL53" s="4"/>
      <c r="AM53" s="4"/>
      <c r="AN53" s="4"/>
      <c r="AO53" s="4"/>
      <c r="AP53" s="4"/>
      <c r="AQ53" s="4"/>
      <c r="AR53" s="4"/>
      <c r="AS53" s="4"/>
      <c r="AT53" s="4"/>
      <c r="AU53" s="4"/>
      <c r="AV53" s="4"/>
      <c r="AW53" s="4"/>
      <c r="AX53" s="25">
        <f>D53-BH53</f>
        <v>0</v>
      </c>
      <c r="AY53" s="4"/>
      <c r="AZ53" s="4"/>
      <c r="BA53" s="4"/>
      <c r="BB53" s="4"/>
      <c r="BC53" s="4"/>
      <c r="BD53" s="4"/>
      <c r="BE53" s="4"/>
      <c r="BF53" s="4"/>
      <c r="BG53" s="4"/>
      <c r="BH53" s="20">
        <f>SUM(H53:N53,P53:R53,U53:AB53,AE53:AW53,AY53:BG53)</f>
        <v>0</v>
      </c>
      <c r="BI53" s="23">
        <f>AX64</f>
        <v>0</v>
      </c>
      <c r="BJ53" s="14"/>
    </row>
    <row r="54" spans="1:62" s="26" customFormat="1" ht="13.8" x14ac:dyDescent="0.25">
      <c r="A54" s="15" t="s">
        <v>169</v>
      </c>
      <c r="B54" s="16" t="s">
        <v>91</v>
      </c>
      <c r="C54" s="23" t="s">
        <v>95</v>
      </c>
      <c r="D54" s="17"/>
      <c r="E54" s="24">
        <f t="shared" si="9"/>
        <v>0</v>
      </c>
      <c r="F54" s="24"/>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17"/>
      <c r="E55" s="24">
        <f t="shared" si="9"/>
        <v>0</v>
      </c>
      <c r="F55" s="24"/>
      <c r="G55" s="20">
        <f t="shared" si="5"/>
        <v>0</v>
      </c>
      <c r="H55" s="4"/>
      <c r="I55" s="4"/>
      <c r="J55" s="4"/>
      <c r="K55" s="4"/>
      <c r="L55" s="4"/>
      <c r="M55" s="4"/>
      <c r="N55" s="4"/>
      <c r="O55" s="4"/>
      <c r="P55" s="4"/>
      <c r="Q55" s="4"/>
      <c r="R55" s="4"/>
      <c r="S55" s="20">
        <f>SUM(U55:AB55,AE55:AY55,BA55:BF55)</f>
        <v>0</v>
      </c>
      <c r="T55" s="20"/>
      <c r="U55" s="4"/>
      <c r="V55" s="4"/>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0</v>
      </c>
      <c r="BA55" s="4"/>
      <c r="BB55" s="4"/>
      <c r="BC55" s="4"/>
      <c r="BD55" s="4"/>
      <c r="BE55" s="4"/>
      <c r="BF55" s="4"/>
      <c r="BG55" s="4"/>
      <c r="BH55" s="20">
        <f>SUM(H55:N55,P55:R55,U55:AB55,AE55:AY55,BA55:BG55)</f>
        <v>0</v>
      </c>
      <c r="BI55" s="23">
        <f>AZ64</f>
        <v>0</v>
      </c>
      <c r="BJ55" s="14"/>
    </row>
    <row r="56" spans="1:62" s="26" customFormat="1" ht="13.8" x14ac:dyDescent="0.25">
      <c r="A56" s="15" t="s">
        <v>171</v>
      </c>
      <c r="B56" s="16" t="s">
        <v>116</v>
      </c>
      <c r="C56" s="23" t="s">
        <v>96</v>
      </c>
      <c r="D56" s="17"/>
      <c r="E56" s="24">
        <f t="shared" si="9"/>
        <v>0</v>
      </c>
      <c r="F56" s="24"/>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17"/>
      <c r="E57" s="24">
        <f t="shared" si="9"/>
        <v>0</v>
      </c>
      <c r="F57" s="24"/>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17"/>
      <c r="E58" s="24">
        <f t="shared" si="9"/>
        <v>0</v>
      </c>
      <c r="F58" s="24"/>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0</v>
      </c>
      <c r="BD58" s="4"/>
      <c r="BE58" s="4"/>
      <c r="BF58" s="4"/>
      <c r="BG58" s="4"/>
      <c r="BH58" s="20">
        <f>SUM(H58:N58,P58:R58,U58:AB58,AE58:BB58,BD58:BG58)</f>
        <v>0</v>
      </c>
      <c r="BI58" s="23">
        <f>BC64</f>
        <v>0</v>
      </c>
      <c r="BJ58" s="14"/>
    </row>
    <row r="59" spans="1:62" s="26" customFormat="1" ht="13.8" x14ac:dyDescent="0.25">
      <c r="A59" s="15">
        <v>2.19</v>
      </c>
      <c r="B59" s="16" t="s">
        <v>151</v>
      </c>
      <c r="C59" s="23" t="s">
        <v>152</v>
      </c>
      <c r="D59" s="722"/>
      <c r="E59" s="24">
        <f t="shared" si="9"/>
        <v>0</v>
      </c>
      <c r="F59" s="24"/>
      <c r="G59" s="20">
        <f t="shared" si="5"/>
        <v>0</v>
      </c>
      <c r="H59" s="4"/>
      <c r="I59" s="4"/>
      <c r="J59" s="4"/>
      <c r="K59" s="4"/>
      <c r="L59" s="4"/>
      <c r="M59" s="4"/>
      <c r="N59" s="4"/>
      <c r="O59" s="4"/>
      <c r="P59" s="4"/>
      <c r="Q59" s="4"/>
      <c r="R59" s="4"/>
      <c r="S59" s="20">
        <f>SUM(U59:AB59,AE59:BC59,BE59:BF59)</f>
        <v>0</v>
      </c>
      <c r="T59" s="20"/>
      <c r="U59" s="4"/>
      <c r="V59" s="4"/>
      <c r="W59" s="4"/>
      <c r="X59" s="4"/>
      <c r="Y59" s="4"/>
      <c r="Z59" s="4"/>
      <c r="AA59" s="4"/>
      <c r="AB59" s="4"/>
      <c r="AC59" s="737">
        <f t="shared" si="13"/>
        <v>0</v>
      </c>
      <c r="AD59" s="720"/>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0</v>
      </c>
      <c r="BE59" s="4"/>
      <c r="BF59" s="4"/>
      <c r="BG59" s="4"/>
      <c r="BH59" s="20">
        <f>SUM(H59:N59,P59:R59,U59:AB59,AE59:BC59,BE59:BG59)</f>
        <v>0</v>
      </c>
      <c r="BI59" s="23">
        <f>BD64</f>
        <v>0</v>
      </c>
      <c r="BJ59" s="14"/>
    </row>
    <row r="60" spans="1:62" s="26" customFormat="1" ht="13.8" x14ac:dyDescent="0.25">
      <c r="A60" s="15">
        <v>2.2000000000000002</v>
      </c>
      <c r="B60" s="16" t="s">
        <v>150</v>
      </c>
      <c r="C60" s="23" t="s">
        <v>153</v>
      </c>
      <c r="D60" s="722"/>
      <c r="E60" s="24">
        <f t="shared" si="9"/>
        <v>0</v>
      </c>
      <c r="F60" s="24"/>
      <c r="G60" s="20">
        <f t="shared" si="5"/>
        <v>0</v>
      </c>
      <c r="H60" s="4"/>
      <c r="I60" s="4"/>
      <c r="J60" s="4"/>
      <c r="K60" s="4"/>
      <c r="L60" s="4"/>
      <c r="M60" s="4"/>
      <c r="N60" s="4"/>
      <c r="O60" s="4"/>
      <c r="P60" s="4"/>
      <c r="Q60" s="4"/>
      <c r="R60" s="4"/>
      <c r="S60" s="20">
        <f>SUM(U60:AB60,AE60:BD60,BF60)</f>
        <v>0</v>
      </c>
      <c r="T60" s="20"/>
      <c r="U60" s="4"/>
      <c r="V60" s="4"/>
      <c r="W60" s="4"/>
      <c r="X60" s="4"/>
      <c r="Y60" s="4"/>
      <c r="Z60" s="4"/>
      <c r="AA60" s="4"/>
      <c r="AB60" s="4"/>
      <c r="AC60" s="737">
        <f t="shared" si="13"/>
        <v>0</v>
      </c>
      <c r="AD60" s="720"/>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25">
        <f>D60-BH60</f>
        <v>0</v>
      </c>
      <c r="BF60" s="4"/>
      <c r="BG60" s="4"/>
      <c r="BH60" s="20">
        <f>SUM(H60:N60,P60:R60,U60:AB60,AE60:BD60,BF60:BG60)</f>
        <v>0</v>
      </c>
      <c r="BI60" s="23">
        <f>BE64</f>
        <v>0</v>
      </c>
      <c r="BJ60" s="14"/>
    </row>
    <row r="61" spans="1:62" s="26" customFormat="1" ht="13.8" x14ac:dyDescent="0.25">
      <c r="A61" s="15">
        <v>2.21</v>
      </c>
      <c r="B61" s="16" t="s">
        <v>77</v>
      </c>
      <c r="C61" s="23" t="s">
        <v>78</v>
      </c>
      <c r="D61" s="17"/>
      <c r="E61" s="24">
        <f t="shared" si="9"/>
        <v>0</v>
      </c>
      <c r="F61" s="24"/>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v>
      </c>
      <c r="BG61" s="4"/>
      <c r="BH61" s="20">
        <f>SUM(H61:N61,P61:R61,U61:AB61,AE61:BE61,BG61)</f>
        <v>0</v>
      </c>
      <c r="BI61" s="23">
        <f>BF64</f>
        <v>0</v>
      </c>
      <c r="BJ61" s="14"/>
    </row>
    <row r="62" spans="1:62" s="26" customFormat="1" ht="13.8" x14ac:dyDescent="0.25">
      <c r="A62" s="27">
        <v>3</v>
      </c>
      <c r="B62" s="28" t="s">
        <v>72</v>
      </c>
      <c r="C62" s="29" t="s">
        <v>84</v>
      </c>
      <c r="D62" s="17"/>
      <c r="E62" s="24">
        <f>SUM(H62:N62,P62:R62)</f>
        <v>0</v>
      </c>
      <c r="F62" s="24"/>
      <c r="G62" s="20">
        <f t="shared" si="5"/>
        <v>0</v>
      </c>
      <c r="H62" s="4"/>
      <c r="I62" s="4"/>
      <c r="J62" s="4"/>
      <c r="K62" s="4"/>
      <c r="L62" s="4"/>
      <c r="M62" s="4"/>
      <c r="N62" s="4"/>
      <c r="O62" s="4"/>
      <c r="P62" s="4"/>
      <c r="Q62" s="4"/>
      <c r="R62" s="4"/>
      <c r="S62" s="20">
        <f>SUM(U62:AB62,AE62:BF62,)</f>
        <v>0</v>
      </c>
      <c r="T62" s="20"/>
      <c r="U62" s="4"/>
      <c r="V62" s="4"/>
      <c r="W62" s="4"/>
      <c r="X62" s="4"/>
      <c r="Y62" s="4"/>
      <c r="Z62" s="4"/>
      <c r="AA62" s="4"/>
      <c r="AB62" s="4"/>
      <c r="AC62" s="737">
        <f>SUM(AE62:AT62,)</f>
        <v>0</v>
      </c>
      <c r="AD62" s="720"/>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25">
        <f>D62-BH62</f>
        <v>0</v>
      </c>
      <c r="BH62" s="20">
        <f>SUM(H62:N62,P62:R62,U62:AB62,AE62:BF62,)</f>
        <v>0</v>
      </c>
      <c r="BI62" s="23">
        <f>BG64</f>
        <v>0</v>
      </c>
      <c r="BJ62" s="14"/>
    </row>
    <row r="63" spans="1:62" x14ac:dyDescent="0.25">
      <c r="A63" s="723"/>
      <c r="B63" s="30" t="s">
        <v>113</v>
      </c>
      <c r="C63" s="724"/>
      <c r="D63" s="725"/>
      <c r="E63" s="726">
        <f>SUM(H63:N63,P63:R63)</f>
        <v>0</v>
      </c>
      <c r="F63" s="726"/>
      <c r="G63" s="726">
        <f>SUM(H63+I63)</f>
        <v>0</v>
      </c>
      <c r="H63" s="726">
        <f>SUM(H12:H17,H19:H21,H24:H31,H34:H62)</f>
        <v>0</v>
      </c>
      <c r="I63" s="726">
        <f>SUM(I11,I13:I17,I19:I21,I24:I31,I34:I62)</f>
        <v>0</v>
      </c>
      <c r="J63" s="726">
        <f>SUM(J11:J12,J14:J17,J19:J21,J24:J31,J34:J62)</f>
        <v>0</v>
      </c>
      <c r="K63" s="726">
        <f>SUM(K11:K13,K15:K17,K19:K21,K24:K31,K34:K62)</f>
        <v>0</v>
      </c>
      <c r="L63" s="726">
        <f>SUM(L11:L14,L16:L17,L19:L21,L24:L31,L34:L62)</f>
        <v>0</v>
      </c>
      <c r="M63" s="726">
        <f>SUM(M11:M15,M17,M19:M21,M24:M31,M34:M62)</f>
        <v>0</v>
      </c>
      <c r="N63" s="726">
        <f>SUM(N11:N16,N19:N21,N24:N31,N34:N62)</f>
        <v>0</v>
      </c>
      <c r="O63" s="726">
        <f>SUM(O11:O16,O19:O21,O24:O31,O34:O62)</f>
        <v>0</v>
      </c>
      <c r="P63" s="726">
        <f>SUM(P11:P17,P20:P21,P24:P31,P34:P62)</f>
        <v>0</v>
      </c>
      <c r="Q63" s="726">
        <f>SUM(Q11:Q17,Q19,Q21,Q24:Q31,Q34:Q62)</f>
        <v>0</v>
      </c>
      <c r="R63" s="726">
        <f>SUM(R11:R17,R19:R20,R24:R31,R34:R62)</f>
        <v>0</v>
      </c>
      <c r="S63" s="726">
        <f>SUM(U63:AB63,AE63:BF63)</f>
        <v>0</v>
      </c>
      <c r="T63" s="726"/>
      <c r="U63" s="726">
        <f>SUM(U11:U17,U19:U21,U25:U31,U34:U62)</f>
        <v>0</v>
      </c>
      <c r="V63" s="726">
        <f>SUM(V11:V17,V19:V21,V24,V26:V31,V34:V62)</f>
        <v>0</v>
      </c>
      <c r="W63" s="726">
        <f>SUM(W11:W17,W19:W21,W24:W25,W27:W31,W34:W62)</f>
        <v>0</v>
      </c>
      <c r="X63" s="726">
        <f>SUM(X11:X17,X19:X21,X24:X26,X28:X31,X34:X62)</f>
        <v>0</v>
      </c>
      <c r="Y63" s="726">
        <f>SUM(Y11:Y17,Y19:Y21,Y24:Y27,Y29:Y31,Y34:Y62)</f>
        <v>0</v>
      </c>
      <c r="Z63" s="726">
        <f>SUM(Z11:Z17,Z19:Z21,Z24:Z28,Z30:Z31,Z34:Z62)</f>
        <v>0</v>
      </c>
      <c r="AA63" s="726">
        <f>SUM(AA11:AA17,AA19:AA21,AA24:AA29,AA31,AA34:AA62)</f>
        <v>0</v>
      </c>
      <c r="AB63" s="726">
        <f>SUM(AB11:AB17,AB19:AB21,AB24:AB30,AB34:AB62)</f>
        <v>0</v>
      </c>
      <c r="AC63" s="738">
        <f>SUM(AC11:AC17,AC19:AC21,AC24:AC31,AC34:AC49,AC50:AC62)</f>
        <v>0</v>
      </c>
      <c r="AD63" s="726"/>
      <c r="AE63" s="726">
        <f>SUM(AE11:AE17,AE19:AE21,AE24:AE31,AE35:AE62)</f>
        <v>0</v>
      </c>
      <c r="AF63" s="726">
        <f>SUM(AF11:AF17,AF19:AF21,AF24:AF31,AF34,AF36:AF62)</f>
        <v>0</v>
      </c>
      <c r="AG63" s="726">
        <f>SUM(AG11:AG17,AG19:AG21,AG24:AG31,AG34:AG35,AG37:AG62)</f>
        <v>0</v>
      </c>
      <c r="AH63" s="726">
        <f>SUM(AH11:AH17,AH19:AH21,AH24:AH31,AH34:AH36,AH38:AH62)</f>
        <v>0</v>
      </c>
      <c r="AI63" s="726">
        <f>SUM(AI11:AI17,AI19:AI21,AI24:AI31,AI34:AI37,AI39:AI62)</f>
        <v>0</v>
      </c>
      <c r="AJ63" s="726">
        <f>SUM(AJ11:AJ17,AJ19:AJ21,AJ24:AJ31,AJ34:AJ38,AJ40:AJ62)</f>
        <v>0</v>
      </c>
      <c r="AK63" s="726">
        <f>SUM(AK11:AK17,AK19:AK21,AK24:AK31,AK34:AK39,AK41:AK62)</f>
        <v>0</v>
      </c>
      <c r="AL63" s="726">
        <f>SUM(AL11:AL17,AL19:AL21,AL24:AL31,AL34:AL40,AL42:AL62)</f>
        <v>0</v>
      </c>
      <c r="AM63" s="726">
        <f>SUM(AM11:AM17,AM19:AM21,AM24:AM31,AM34:AM41,AM43:AM62)</f>
        <v>0</v>
      </c>
      <c r="AN63" s="726">
        <f>SUM(AN11:AN17,AN19:AN21,AN24:AN31,AN34:AN42,AN44:AN62)</f>
        <v>0</v>
      </c>
      <c r="AO63" s="726">
        <f>SUM(AO11:AO17,AO19:AO21,AO24:AO31,AO34:AO43,AO45:AO62)</f>
        <v>0</v>
      </c>
      <c r="AP63" s="726">
        <f>SUM(AP11:AP17,AP19:AP21,AP24:AP31,AP34:AP44,AP46:AP62)</f>
        <v>0</v>
      </c>
      <c r="AQ63" s="726">
        <f>SUM(AQ11:AQ17,AQ19:AQ21,AQ24:AQ31,AQ34:AQ45,AQ47:AQ62)</f>
        <v>0</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0</v>
      </c>
      <c r="AW63" s="726">
        <f>SUM(AW11:AW17,AW19:AW21,AW24:AW31,AW34:AW51,AW53:AW62)</f>
        <v>0</v>
      </c>
      <c r="AX63" s="726">
        <f>SUM(AX11:AX17,AX19:AX21,AX24:AX31,AX34:AX52,AX54:AX62)</f>
        <v>0</v>
      </c>
      <c r="AY63" s="726">
        <f>SUM(AY11:AY17,AY19:AY21,AY24:AY31,AY34:AY53,AY55:AY62)</f>
        <v>0</v>
      </c>
      <c r="AZ63" s="726">
        <f>SUM(AZ11:AZ17,AZ19:AZ21,AZ24:AZ31,AZ34:AZ54,AZ56:AZ62)</f>
        <v>0</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0</v>
      </c>
      <c r="F64" s="34"/>
      <c r="G64" s="34">
        <f>G10+G63</f>
        <v>0</v>
      </c>
      <c r="H64" s="34">
        <f>H63+H11</f>
        <v>0</v>
      </c>
      <c r="I64" s="34">
        <f>I12+I63</f>
        <v>0</v>
      </c>
      <c r="J64" s="34">
        <f>J13+J63</f>
        <v>0</v>
      </c>
      <c r="K64" s="34">
        <f>K14+K63</f>
        <v>0</v>
      </c>
      <c r="L64" s="34">
        <f>L15+L63</f>
        <v>0</v>
      </c>
      <c r="M64" s="34">
        <f>M16+M63</f>
        <v>0</v>
      </c>
      <c r="N64" s="34">
        <f>N17+N63</f>
        <v>0</v>
      </c>
      <c r="O64" s="34">
        <f>O18+O63</f>
        <v>0</v>
      </c>
      <c r="P64" s="34">
        <f>P63+P19</f>
        <v>0</v>
      </c>
      <c r="Q64" s="34">
        <f>Q63+Q20</f>
        <v>0</v>
      </c>
      <c r="R64" s="34">
        <f>R63+R21</f>
        <v>0</v>
      </c>
      <c r="S64" s="34">
        <f>SUM(S63,S22)</f>
        <v>0</v>
      </c>
      <c r="T64" s="34"/>
      <c r="U64" s="34">
        <f>U63+U24</f>
        <v>0</v>
      </c>
      <c r="V64" s="34">
        <f>V63+V25</f>
        <v>0</v>
      </c>
      <c r="W64" s="34">
        <f>W63+W26</f>
        <v>0</v>
      </c>
      <c r="X64" s="34">
        <f>+X63+X27</f>
        <v>0</v>
      </c>
      <c r="Y64" s="34">
        <f>+Y63+Y28</f>
        <v>0</v>
      </c>
      <c r="Z64" s="34">
        <f>Z63+Z29</f>
        <v>0</v>
      </c>
      <c r="AA64" s="34">
        <f>AA63+AA30</f>
        <v>0</v>
      </c>
      <c r="AB64" s="34">
        <f>AB63+AB31</f>
        <v>0</v>
      </c>
      <c r="AC64" s="734">
        <f>AC63+AC32</f>
        <v>0</v>
      </c>
      <c r="AD64" s="34"/>
      <c r="AE64" s="34">
        <f>AE63+AE34</f>
        <v>0</v>
      </c>
      <c r="AF64" s="34">
        <f>AF63+AF35</f>
        <v>0</v>
      </c>
      <c r="AG64" s="34">
        <f>AG63+AG36</f>
        <v>0</v>
      </c>
      <c r="AH64" s="34">
        <f>AH63+AH37</f>
        <v>0</v>
      </c>
      <c r="AI64" s="34">
        <f>AI63+AI38</f>
        <v>0</v>
      </c>
      <c r="AJ64" s="34">
        <f>AJ63+AJ39</f>
        <v>0</v>
      </c>
      <c r="AK64" s="34">
        <f>AK63+AK40</f>
        <v>0</v>
      </c>
      <c r="AL64" s="34">
        <f>AL63+AL41</f>
        <v>0</v>
      </c>
      <c r="AM64" s="34">
        <f>AM63+AM42</f>
        <v>0</v>
      </c>
      <c r="AN64" s="34">
        <f>AN63+AN43</f>
        <v>0</v>
      </c>
      <c r="AO64" s="34">
        <f>AO63+AO44</f>
        <v>0</v>
      </c>
      <c r="AP64" s="34">
        <f>AP63+AP45</f>
        <v>0</v>
      </c>
      <c r="AQ64" s="34">
        <f>AQ63+AQ46</f>
        <v>0</v>
      </c>
      <c r="AR64" s="34">
        <f>AR63+AR47</f>
        <v>0</v>
      </c>
      <c r="AS64" s="34">
        <f>AS63+AS48</f>
        <v>0</v>
      </c>
      <c r="AT64" s="34">
        <f>AT63+AT49</f>
        <v>0</v>
      </c>
      <c r="AU64" s="34">
        <f>AU63+AU50</f>
        <v>0</v>
      </c>
      <c r="AV64" s="34">
        <f>AV63+AV51</f>
        <v>0</v>
      </c>
      <c r="AW64" s="34">
        <f>AW63+AW52</f>
        <v>0</v>
      </c>
      <c r="AX64" s="34">
        <f>AX63+AX53</f>
        <v>0</v>
      </c>
      <c r="AY64" s="34">
        <f>AY63+AY54</f>
        <v>0</v>
      </c>
      <c r="AZ64" s="34">
        <f>AZ63+AZ55</f>
        <v>0</v>
      </c>
      <c r="BA64" s="34">
        <f>BA63+BA56</f>
        <v>0</v>
      </c>
      <c r="BB64" s="34">
        <f>BB63+BB57</f>
        <v>0</v>
      </c>
      <c r="BC64" s="34">
        <f>BC63+BC58</f>
        <v>0</v>
      </c>
      <c r="BD64" s="34">
        <f>BD63+BD59</f>
        <v>0</v>
      </c>
      <c r="BE64" s="34">
        <f>BE63+BE60</f>
        <v>0</v>
      </c>
      <c r="BF64" s="34">
        <f>BF63+BF61</f>
        <v>0</v>
      </c>
      <c r="BG64" s="34">
        <f>BG63+BG62</f>
        <v>0</v>
      </c>
      <c r="BH64" s="34"/>
      <c r="BI64" s="34"/>
      <c r="BJ64" s="9">
        <f>BI62</f>
        <v>0</v>
      </c>
    </row>
    <row r="66" spans="2:54" x14ac:dyDescent="0.25">
      <c r="S66" s="9">
        <f>S63+R63</f>
        <v>0</v>
      </c>
    </row>
    <row r="67" spans="2:54" ht="15.6" x14ac:dyDescent="0.3">
      <c r="B67" s="36" t="s">
        <v>158</v>
      </c>
      <c r="C67" s="37" t="s">
        <v>155</v>
      </c>
      <c r="D67" s="38"/>
      <c r="AZ67" s="8"/>
      <c r="BA67" s="8"/>
      <c r="BB67" s="8"/>
    </row>
    <row r="68" spans="2:54" ht="15.6" x14ac:dyDescent="0.3">
      <c r="B68" s="36" t="s">
        <v>159</v>
      </c>
      <c r="C68" s="37" t="s">
        <v>118</v>
      </c>
      <c r="D68" s="3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85" zoomScaleNormal="85" workbookViewId="0">
      <pane xSplit="4" ySplit="6" topLeftCell="E61" activePane="bottomRight" state="frozen"/>
      <selection activeCell="A2" sqref="A2:BH2"/>
      <selection pane="topRight" activeCell="A2" sqref="A2:BH2"/>
      <selection pane="bottomLeft" activeCell="A2" sqref="A2:BH2"/>
      <selection pane="bottomRight" activeCell="A2" sqref="A2:BH2"/>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9"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D1" s="6"/>
      <c r="E1" s="6"/>
      <c r="F1" s="6"/>
      <c r="G1" s="6"/>
      <c r="H1" s="6"/>
      <c r="I1" s="6"/>
      <c r="J1" s="6"/>
      <c r="K1" s="6"/>
      <c r="L1" s="6"/>
      <c r="M1" s="90">
        <v>100791</v>
      </c>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946</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131</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98"/>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0</v>
      </c>
      <c r="BK7" s="100">
        <f>D7-BJ7</f>
        <v>0</v>
      </c>
    </row>
    <row r="8" spans="1:67" s="14" customFormat="1" ht="17.25" customHeight="1" x14ac:dyDescent="0.3">
      <c r="A8" s="15">
        <v>1</v>
      </c>
      <c r="B8" s="16" t="s">
        <v>31</v>
      </c>
      <c r="C8" s="91" t="s">
        <v>21</v>
      </c>
      <c r="D8" s="17"/>
      <c r="E8" s="18">
        <f>D8-BH8</f>
        <v>0</v>
      </c>
      <c r="F8" s="18"/>
      <c r="G8" s="19">
        <f>SUM(G13:G17,G19:G21)</f>
        <v>0</v>
      </c>
      <c r="H8" s="19">
        <f>SUM(H12:H17,H19:H21)</f>
        <v>0</v>
      </c>
      <c r="I8" s="101">
        <f>SUM(I11,I13:I17,I19:I21)</f>
        <v>0</v>
      </c>
      <c r="J8" s="19">
        <f>SUM(J11:J12,J14:J17,J19:J21)</f>
        <v>0</v>
      </c>
      <c r="K8" s="19">
        <f>SUM(K11:K13,K15:K17,K19:K21)</f>
        <v>0</v>
      </c>
      <c r="L8" s="19">
        <f>SUM(L11:L14,L16:L17,L19:L21)</f>
        <v>0</v>
      </c>
      <c r="M8" s="19">
        <f>SUM(M11:M15,M17,M19:M21)</f>
        <v>0</v>
      </c>
      <c r="N8" s="19">
        <f>SUM(N11:N16,N19:N21)</f>
        <v>0</v>
      </c>
      <c r="O8" s="19">
        <f>SUM(O11:O16,O19:O21)</f>
        <v>0</v>
      </c>
      <c r="P8" s="19">
        <f>SUM(P11:P18,P20:P21)</f>
        <v>0</v>
      </c>
      <c r="Q8" s="19">
        <f>SUM(Q11:Q17,Q19,Q21)</f>
        <v>0</v>
      </c>
      <c r="R8" s="19">
        <f>SUM(R11:R17,R19:R20)</f>
        <v>0</v>
      </c>
      <c r="S8" s="20">
        <f>SUM(S11:S17,S19:S21)</f>
        <v>0</v>
      </c>
      <c r="T8" s="106"/>
      <c r="U8" s="19">
        <f>SUM(U11:U17,U19:U21)</f>
        <v>0</v>
      </c>
      <c r="V8" s="19">
        <f t="shared" ref="V8:BG8" si="0">SUM(V11:V17,V19:V21)</f>
        <v>0</v>
      </c>
      <c r="W8" s="19">
        <f t="shared" si="0"/>
        <v>0</v>
      </c>
      <c r="X8" s="19">
        <f t="shared" si="0"/>
        <v>0</v>
      </c>
      <c r="Y8" s="19">
        <f t="shared" si="0"/>
        <v>0</v>
      </c>
      <c r="Z8" s="19">
        <f t="shared" si="0"/>
        <v>0</v>
      </c>
      <c r="AA8" s="19">
        <f t="shared" si="0"/>
        <v>0</v>
      </c>
      <c r="AB8" s="19">
        <f t="shared" si="0"/>
        <v>0</v>
      </c>
      <c r="AC8" s="736">
        <f t="shared" si="0"/>
        <v>0</v>
      </c>
      <c r="AD8" s="718">
        <f t="shared" si="0"/>
        <v>0</v>
      </c>
      <c r="AE8" s="19">
        <f t="shared" si="0"/>
        <v>0</v>
      </c>
      <c r="AF8" s="19">
        <f t="shared" si="0"/>
        <v>0</v>
      </c>
      <c r="AG8" s="19">
        <f t="shared" si="0"/>
        <v>0</v>
      </c>
      <c r="AH8" s="19">
        <f t="shared" si="0"/>
        <v>0</v>
      </c>
      <c r="AI8" s="19">
        <f t="shared" si="0"/>
        <v>0</v>
      </c>
      <c r="AJ8" s="19">
        <f t="shared" si="0"/>
        <v>0</v>
      </c>
      <c r="AK8" s="19">
        <f t="shared" si="0"/>
        <v>0</v>
      </c>
      <c r="AL8" s="19">
        <f t="shared" si="0"/>
        <v>0</v>
      </c>
      <c r="AM8" s="19">
        <f t="shared" si="0"/>
        <v>0</v>
      </c>
      <c r="AN8" s="19">
        <f t="shared" si="0"/>
        <v>0</v>
      </c>
      <c r="AO8" s="19">
        <f t="shared" si="0"/>
        <v>0</v>
      </c>
      <c r="AP8" s="19">
        <f t="shared" si="0"/>
        <v>0</v>
      </c>
      <c r="AQ8" s="19">
        <f t="shared" si="0"/>
        <v>0</v>
      </c>
      <c r="AR8" s="19">
        <f t="shared" si="0"/>
        <v>0</v>
      </c>
      <c r="AS8" s="19">
        <f t="shared" si="0"/>
        <v>0</v>
      </c>
      <c r="AT8" s="19">
        <f t="shared" si="0"/>
        <v>0</v>
      </c>
      <c r="AU8" s="19">
        <f t="shared" si="0"/>
        <v>0</v>
      </c>
      <c r="AV8" s="19">
        <f t="shared" si="0"/>
        <v>0</v>
      </c>
      <c r="AW8" s="19">
        <f t="shared" si="0"/>
        <v>0</v>
      </c>
      <c r="AX8" s="19">
        <f t="shared" si="0"/>
        <v>0</v>
      </c>
      <c r="AY8" s="19">
        <f t="shared" si="0"/>
        <v>0</v>
      </c>
      <c r="AZ8" s="19">
        <f t="shared" si="0"/>
        <v>0</v>
      </c>
      <c r="BA8" s="19">
        <f t="shared" si="0"/>
        <v>0</v>
      </c>
      <c r="BB8" s="19">
        <f t="shared" si="0"/>
        <v>0</v>
      </c>
      <c r="BC8" s="19">
        <f t="shared" si="0"/>
        <v>0</v>
      </c>
      <c r="BD8" s="19">
        <f t="shared" si="0"/>
        <v>0</v>
      </c>
      <c r="BE8" s="19">
        <f t="shared" si="0"/>
        <v>0</v>
      </c>
      <c r="BF8" s="19">
        <f t="shared" si="0"/>
        <v>0</v>
      </c>
      <c r="BG8" s="19">
        <f t="shared" si="0"/>
        <v>0</v>
      </c>
      <c r="BH8" s="21">
        <f>SUM(BH11:BH17,BH19:BH21)</f>
        <v>0</v>
      </c>
      <c r="BI8" s="22">
        <f>E64</f>
        <v>0</v>
      </c>
      <c r="BJ8" s="14">
        <f>BI10+BI13+BI14+BI15+BI16+BI17+BI19+BI20+BI21</f>
        <v>0</v>
      </c>
      <c r="BK8" s="42"/>
      <c r="BL8" s="8"/>
      <c r="BM8" s="8"/>
      <c r="BN8" s="8"/>
      <c r="BO8" s="8"/>
    </row>
    <row r="9" spans="1:67" s="14" customFormat="1" ht="12" customHeight="1" x14ac:dyDescent="0.3">
      <c r="A9" s="15"/>
      <c r="B9" s="16" t="s">
        <v>259</v>
      </c>
      <c r="C9" s="91"/>
      <c r="D9" s="17"/>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42"/>
      <c r="BL9" s="8"/>
      <c r="BM9" s="8"/>
      <c r="BN9" s="8"/>
      <c r="BO9" s="8"/>
    </row>
    <row r="10" spans="1:67" s="26" customFormat="1" ht="15.6" x14ac:dyDescent="0.3">
      <c r="A10" s="15">
        <v>1.1000000000000001</v>
      </c>
      <c r="B10" s="16" t="s">
        <v>81</v>
      </c>
      <c r="C10" s="23" t="s">
        <v>82</v>
      </c>
      <c r="D10" s="17"/>
      <c r="E10" s="24">
        <f>SUM(J10:N10,P10:R10)</f>
        <v>0</v>
      </c>
      <c r="F10" s="24"/>
      <c r="G10" s="25">
        <f>D10-BH10</f>
        <v>0</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0</v>
      </c>
      <c r="Q10" s="20">
        <f t="shared" si="1"/>
        <v>0</v>
      </c>
      <c r="R10" s="20">
        <f t="shared" si="1"/>
        <v>0</v>
      </c>
      <c r="S10" s="720">
        <f t="shared" si="1"/>
        <v>0</v>
      </c>
      <c r="T10" s="20"/>
      <c r="U10" s="20">
        <f>SUM(U11:U12)</f>
        <v>0</v>
      </c>
      <c r="V10" s="20">
        <f t="shared" ref="V10:BF10" si="2">SUM(V11:V12)</f>
        <v>0</v>
      </c>
      <c r="W10" s="20">
        <f t="shared" si="2"/>
        <v>0</v>
      </c>
      <c r="X10" s="20">
        <f t="shared" si="2"/>
        <v>0</v>
      </c>
      <c r="Y10" s="20">
        <f t="shared" si="2"/>
        <v>0</v>
      </c>
      <c r="Z10" s="20">
        <f t="shared" si="2"/>
        <v>0</v>
      </c>
      <c r="AA10" s="20">
        <f t="shared" si="2"/>
        <v>0</v>
      </c>
      <c r="AB10" s="20">
        <f t="shared" si="2"/>
        <v>0</v>
      </c>
      <c r="AC10" s="737">
        <f t="shared" si="2"/>
        <v>0</v>
      </c>
      <c r="AD10" s="720"/>
      <c r="AE10" s="20">
        <f t="shared" si="2"/>
        <v>0</v>
      </c>
      <c r="AF10" s="20">
        <f t="shared" si="2"/>
        <v>0</v>
      </c>
      <c r="AG10" s="20">
        <f t="shared" si="2"/>
        <v>0</v>
      </c>
      <c r="AH10" s="20">
        <f t="shared" si="2"/>
        <v>0</v>
      </c>
      <c r="AI10" s="20">
        <f t="shared" si="2"/>
        <v>0</v>
      </c>
      <c r="AJ10" s="20">
        <f t="shared" si="2"/>
        <v>0</v>
      </c>
      <c r="AK10" s="20">
        <f t="shared" si="2"/>
        <v>0</v>
      </c>
      <c r="AL10" s="20">
        <f t="shared" si="2"/>
        <v>0</v>
      </c>
      <c r="AM10" s="20">
        <f t="shared" si="2"/>
        <v>0</v>
      </c>
      <c r="AN10" s="20">
        <f t="shared" si="2"/>
        <v>0</v>
      </c>
      <c r="AO10" s="20">
        <f t="shared" si="2"/>
        <v>0</v>
      </c>
      <c r="AP10" s="20">
        <f t="shared" si="2"/>
        <v>0</v>
      </c>
      <c r="AQ10" s="20">
        <f t="shared" si="2"/>
        <v>0</v>
      </c>
      <c r="AR10" s="20">
        <f t="shared" si="2"/>
        <v>0</v>
      </c>
      <c r="AS10" s="20">
        <f t="shared" si="2"/>
        <v>0</v>
      </c>
      <c r="AT10" s="20">
        <f t="shared" si="2"/>
        <v>0</v>
      </c>
      <c r="AU10" s="20">
        <f t="shared" si="2"/>
        <v>0</v>
      </c>
      <c r="AV10" s="20">
        <f t="shared" si="2"/>
        <v>0</v>
      </c>
      <c r="AW10" s="20">
        <f t="shared" si="2"/>
        <v>0</v>
      </c>
      <c r="AX10" s="20">
        <f t="shared" si="2"/>
        <v>0</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0</v>
      </c>
      <c r="BI10" s="23">
        <f>G64</f>
        <v>0</v>
      </c>
      <c r="BJ10" s="14"/>
      <c r="BK10" s="42"/>
      <c r="BL10" s="8"/>
      <c r="BM10" s="8"/>
      <c r="BN10" s="8"/>
      <c r="BO10" s="8"/>
    </row>
    <row r="11" spans="1:67" s="26" customFormat="1" ht="15.6" x14ac:dyDescent="0.3">
      <c r="A11" s="15"/>
      <c r="B11" s="16" t="s">
        <v>79</v>
      </c>
      <c r="C11" s="23" t="s">
        <v>80</v>
      </c>
      <c r="D11" s="17"/>
      <c r="E11" s="727">
        <f>SUM(I11:N11,P11:R11)</f>
        <v>0</v>
      </c>
      <c r="F11" s="727"/>
      <c r="G11" s="720">
        <f>SUM(I11)</f>
        <v>0</v>
      </c>
      <c r="H11" s="93">
        <f>D11-BH11</f>
        <v>0</v>
      </c>
      <c r="I11" s="4"/>
      <c r="J11" s="4"/>
      <c r="K11" s="4"/>
      <c r="L11" s="4"/>
      <c r="M11" s="103"/>
      <c r="N11" s="4"/>
      <c r="O11" s="4"/>
      <c r="P11" s="4"/>
      <c r="Q11" s="4"/>
      <c r="R11" s="4"/>
      <c r="S11" s="720">
        <f t="shared" ref="S11:S18" si="3">SUM(U11:BF11)</f>
        <v>0</v>
      </c>
      <c r="T11" s="4"/>
      <c r="U11" s="4"/>
      <c r="V11" s="4"/>
      <c r="W11" s="4"/>
      <c r="X11" s="4"/>
      <c r="Y11" s="4"/>
      <c r="Z11" s="4"/>
      <c r="AA11" s="4"/>
      <c r="AB11" s="4"/>
      <c r="AC11" s="737">
        <f>SUM(AE11:AT11)</f>
        <v>0</v>
      </c>
      <c r="AD11" s="720"/>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f>SUM(I11:N11,P11:R11,U11:AB11,AE11:BG11)</f>
        <v>0</v>
      </c>
      <c r="BI11" s="23">
        <f>H64</f>
        <v>0</v>
      </c>
      <c r="BJ11" s="14"/>
      <c r="BK11" s="42"/>
      <c r="BL11" s="8"/>
      <c r="BM11" s="8"/>
      <c r="BN11" s="8"/>
      <c r="BO11" s="8"/>
    </row>
    <row r="12" spans="1:67" s="26" customFormat="1" ht="15.6" x14ac:dyDescent="0.3">
      <c r="A12" s="15"/>
      <c r="B12" s="16" t="s">
        <v>184</v>
      </c>
      <c r="C12" s="23" t="s">
        <v>183</v>
      </c>
      <c r="D12" s="17"/>
      <c r="E12" s="105">
        <f>SUM(H12,J12:N12,P12:R12)</f>
        <v>0</v>
      </c>
      <c r="F12" s="105"/>
      <c r="G12" s="104">
        <f>SUM(H12)</f>
        <v>0</v>
      </c>
      <c r="H12" s="4"/>
      <c r="I12" s="93">
        <f>D12-BH12</f>
        <v>0</v>
      </c>
      <c r="J12" s="4"/>
      <c r="K12" s="4"/>
      <c r="L12" s="4"/>
      <c r="M12" s="103"/>
      <c r="N12" s="4"/>
      <c r="O12" s="4"/>
      <c r="P12" s="4"/>
      <c r="Q12" s="4"/>
      <c r="R12" s="4"/>
      <c r="S12" s="720">
        <f t="shared" si="3"/>
        <v>0</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v>
      </c>
      <c r="BI12" s="23">
        <f>I64</f>
        <v>0</v>
      </c>
      <c r="BJ12" s="14"/>
      <c r="BK12" s="42"/>
      <c r="BL12" s="8"/>
      <c r="BM12" s="8"/>
      <c r="BN12" s="8"/>
      <c r="BO12" s="8"/>
    </row>
    <row r="13" spans="1:67" s="26" customFormat="1" ht="13.8" x14ac:dyDescent="0.25">
      <c r="A13" s="15">
        <v>1.2</v>
      </c>
      <c r="B13" s="16" t="s">
        <v>105</v>
      </c>
      <c r="C13" s="23" t="s">
        <v>51</v>
      </c>
      <c r="D13" s="17"/>
      <c r="E13" s="24">
        <f>SUM(H13:I13,K13:N13,P13:R13)</f>
        <v>0</v>
      </c>
      <c r="F13" s="24"/>
      <c r="G13" s="20">
        <f>SUM(H13:I13)</f>
        <v>0</v>
      </c>
      <c r="H13" s="4"/>
      <c r="I13" s="4"/>
      <c r="J13" s="25">
        <f>D13-BH13</f>
        <v>0</v>
      </c>
      <c r="K13" s="4"/>
      <c r="L13" s="4"/>
      <c r="M13" s="4"/>
      <c r="N13" s="4"/>
      <c r="O13" s="4"/>
      <c r="P13" s="4"/>
      <c r="Q13" s="4"/>
      <c r="R13" s="4"/>
      <c r="S13" s="720">
        <f t="shared" si="3"/>
        <v>0</v>
      </c>
      <c r="T13" s="20"/>
      <c r="U13" s="4"/>
      <c r="V13" s="4"/>
      <c r="W13" s="4"/>
      <c r="X13" s="4"/>
      <c r="Y13" s="4"/>
      <c r="Z13" s="4"/>
      <c r="AA13" s="4"/>
      <c r="AB13" s="4"/>
      <c r="AC13" s="737">
        <f t="shared" si="4"/>
        <v>0</v>
      </c>
      <c r="AD13" s="720"/>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20">
        <f>SUM(H13:I13,K13:N13,P13:R13,U13:AB13,AE13:BG13)</f>
        <v>0</v>
      </c>
      <c r="BI13" s="23">
        <f>J64</f>
        <v>0</v>
      </c>
      <c r="BJ13" s="14"/>
    </row>
    <row r="14" spans="1:67" s="26" customFormat="1" ht="13.8" x14ac:dyDescent="0.25">
      <c r="A14" s="15" t="s">
        <v>3</v>
      </c>
      <c r="B14" s="16" t="s">
        <v>34</v>
      </c>
      <c r="C14" s="23" t="s">
        <v>39</v>
      </c>
      <c r="D14" s="17"/>
      <c r="E14" s="24">
        <f>SUM(H14:J14,L14:N14,P14:R14)</f>
        <v>0</v>
      </c>
      <c r="F14" s="24"/>
      <c r="G14" s="20">
        <f t="shared" ref="G14:G62" si="5">SUM(H14:I14)</f>
        <v>0</v>
      </c>
      <c r="H14" s="4"/>
      <c r="I14" s="4"/>
      <c r="J14" s="4"/>
      <c r="K14" s="25">
        <f>D14-BH14</f>
        <v>0</v>
      </c>
      <c r="L14" s="4"/>
      <c r="M14" s="4"/>
      <c r="N14" s="4"/>
      <c r="O14" s="4"/>
      <c r="P14" s="4"/>
      <c r="Q14" s="4"/>
      <c r="R14" s="4"/>
      <c r="S14" s="720">
        <f t="shared" si="3"/>
        <v>0</v>
      </c>
      <c r="T14" s="20"/>
      <c r="U14" s="4"/>
      <c r="V14" s="4"/>
      <c r="W14" s="4"/>
      <c r="X14" s="4"/>
      <c r="Y14" s="4"/>
      <c r="Z14" s="4"/>
      <c r="AA14" s="4"/>
      <c r="AB14" s="4"/>
      <c r="AC14" s="737">
        <f t="shared" si="4"/>
        <v>0</v>
      </c>
      <c r="AD14" s="720"/>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20">
        <f>SUM(H14:J14,L14:N14,P14:R14,U14:AB14,AE14:BG14)</f>
        <v>0</v>
      </c>
      <c r="BI14" s="23">
        <f>K64</f>
        <v>0</v>
      </c>
      <c r="BJ14" s="14"/>
    </row>
    <row r="15" spans="1:67" s="26" customFormat="1" ht="13.8" x14ac:dyDescent="0.25">
      <c r="A15" s="15" t="s">
        <v>4</v>
      </c>
      <c r="B15" s="16" t="s">
        <v>11</v>
      </c>
      <c r="C15" s="23" t="s">
        <v>22</v>
      </c>
      <c r="D15" s="17"/>
      <c r="E15" s="24">
        <f>SUM(H15:K15,M15:N15,P15:R15)</f>
        <v>0</v>
      </c>
      <c r="F15" s="24"/>
      <c r="G15" s="20">
        <f t="shared" si="5"/>
        <v>0</v>
      </c>
      <c r="H15" s="4"/>
      <c r="I15" s="4"/>
      <c r="J15" s="4"/>
      <c r="K15" s="4"/>
      <c r="L15" s="25">
        <f>D15-BH15</f>
        <v>0</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0</v>
      </c>
      <c r="BJ15" s="14"/>
    </row>
    <row r="16" spans="1:67" s="26" customFormat="1" ht="13.8" x14ac:dyDescent="0.25">
      <c r="A16" s="15" t="s">
        <v>5</v>
      </c>
      <c r="B16" s="16" t="s">
        <v>12</v>
      </c>
      <c r="C16" s="23" t="s">
        <v>23</v>
      </c>
      <c r="D16" s="17"/>
      <c r="E16" s="24">
        <f>SUM(H16:L16,N16,P16:R16)</f>
        <v>0</v>
      </c>
      <c r="F16" s="24"/>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17"/>
      <c r="E17" s="24">
        <f>SUM(H17:M17,P17:R17)</f>
        <v>0</v>
      </c>
      <c r="F17" s="24"/>
      <c r="G17" s="720">
        <f t="shared" si="5"/>
        <v>0</v>
      </c>
      <c r="H17" s="4"/>
      <c r="I17" s="4"/>
      <c r="J17" s="4"/>
      <c r="K17" s="4"/>
      <c r="L17" s="4"/>
      <c r="M17" s="4"/>
      <c r="N17" s="25">
        <f>D17-BH17</f>
        <v>0</v>
      </c>
      <c r="O17" s="4"/>
      <c r="P17" s="4"/>
      <c r="Q17" s="4"/>
      <c r="R17" s="4"/>
      <c r="S17" s="720">
        <f t="shared" si="3"/>
        <v>0</v>
      </c>
      <c r="T17" s="20"/>
      <c r="U17" s="4"/>
      <c r="V17" s="4"/>
      <c r="W17" s="4"/>
      <c r="X17" s="4"/>
      <c r="Y17" s="4"/>
      <c r="Z17" s="4"/>
      <c r="AA17" s="4"/>
      <c r="AB17" s="4"/>
      <c r="AC17" s="737">
        <f t="shared" si="4"/>
        <v>0</v>
      </c>
      <c r="AD17" s="720"/>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20">
        <f>SUM(H17:M17,P17:R17,U17:AB17,AE17:BG17)</f>
        <v>0</v>
      </c>
      <c r="BI17" s="23">
        <f>N64</f>
        <v>0</v>
      </c>
      <c r="BJ17" s="14"/>
    </row>
    <row r="18" spans="1:64" s="26" customFormat="1" ht="19.2" x14ac:dyDescent="0.25">
      <c r="A18" s="15"/>
      <c r="B18" s="92" t="s">
        <v>231</v>
      </c>
      <c r="C18" s="23" t="s">
        <v>232</v>
      </c>
      <c r="D18" s="17"/>
      <c r="E18" s="24">
        <f>SUM(H18:M18,P18:R18)</f>
        <v>0</v>
      </c>
      <c r="F18" s="17"/>
      <c r="G18" s="720">
        <f t="shared" si="5"/>
        <v>0</v>
      </c>
      <c r="H18" s="4"/>
      <c r="I18" s="4"/>
      <c r="J18" s="4"/>
      <c r="K18" s="4"/>
      <c r="L18" s="4"/>
      <c r="M18" s="4"/>
      <c r="N18" s="4"/>
      <c r="O18" s="93">
        <f>D18-BH18</f>
        <v>0</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17"/>
      <c r="E19" s="24">
        <f>SUM(H19:N19,Q19:R19)</f>
        <v>0</v>
      </c>
      <c r="F19" s="24"/>
      <c r="G19" s="20">
        <f t="shared" si="5"/>
        <v>0</v>
      </c>
      <c r="H19" s="4"/>
      <c r="I19" s="4"/>
      <c r="J19" s="4"/>
      <c r="K19" s="4"/>
      <c r="L19" s="4"/>
      <c r="M19" s="4"/>
      <c r="N19" s="4"/>
      <c r="O19" s="4"/>
      <c r="P19" s="25">
        <f>D19-BH19</f>
        <v>0</v>
      </c>
      <c r="Q19" s="4"/>
      <c r="R19" s="4"/>
      <c r="S19" s="720">
        <f>SUM(U19:BF19)</f>
        <v>0</v>
      </c>
      <c r="T19" s="20"/>
      <c r="U19" s="4"/>
      <c r="V19" s="4"/>
      <c r="W19" s="4"/>
      <c r="X19" s="4"/>
      <c r="Y19" s="4"/>
      <c r="Z19" s="4"/>
      <c r="AA19" s="4"/>
      <c r="AB19" s="4"/>
      <c r="AC19" s="737">
        <f t="shared" si="4"/>
        <v>0</v>
      </c>
      <c r="AD19" s="720"/>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20">
        <f>SUM(H19:N19,Q19:R19,U19:AB19,AE19:BG19)</f>
        <v>0</v>
      </c>
      <c r="BI19" s="23">
        <f>P64</f>
        <v>0</v>
      </c>
      <c r="BJ19" s="14"/>
    </row>
    <row r="20" spans="1:64" s="26" customFormat="1" ht="13.8" x14ac:dyDescent="0.25">
      <c r="A20" s="15" t="s">
        <v>47</v>
      </c>
      <c r="B20" s="16" t="s">
        <v>45</v>
      </c>
      <c r="C20" s="23" t="s">
        <v>46</v>
      </c>
      <c r="D20" s="17"/>
      <c r="E20" s="24">
        <f>SUM(H20:N20,P20,R20)</f>
        <v>0</v>
      </c>
      <c r="F20" s="24"/>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17"/>
      <c r="E21" s="24">
        <f>SUM(H21:N21,P21:Q21)</f>
        <v>0</v>
      </c>
      <c r="F21" s="24"/>
      <c r="G21" s="20">
        <f t="shared" si="5"/>
        <v>0</v>
      </c>
      <c r="H21" s="4"/>
      <c r="I21" s="4"/>
      <c r="J21" s="4"/>
      <c r="K21" s="4"/>
      <c r="L21" s="4"/>
      <c r="M21" s="4"/>
      <c r="N21" s="4"/>
      <c r="O21" s="4"/>
      <c r="P21" s="4"/>
      <c r="Q21" s="4"/>
      <c r="R21" s="25">
        <f>D21-BH21</f>
        <v>0</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0</v>
      </c>
      <c r="BJ21" s="14"/>
    </row>
    <row r="22" spans="1:64" s="26" customFormat="1" ht="13.8" x14ac:dyDescent="0.25">
      <c r="A22" s="15">
        <v>2</v>
      </c>
      <c r="B22" s="15" t="s">
        <v>32</v>
      </c>
      <c r="C22" s="23" t="s">
        <v>24</v>
      </c>
      <c r="D22" s="17"/>
      <c r="E22" s="24">
        <f>SUM(H22:N22,P22:R22)</f>
        <v>0</v>
      </c>
      <c r="F22" s="24"/>
      <c r="G22" s="20">
        <f t="shared" si="5"/>
        <v>0</v>
      </c>
      <c r="H22" s="20">
        <f>SUM(H24:H31,H34:H61)</f>
        <v>0</v>
      </c>
      <c r="I22" s="20">
        <f>SUM(I24:I31,I34:I61)</f>
        <v>0</v>
      </c>
      <c r="J22" s="20">
        <f t="shared" ref="J22:R22" si="6">SUM(J24:J31,J34:J61)</f>
        <v>0</v>
      </c>
      <c r="K22" s="20">
        <f t="shared" si="6"/>
        <v>0</v>
      </c>
      <c r="L22" s="20">
        <f>SUM(L24:L31,L34:L61)</f>
        <v>0</v>
      </c>
      <c r="M22" s="20">
        <f t="shared" si="6"/>
        <v>0</v>
      </c>
      <c r="N22" s="20">
        <f t="shared" si="6"/>
        <v>0</v>
      </c>
      <c r="O22" s="20">
        <f t="shared" si="6"/>
        <v>0</v>
      </c>
      <c r="P22" s="20">
        <f t="shared" si="6"/>
        <v>0</v>
      </c>
      <c r="Q22" s="20">
        <f t="shared" si="6"/>
        <v>0</v>
      </c>
      <c r="R22" s="20">
        <f t="shared" si="6"/>
        <v>0</v>
      </c>
      <c r="S22" s="25">
        <f>D22-BH22</f>
        <v>0</v>
      </c>
      <c r="T22" s="25"/>
      <c r="U22" s="20">
        <f>SUM(U25:U31,U34:U49,U50:U61)</f>
        <v>0</v>
      </c>
      <c r="V22" s="20">
        <f>SUM(V24,V26:V31,V34:V49,V50:V61)</f>
        <v>0</v>
      </c>
      <c r="W22" s="20">
        <f>SUM(W24:W25,W27:W31,W34:W49,W50:W61)</f>
        <v>0</v>
      </c>
      <c r="X22" s="20">
        <f>SUM(X24:X26,X28:X31,X34:X49,X50:X61)</f>
        <v>0</v>
      </c>
      <c r="Y22" s="20">
        <f>SUM(Y24:Y27,Y29:Y31,Y34:Y49,Y50:Y61)</f>
        <v>0</v>
      </c>
      <c r="Z22" s="20">
        <f>SUM(Z24:Z28,Z30:Z31,Z34:Z49,Z50:Z61)</f>
        <v>0</v>
      </c>
      <c r="AA22" s="20">
        <f>SUM(AA24:AA29,AA31,AA34:AA49,AA50:AA61)</f>
        <v>0</v>
      </c>
      <c r="AB22" s="20">
        <f>SUM(AB24:AB30,AB34:AB49,,AB50:AB61)</f>
        <v>0</v>
      </c>
      <c r="AC22" s="737">
        <f>SUM(AC24:AC31,AC50:AC61)</f>
        <v>0</v>
      </c>
      <c r="AD22" s="720"/>
      <c r="AE22" s="20">
        <f>SUM(AE24:AE31,AE35:AE49,AE50:AE61)</f>
        <v>0</v>
      </c>
      <c r="AF22" s="20">
        <f>SUM(AF24:AF31,AF34,AF36:AF49,AF50:AF61)</f>
        <v>0</v>
      </c>
      <c r="AG22" s="20">
        <f>SUM(AG24:AG31,AG34:AG35,AG37:AG49,AG50:AG61)</f>
        <v>0</v>
      </c>
      <c r="AH22" s="20">
        <f>SUM(AH24:AH31,AH34:AH36,AH38:AH49,AH50:AH61)</f>
        <v>0</v>
      </c>
      <c r="AI22" s="20">
        <f>SUM(AI24:AI31,AI34:AI37,AI39:AI49,AI50:AI61)</f>
        <v>0</v>
      </c>
      <c r="AJ22" s="20">
        <f>SUM(AJ24:AJ31,AJ34:AJ38,AJ40:AJ49,AJ50:AJ61)</f>
        <v>0</v>
      </c>
      <c r="AK22" s="20">
        <f>SUM(AK24:AK31,AK34:AK39,AK41:AK49,AK50:AK61)</f>
        <v>0</v>
      </c>
      <c r="AL22" s="20">
        <f>SUM(AL24:AL31,AL34:AL40,AL42:AL49,AL50:AL61)</f>
        <v>0</v>
      </c>
      <c r="AM22" s="20">
        <f>SUM(AM24:AM31,AM34:AM41,AM43:AM49,AM50:AM61)</f>
        <v>0</v>
      </c>
      <c r="AN22" s="20">
        <f>SUM(AN24:AN31,AN34:AN42,AN44:AN49,AN50:AN61)</f>
        <v>0</v>
      </c>
      <c r="AO22" s="20">
        <f>SUM(AO24:AO31,AO34:AO43,AO45:AO49,AO50:AO61)</f>
        <v>0</v>
      </c>
      <c r="AP22" s="20">
        <f>SUM(AP24:AP31,AP34:AP44,AP46:AP49,AP50:AP61)</f>
        <v>0</v>
      </c>
      <c r="AQ22" s="20">
        <f>SUM(AQ24:AQ31,AQ34:AQ45,AQ47:AQ49,AQ50:AQ61)</f>
        <v>0</v>
      </c>
      <c r="AR22" s="20">
        <f>SUM(AR24:AR31,AR34:AR46,AR48:AR49,AR50:AR61)</f>
        <v>0</v>
      </c>
      <c r="AS22" s="20">
        <f>SUM(AS24:AS31,AS34:AS47,AS49,AS50:AS61)</f>
        <v>0</v>
      </c>
      <c r="AT22" s="20">
        <f>SUM(AT24:AT31,AT34:AT48,AT50:AT61)</f>
        <v>0</v>
      </c>
      <c r="AU22" s="20">
        <f>SUM(AU24:AU31,AU34:AU49,AU51:AU61)</f>
        <v>0</v>
      </c>
      <c r="AV22" s="20">
        <f>SUM(AV24:AV31,AV34:AV49,AV50,AV52:AV61)</f>
        <v>0</v>
      </c>
      <c r="AW22" s="20">
        <f>SUM(AW24:AW31,AW34:AW49,AW50,AW51,AW53:AW61)</f>
        <v>0</v>
      </c>
      <c r="AX22" s="20">
        <f>SUM(AX24:AX31,AX34:AX49,AX50,AX51,AX52,AX54:AX61)</f>
        <v>0</v>
      </c>
      <c r="AY22" s="20">
        <f>SUM(AY24:AY31,AY34:AY49,AY50,AY51,AY52,AY55:AY61)</f>
        <v>0</v>
      </c>
      <c r="AZ22" s="20">
        <f>SUM(AZ24:AZ31,AZ34:AZ49,AZ50:AZ54,AZ56:AZ61)</f>
        <v>0</v>
      </c>
      <c r="BA22" s="20">
        <f>SUM(BA24:BA31,BA34:BA49,BA50:BA55,BA57:BA61)</f>
        <v>0</v>
      </c>
      <c r="BB22" s="20">
        <f>SUM(BB24:BB31,BB34:BB49,BB50:BB56,BB58:BB61)</f>
        <v>0</v>
      </c>
      <c r="BC22" s="20">
        <f>SUM(BC24:BC31,BC34:BC49,BC50:BC57,BC59:BC61)</f>
        <v>0</v>
      </c>
      <c r="BD22" s="20">
        <f>SUM(BD24:BD31,BD34:BD49,BD50:BD58,BD60:BD61)</f>
        <v>0</v>
      </c>
      <c r="BE22" s="20">
        <f>SUM(BE24:BE31,BE34:BE49,BE50:BE59,BE61)</f>
        <v>0</v>
      </c>
      <c r="BF22" s="20">
        <f>SUM(BF24:BF31,BF34:BF49,BF50:BF60)</f>
        <v>0</v>
      </c>
      <c r="BG22" s="20">
        <f>SUM(BG24:BG31,BG34:BG49,BG50:BG61)</f>
        <v>0</v>
      </c>
      <c r="BH22" s="20">
        <f>SUM(H22:N22,P22:R22,U22:AB22,AE22:BG22)</f>
        <v>0</v>
      </c>
      <c r="BI22" s="23">
        <f>S64</f>
        <v>0</v>
      </c>
      <c r="BJ22" s="14"/>
      <c r="BK22" s="26">
        <f>BI24+BI25+BI26+BI27+BI28+BI29+BI30+BI31+BI34+BI35+BI36+BI37+BI38+BI39+BI40+BI41+BI42+BI43+BI44+BI45+BI46+BI47+BI48+BI49+BI50+BI51+BI52+BI53+BI54+BI55+BI56+BI57+BI58+BI59+BI60+BI61</f>
        <v>0</v>
      </c>
      <c r="BL22" s="26">
        <f>BK22-BI22</f>
        <v>0</v>
      </c>
    </row>
    <row r="23" spans="1:64" s="26" customFormat="1" ht="13.8" x14ac:dyDescent="0.25">
      <c r="A23" s="15"/>
      <c r="B23" s="15" t="s">
        <v>38</v>
      </c>
      <c r="C23" s="23"/>
      <c r="D23" s="17"/>
      <c r="E23" s="727"/>
      <c r="F23" s="727"/>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17"/>
      <c r="E24" s="24">
        <f>SUM(H24:N24,P24:R24)</f>
        <v>0</v>
      </c>
      <c r="F24" s="24"/>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v>
      </c>
      <c r="BJ24" s="14"/>
    </row>
    <row r="25" spans="1:64" s="26" customFormat="1" ht="13.8" x14ac:dyDescent="0.25">
      <c r="A25" s="15" t="s">
        <v>6</v>
      </c>
      <c r="B25" s="16" t="s">
        <v>14</v>
      </c>
      <c r="C25" s="23" t="s">
        <v>26</v>
      </c>
      <c r="D25" s="17"/>
      <c r="E25" s="24">
        <f t="shared" ref="E25:E30" si="8">SUM(H25:N25,P25:R25)</f>
        <v>0</v>
      </c>
      <c r="F25" s="24"/>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v>
      </c>
      <c r="BJ25" s="14"/>
    </row>
    <row r="26" spans="1:64" s="26" customFormat="1" ht="13.8" x14ac:dyDescent="0.25">
      <c r="A26" s="15" t="s">
        <v>7</v>
      </c>
      <c r="B26" s="16" t="s">
        <v>15</v>
      </c>
      <c r="C26" s="23" t="s">
        <v>122</v>
      </c>
      <c r="D26" s="17"/>
      <c r="E26" s="24">
        <f t="shared" si="8"/>
        <v>0</v>
      </c>
      <c r="F26" s="24"/>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17"/>
      <c r="E27" s="24">
        <f t="shared" si="8"/>
        <v>0</v>
      </c>
      <c r="F27" s="24"/>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17"/>
      <c r="E28" s="24">
        <f t="shared" si="8"/>
        <v>0</v>
      </c>
      <c r="F28" s="24"/>
      <c r="G28" s="20">
        <f t="shared" si="5"/>
        <v>0</v>
      </c>
      <c r="H28" s="4"/>
      <c r="I28" s="4"/>
      <c r="J28" s="4"/>
      <c r="K28" s="4"/>
      <c r="L28" s="4"/>
      <c r="M28" s="4"/>
      <c r="N28" s="4"/>
      <c r="O28" s="4"/>
      <c r="P28" s="4"/>
      <c r="Q28" s="4"/>
      <c r="R28" s="4"/>
      <c r="S28" s="20">
        <f>SUM(U28:X28,Z28:BF28)</f>
        <v>0</v>
      </c>
      <c r="T28" s="20"/>
      <c r="U28" s="4"/>
      <c r="V28" s="4"/>
      <c r="W28" s="4"/>
      <c r="X28" s="4"/>
      <c r="Y28" s="25">
        <f>D28-BH28</f>
        <v>0</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0</v>
      </c>
      <c r="BJ28" s="14"/>
    </row>
    <row r="29" spans="1:64" s="26" customFormat="1" ht="13.8" x14ac:dyDescent="0.25">
      <c r="A29" s="15">
        <v>2.6</v>
      </c>
      <c r="B29" s="16" t="s">
        <v>88</v>
      </c>
      <c r="C29" s="23" t="s">
        <v>48</v>
      </c>
      <c r="D29" s="17"/>
      <c r="E29" s="24">
        <f t="shared" si="8"/>
        <v>0</v>
      </c>
      <c r="F29" s="24"/>
      <c r="G29" s="20">
        <f t="shared" si="5"/>
        <v>0</v>
      </c>
      <c r="H29" s="4"/>
      <c r="I29" s="4"/>
      <c r="J29" s="4"/>
      <c r="K29" s="4"/>
      <c r="L29" s="4"/>
      <c r="M29" s="4"/>
      <c r="N29" s="4"/>
      <c r="O29" s="4"/>
      <c r="P29" s="4"/>
      <c r="Q29" s="4"/>
      <c r="R29" s="4"/>
      <c r="S29" s="20">
        <f>SUM(U29:Y29,AA29:BF29)</f>
        <v>0</v>
      </c>
      <c r="T29" s="20"/>
      <c r="U29" s="4"/>
      <c r="V29" s="4"/>
      <c r="W29" s="4"/>
      <c r="X29" s="4"/>
      <c r="Y29" s="4"/>
      <c r="Z29" s="25">
        <f>D29-BH29</f>
        <v>0</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0</v>
      </c>
      <c r="BJ29" s="14"/>
    </row>
    <row r="30" spans="1:64" s="26" customFormat="1" ht="20.25" customHeight="1" x14ac:dyDescent="0.25">
      <c r="A30" s="15">
        <v>2.7</v>
      </c>
      <c r="B30" s="16" t="s">
        <v>89</v>
      </c>
      <c r="C30" s="23" t="s">
        <v>41</v>
      </c>
      <c r="D30" s="17"/>
      <c r="E30" s="24">
        <f t="shared" si="8"/>
        <v>0</v>
      </c>
      <c r="F30" s="24"/>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17"/>
      <c r="E31" s="24">
        <f>SUM(H31:N31,P31:R31)</f>
        <v>0</v>
      </c>
      <c r="F31" s="24"/>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0</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0</v>
      </c>
      <c r="BJ31" s="14"/>
    </row>
    <row r="32" spans="1:64" s="26" customFormat="1" ht="20.25" customHeight="1" x14ac:dyDescent="0.25">
      <c r="A32" s="15" t="s">
        <v>42</v>
      </c>
      <c r="B32" s="16" t="s">
        <v>129</v>
      </c>
      <c r="C32" s="23" t="s">
        <v>27</v>
      </c>
      <c r="D32" s="17"/>
      <c r="E32" s="24">
        <f t="shared" ref="E32:E61" si="9">SUM(H32:N32,P32:R32)</f>
        <v>0</v>
      </c>
      <c r="F32" s="24"/>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0</v>
      </c>
      <c r="T32" s="719"/>
      <c r="U32" s="719">
        <f>SUM(U34:U49)</f>
        <v>0</v>
      </c>
      <c r="V32" s="719">
        <f t="shared" ref="V32:AB32" si="11">SUM(V34:V49)</f>
        <v>0</v>
      </c>
      <c r="W32" s="719">
        <f t="shared" si="11"/>
        <v>0</v>
      </c>
      <c r="X32" s="719">
        <f t="shared" si="11"/>
        <v>0</v>
      </c>
      <c r="Y32" s="719">
        <f>SUM(Y34:Y49)</f>
        <v>0</v>
      </c>
      <c r="Z32" s="719">
        <f t="shared" si="11"/>
        <v>0</v>
      </c>
      <c r="AA32" s="719">
        <f t="shared" si="11"/>
        <v>0</v>
      </c>
      <c r="AB32" s="719">
        <f t="shared" si="11"/>
        <v>0</v>
      </c>
      <c r="AC32" s="739">
        <f>D32-BH32</f>
        <v>0</v>
      </c>
      <c r="AD32" s="720"/>
      <c r="AE32" s="719">
        <f>SUM(AE35:AE49)</f>
        <v>0</v>
      </c>
      <c r="AF32" s="719">
        <f>SUM(AF34,AF36:AF49)</f>
        <v>0</v>
      </c>
      <c r="AG32" s="719">
        <f>SUM(AG34:AG35,AG37:AG49)</f>
        <v>0</v>
      </c>
      <c r="AH32" s="719">
        <f>SUM(AH34:AH36,AH38:AH49)</f>
        <v>0</v>
      </c>
      <c r="AI32" s="719">
        <f>SUM(AI34:AI37,AI39:AI49)</f>
        <v>0</v>
      </c>
      <c r="AJ32" s="719">
        <f>SUM(AJ34:AJ38,AJ40:AJ49)</f>
        <v>0</v>
      </c>
      <c r="AK32" s="719">
        <f>SUM(AK34:AK39,AK41:AK49)</f>
        <v>0</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v>
      </c>
      <c r="AW32" s="719">
        <f>SUM(AW34:AW49,)</f>
        <v>0</v>
      </c>
      <c r="AX32" s="719">
        <f>SUM(AX34:AX49,)</f>
        <v>0</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0</v>
      </c>
      <c r="BI32" s="23">
        <f>BI34+BI35+BI36+BI37+BI38+BI39+BI40+BI41+BI42+BI43+BI44+BI45+BI46+BI47+BI48+BI49</f>
        <v>0</v>
      </c>
      <c r="BJ32" s="14"/>
    </row>
    <row r="33" spans="1:62" s="26" customFormat="1" ht="10.5" customHeight="1" x14ac:dyDescent="0.25">
      <c r="A33" s="94"/>
      <c r="B33" s="92" t="s">
        <v>38</v>
      </c>
      <c r="C33" s="23"/>
      <c r="D33" s="17"/>
      <c r="E33" s="24">
        <f t="shared" si="9"/>
        <v>0</v>
      </c>
      <c r="F33" s="24"/>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17"/>
      <c r="E34" s="24">
        <f t="shared" si="9"/>
        <v>0</v>
      </c>
      <c r="F34" s="24"/>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0</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0</v>
      </c>
      <c r="BJ34" s="14"/>
    </row>
    <row r="35" spans="1:62" s="26" customFormat="1" ht="20.25" customHeight="1" x14ac:dyDescent="0.25">
      <c r="A35" s="721" t="s">
        <v>260</v>
      </c>
      <c r="B35" s="16" t="s">
        <v>235</v>
      </c>
      <c r="C35" s="23" t="s">
        <v>236</v>
      </c>
      <c r="D35" s="17"/>
      <c r="E35" s="24">
        <f t="shared" si="9"/>
        <v>0</v>
      </c>
      <c r="F35" s="24"/>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0</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0</v>
      </c>
      <c r="BJ35" s="14"/>
    </row>
    <row r="36" spans="1:62" s="26" customFormat="1" ht="20.25" customHeight="1" x14ac:dyDescent="0.25">
      <c r="A36" s="721" t="s">
        <v>260</v>
      </c>
      <c r="B36" s="16" t="s">
        <v>237</v>
      </c>
      <c r="C36" s="23" t="s">
        <v>238</v>
      </c>
      <c r="D36" s="17"/>
      <c r="E36" s="24">
        <f t="shared" si="9"/>
        <v>0</v>
      </c>
      <c r="F36" s="24"/>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0</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0</v>
      </c>
      <c r="BJ36" s="14"/>
    </row>
    <row r="37" spans="1:62" s="26" customFormat="1" ht="20.25" customHeight="1" x14ac:dyDescent="0.25">
      <c r="A37" s="721" t="s">
        <v>260</v>
      </c>
      <c r="B37" s="16" t="s">
        <v>239</v>
      </c>
      <c r="C37" s="23" t="s">
        <v>240</v>
      </c>
      <c r="D37" s="17"/>
      <c r="E37" s="24">
        <f t="shared" si="9"/>
        <v>0</v>
      </c>
      <c r="F37" s="24"/>
      <c r="G37" s="20">
        <f t="shared" si="5"/>
        <v>0</v>
      </c>
      <c r="H37" s="4"/>
      <c r="I37" s="4"/>
      <c r="J37" s="4"/>
      <c r="K37" s="4"/>
      <c r="L37" s="4"/>
      <c r="M37" s="4"/>
      <c r="N37" s="4"/>
      <c r="O37" s="4"/>
      <c r="P37" s="4"/>
      <c r="Q37" s="4"/>
      <c r="R37" s="4"/>
      <c r="S37" s="20">
        <f>SUM(U37:AB37,AE37:AG37,AI37:BF37)</f>
        <v>0</v>
      </c>
      <c r="T37" s="20"/>
      <c r="U37" s="4"/>
      <c r="V37" s="4"/>
      <c r="W37" s="4"/>
      <c r="X37" s="4"/>
      <c r="Y37" s="4"/>
      <c r="Z37" s="4"/>
      <c r="AA37" s="4"/>
      <c r="AB37" s="4"/>
      <c r="AC37" s="737">
        <f>SUM(AE37:AG37,AI37:AT37)</f>
        <v>0</v>
      </c>
      <c r="AD37" s="720"/>
      <c r="AE37" s="4"/>
      <c r="AF37" s="4"/>
      <c r="AG37" s="4"/>
      <c r="AH37" s="25">
        <f>D37-BH37</f>
        <v>0</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v>
      </c>
      <c r="BI37" s="23">
        <f>AH64</f>
        <v>0</v>
      </c>
      <c r="BJ37" s="14"/>
    </row>
    <row r="38" spans="1:62" s="26" customFormat="1" ht="20.25" customHeight="1" x14ac:dyDescent="0.25">
      <c r="A38" s="721" t="s">
        <v>260</v>
      </c>
      <c r="B38" s="16" t="s">
        <v>241</v>
      </c>
      <c r="C38" s="23" t="s">
        <v>242</v>
      </c>
      <c r="D38" s="17"/>
      <c r="E38" s="24">
        <f t="shared" si="9"/>
        <v>0</v>
      </c>
      <c r="F38" s="24"/>
      <c r="G38" s="20">
        <f t="shared" si="5"/>
        <v>0</v>
      </c>
      <c r="H38" s="4"/>
      <c r="I38" s="4"/>
      <c r="J38" s="4"/>
      <c r="K38" s="4"/>
      <c r="L38" s="4"/>
      <c r="M38" s="4"/>
      <c r="N38" s="4"/>
      <c r="O38" s="4"/>
      <c r="P38" s="4"/>
      <c r="Q38" s="4"/>
      <c r="R38" s="4"/>
      <c r="S38" s="20">
        <f>SUM(U38:AB38,AE38:AH38,AJ38:BF38)</f>
        <v>0</v>
      </c>
      <c r="T38" s="20"/>
      <c r="U38" s="4"/>
      <c r="V38" s="4"/>
      <c r="W38" s="4"/>
      <c r="X38" s="4"/>
      <c r="Y38" s="4"/>
      <c r="Z38" s="4"/>
      <c r="AA38" s="4"/>
      <c r="AB38" s="4"/>
      <c r="AC38" s="737">
        <f>SUM(AE38:AH38,AJ38:AT38)</f>
        <v>0</v>
      </c>
      <c r="AD38" s="720"/>
      <c r="AE38" s="4"/>
      <c r="AF38" s="4"/>
      <c r="AG38" s="4"/>
      <c r="AH38" s="4"/>
      <c r="AI38" s="25">
        <f>D38-BH38</f>
        <v>0</v>
      </c>
      <c r="AJ38" s="4"/>
      <c r="AK38" s="4"/>
      <c r="AL38" s="4"/>
      <c r="AM38" s="4"/>
      <c r="AN38" s="4"/>
      <c r="AO38" s="4"/>
      <c r="AP38" s="4"/>
      <c r="AQ38" s="4"/>
      <c r="AR38" s="4"/>
      <c r="AS38" s="4"/>
      <c r="AT38" s="4"/>
      <c r="AU38" s="4"/>
      <c r="AV38" s="4"/>
      <c r="AW38" s="4"/>
      <c r="AX38" s="4"/>
      <c r="AY38" s="4"/>
      <c r="AZ38" s="4"/>
      <c r="BA38" s="4"/>
      <c r="BB38" s="4"/>
      <c r="BC38" s="4"/>
      <c r="BD38" s="4"/>
      <c r="BE38" s="4"/>
      <c r="BF38" s="4"/>
      <c r="BG38" s="4"/>
      <c r="BH38" s="20">
        <f>SUM(H38:N38,P38:R38,U38:AB38,AE38:AH38,AJ38:BG38)</f>
        <v>0</v>
      </c>
      <c r="BI38" s="23">
        <f>AI64</f>
        <v>0</v>
      </c>
      <c r="BJ38" s="14"/>
    </row>
    <row r="39" spans="1:62" s="26" customFormat="1" ht="20.25" customHeight="1" x14ac:dyDescent="0.25">
      <c r="A39" s="721" t="s">
        <v>260</v>
      </c>
      <c r="B39" s="16" t="s">
        <v>243</v>
      </c>
      <c r="C39" s="23" t="s">
        <v>244</v>
      </c>
      <c r="D39" s="17"/>
      <c r="E39" s="24">
        <f t="shared" si="9"/>
        <v>0</v>
      </c>
      <c r="F39" s="24"/>
      <c r="G39" s="20">
        <f t="shared" si="5"/>
        <v>0</v>
      </c>
      <c r="H39" s="4"/>
      <c r="I39" s="4"/>
      <c r="J39" s="4"/>
      <c r="K39" s="4"/>
      <c r="L39" s="4"/>
      <c r="M39" s="4"/>
      <c r="N39" s="4"/>
      <c r="O39" s="4"/>
      <c r="P39" s="4"/>
      <c r="Q39" s="4"/>
      <c r="R39" s="4"/>
      <c r="S39" s="20">
        <f>SUM(U39:AB39,AE39:AI39,AK39:BF39)</f>
        <v>0</v>
      </c>
      <c r="T39" s="20"/>
      <c r="U39" s="4"/>
      <c r="V39" s="4"/>
      <c r="W39" s="4"/>
      <c r="X39" s="4"/>
      <c r="Y39" s="4"/>
      <c r="Z39" s="4"/>
      <c r="AA39" s="4"/>
      <c r="AB39" s="4"/>
      <c r="AC39" s="737">
        <f>SUM(AE39:AI39,AK39:AT39)</f>
        <v>0</v>
      </c>
      <c r="AD39" s="720"/>
      <c r="AE39" s="4"/>
      <c r="AF39" s="4"/>
      <c r="AG39" s="4"/>
      <c r="AH39" s="4"/>
      <c r="AI39" s="4"/>
      <c r="AJ39" s="25">
        <f>D39-BH39</f>
        <v>0</v>
      </c>
      <c r="AK39" s="4"/>
      <c r="AL39" s="4"/>
      <c r="AM39" s="4"/>
      <c r="AN39" s="4"/>
      <c r="AO39" s="4"/>
      <c r="AP39" s="4"/>
      <c r="AQ39" s="4"/>
      <c r="AR39" s="4"/>
      <c r="AS39" s="4"/>
      <c r="AT39" s="4"/>
      <c r="AU39" s="4"/>
      <c r="AV39" s="4"/>
      <c r="AW39" s="4"/>
      <c r="AX39" s="4"/>
      <c r="AY39" s="4"/>
      <c r="AZ39" s="4"/>
      <c r="BA39" s="4"/>
      <c r="BB39" s="4"/>
      <c r="BC39" s="4"/>
      <c r="BD39" s="4"/>
      <c r="BE39" s="4"/>
      <c r="BF39" s="4"/>
      <c r="BG39" s="4"/>
      <c r="BH39" s="20">
        <f>SUM(H39:N39,P39:R39,U39:AB39,AE39:AI39,AK39:BG39)</f>
        <v>0</v>
      </c>
      <c r="BI39" s="23">
        <f>AJ64</f>
        <v>0</v>
      </c>
      <c r="BJ39" s="14"/>
    </row>
    <row r="40" spans="1:62" s="26" customFormat="1" ht="20.25" customHeight="1" x14ac:dyDescent="0.25">
      <c r="A40" s="721" t="s">
        <v>260</v>
      </c>
      <c r="B40" s="16" t="s">
        <v>245</v>
      </c>
      <c r="C40" s="23" t="s">
        <v>246</v>
      </c>
      <c r="D40" s="17"/>
      <c r="E40" s="24">
        <f t="shared" si="9"/>
        <v>0</v>
      </c>
      <c r="F40" s="24"/>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0</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0</v>
      </c>
      <c r="BJ40" s="14"/>
    </row>
    <row r="41" spans="1:62" s="26" customFormat="1" ht="20.25" customHeight="1" x14ac:dyDescent="0.25">
      <c r="A41" s="721" t="s">
        <v>260</v>
      </c>
      <c r="B41" s="16" t="s">
        <v>247</v>
      </c>
      <c r="C41" s="23" t="s">
        <v>248</v>
      </c>
      <c r="D41" s="17"/>
      <c r="E41" s="24">
        <f t="shared" si="9"/>
        <v>0</v>
      </c>
      <c r="F41" s="24"/>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0</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v>
      </c>
      <c r="BJ41" s="14"/>
    </row>
    <row r="42" spans="1:62" s="26" customFormat="1" ht="20.25" customHeight="1" x14ac:dyDescent="0.25">
      <c r="A42" s="721" t="s">
        <v>260</v>
      </c>
      <c r="B42" s="16" t="s">
        <v>249</v>
      </c>
      <c r="C42" s="23" t="s">
        <v>250</v>
      </c>
      <c r="D42" s="17"/>
      <c r="E42" s="24">
        <f t="shared" si="9"/>
        <v>0</v>
      </c>
      <c r="F42" s="24"/>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17"/>
      <c r="E43" s="24">
        <f t="shared" si="9"/>
        <v>0</v>
      </c>
      <c r="F43" s="24"/>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v>
      </c>
      <c r="BJ43" s="14"/>
    </row>
    <row r="44" spans="1:62" s="26" customFormat="1" ht="20.25" customHeight="1" x14ac:dyDescent="0.25">
      <c r="A44" s="721" t="s">
        <v>260</v>
      </c>
      <c r="B44" s="16" t="s">
        <v>83</v>
      </c>
      <c r="C44" s="23" t="s">
        <v>73</v>
      </c>
      <c r="D44" s="17"/>
      <c r="E44" s="24">
        <f t="shared" si="9"/>
        <v>0</v>
      </c>
      <c r="F44" s="24"/>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17"/>
      <c r="E45" s="24">
        <f t="shared" si="9"/>
        <v>0</v>
      </c>
      <c r="F45" s="24"/>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v>
      </c>
      <c r="AQ45" s="4"/>
      <c r="AR45" s="4"/>
      <c r="AS45" s="4"/>
      <c r="AT45" s="4"/>
      <c r="AU45" s="4"/>
      <c r="AV45" s="4"/>
      <c r="AW45" s="4"/>
      <c r="AX45" s="4"/>
      <c r="AY45" s="4"/>
      <c r="AZ45" s="4"/>
      <c r="BA45" s="4"/>
      <c r="BB45" s="4"/>
      <c r="BC45" s="4"/>
      <c r="BD45" s="4"/>
      <c r="BE45" s="4"/>
      <c r="BF45" s="4"/>
      <c r="BG45" s="4"/>
      <c r="BH45" s="20">
        <f>SUM(H45:N45,P45:R45,U45:AB45,AE45:AO45,AQ45:BG45)</f>
        <v>0</v>
      </c>
      <c r="BI45" s="23">
        <f>AP64</f>
        <v>0</v>
      </c>
      <c r="BJ45" s="14"/>
    </row>
    <row r="46" spans="1:62" s="26" customFormat="1" ht="20.25" customHeight="1" x14ac:dyDescent="0.25">
      <c r="A46" s="721" t="s">
        <v>260</v>
      </c>
      <c r="B46" s="16" t="s">
        <v>251</v>
      </c>
      <c r="C46" s="23" t="s">
        <v>43</v>
      </c>
      <c r="D46" s="17"/>
      <c r="E46" s="24">
        <f t="shared" si="9"/>
        <v>0</v>
      </c>
      <c r="F46" s="24"/>
      <c r="G46" s="20">
        <f t="shared" si="5"/>
        <v>0</v>
      </c>
      <c r="H46" s="4"/>
      <c r="I46" s="4"/>
      <c r="J46" s="4"/>
      <c r="K46" s="4"/>
      <c r="L46" s="4"/>
      <c r="M46" s="4"/>
      <c r="N46" s="4"/>
      <c r="O46" s="4"/>
      <c r="P46" s="4"/>
      <c r="Q46" s="4"/>
      <c r="R46" s="4"/>
      <c r="S46" s="20">
        <f>SUM(U46:AB46,AE46:AP46,AR46:BF46)</f>
        <v>0</v>
      </c>
      <c r="T46" s="20"/>
      <c r="U46" s="4"/>
      <c r="V46" s="4"/>
      <c r="W46" s="4"/>
      <c r="X46" s="4"/>
      <c r="Y46" s="4"/>
      <c r="Z46" s="4"/>
      <c r="AA46" s="4"/>
      <c r="AB46" s="4"/>
      <c r="AC46" s="737">
        <f>SUM(AE46:AP46,AR46:AT46)</f>
        <v>0</v>
      </c>
      <c r="AD46" s="720"/>
      <c r="AE46" s="4"/>
      <c r="AF46" s="4"/>
      <c r="AG46" s="4"/>
      <c r="AH46" s="4"/>
      <c r="AI46" s="4"/>
      <c r="AJ46" s="4"/>
      <c r="AK46" s="4"/>
      <c r="AL46" s="4"/>
      <c r="AM46" s="4"/>
      <c r="AN46" s="4"/>
      <c r="AO46" s="4"/>
      <c r="AP46" s="4"/>
      <c r="AQ46" s="25">
        <f>D46-BH46</f>
        <v>0</v>
      </c>
      <c r="AR46" s="4"/>
      <c r="AS46" s="4"/>
      <c r="AT46" s="4"/>
      <c r="AU46" s="4"/>
      <c r="AV46" s="4"/>
      <c r="AW46" s="4"/>
      <c r="AX46" s="4"/>
      <c r="AY46" s="4"/>
      <c r="AZ46" s="4"/>
      <c r="BA46" s="4"/>
      <c r="BB46" s="4"/>
      <c r="BC46" s="4"/>
      <c r="BD46" s="4"/>
      <c r="BE46" s="4"/>
      <c r="BF46" s="4"/>
      <c r="BG46" s="4"/>
      <c r="BH46" s="20">
        <f>SUM(H46:N46,P46:R46,U46:AB46,AE46:AP46,AR46:BG46)</f>
        <v>0</v>
      </c>
      <c r="BI46" s="23">
        <f>AQ64</f>
        <v>0</v>
      </c>
      <c r="BJ46" s="14"/>
    </row>
    <row r="47" spans="1:62" s="26" customFormat="1" ht="20.25" customHeight="1" x14ac:dyDescent="0.25">
      <c r="A47" s="721" t="s">
        <v>260</v>
      </c>
      <c r="B47" s="16" t="s">
        <v>252</v>
      </c>
      <c r="C47" s="23" t="s">
        <v>253</v>
      </c>
      <c r="D47" s="17"/>
      <c r="E47" s="24">
        <f t="shared" si="9"/>
        <v>0</v>
      </c>
      <c r="F47" s="24"/>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17"/>
      <c r="E48" s="24">
        <f t="shared" si="9"/>
        <v>0</v>
      </c>
      <c r="F48" s="24"/>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17"/>
      <c r="E49" s="24">
        <f t="shared" si="9"/>
        <v>0</v>
      </c>
      <c r="F49" s="24"/>
      <c r="G49" s="20">
        <f t="shared" si="5"/>
        <v>0</v>
      </c>
      <c r="H49" s="4"/>
      <c r="I49" s="4"/>
      <c r="J49" s="4"/>
      <c r="K49" s="4"/>
      <c r="L49" s="4"/>
      <c r="M49" s="4"/>
      <c r="N49" s="4"/>
      <c r="O49" s="4"/>
      <c r="P49" s="4"/>
      <c r="Q49" s="4"/>
      <c r="R49" s="4"/>
      <c r="S49" s="20">
        <f>SUM(U49:AB49,AE49:AS49,AU49:BF49)</f>
        <v>0</v>
      </c>
      <c r="T49" s="20"/>
      <c r="U49" s="4"/>
      <c r="V49" s="4"/>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0</v>
      </c>
      <c r="AU49" s="4"/>
      <c r="AV49" s="4"/>
      <c r="AW49" s="4"/>
      <c r="AX49" s="4"/>
      <c r="AY49" s="4"/>
      <c r="AZ49" s="4"/>
      <c r="BA49" s="4"/>
      <c r="BB49" s="4"/>
      <c r="BC49" s="4"/>
      <c r="BD49" s="4"/>
      <c r="BE49" s="4"/>
      <c r="BF49" s="4"/>
      <c r="BG49" s="4"/>
      <c r="BH49" s="20">
        <f>SUM(H49:N49,P49:R49,U49:AB49,AE49:AS49,AU49:BG49)</f>
        <v>0</v>
      </c>
      <c r="BI49" s="23">
        <f>AT64</f>
        <v>0</v>
      </c>
      <c r="BJ49" s="14"/>
    </row>
    <row r="50" spans="1:62" s="26" customFormat="1" ht="13.8" x14ac:dyDescent="0.25">
      <c r="A50" s="15">
        <v>2.1</v>
      </c>
      <c r="B50" s="16" t="s">
        <v>119</v>
      </c>
      <c r="C50" s="23" t="s">
        <v>123</v>
      </c>
      <c r="D50" s="17"/>
      <c r="E50" s="24">
        <f t="shared" si="9"/>
        <v>0</v>
      </c>
      <c r="F50" s="24"/>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17"/>
      <c r="E51" s="24">
        <f t="shared" si="9"/>
        <v>0</v>
      </c>
      <c r="F51" s="24"/>
      <c r="G51" s="20">
        <f t="shared" si="5"/>
        <v>0</v>
      </c>
      <c r="H51" s="4"/>
      <c r="I51" s="4"/>
      <c r="J51" s="4"/>
      <c r="K51" s="4"/>
      <c r="L51" s="4"/>
      <c r="M51" s="4"/>
      <c r="N51" s="4"/>
      <c r="O51" s="4"/>
      <c r="P51" s="4"/>
      <c r="Q51" s="4"/>
      <c r="R51" s="4"/>
      <c r="S51" s="20">
        <f>SUM(U51:AB51,AE51:AU51,AW51:BF51)</f>
        <v>0</v>
      </c>
      <c r="T51" s="20"/>
      <c r="U51" s="4"/>
      <c r="V51" s="4"/>
      <c r="W51" s="4"/>
      <c r="X51" s="4"/>
      <c r="Y51" s="4"/>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0</v>
      </c>
      <c r="AW51" s="4"/>
      <c r="AX51" s="4"/>
      <c r="AY51" s="4"/>
      <c r="AZ51" s="4"/>
      <c r="BA51" s="4"/>
      <c r="BB51" s="4"/>
      <c r="BC51" s="4"/>
      <c r="BD51" s="4"/>
      <c r="BE51" s="4"/>
      <c r="BF51" s="4"/>
      <c r="BG51" s="4"/>
      <c r="BH51" s="20">
        <f>SUM(H51:N51,P51:R51,U51:AB51,AE51:AU51,AW51:BG51)</f>
        <v>0</v>
      </c>
      <c r="BI51" s="23">
        <f>AV64</f>
        <v>0</v>
      </c>
      <c r="BJ51" s="14"/>
    </row>
    <row r="52" spans="1:62" s="26" customFormat="1" ht="13.8" x14ac:dyDescent="0.25">
      <c r="A52" s="15">
        <v>2.12</v>
      </c>
      <c r="B52" s="16" t="s">
        <v>149</v>
      </c>
      <c r="C52" s="23" t="s">
        <v>147</v>
      </c>
      <c r="D52" s="17"/>
      <c r="E52" s="24">
        <f t="shared" si="9"/>
        <v>0</v>
      </c>
      <c r="F52" s="24"/>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v>
      </c>
      <c r="BJ52" s="14"/>
    </row>
    <row r="53" spans="1:62" s="26" customFormat="1" ht="13.8" x14ac:dyDescent="0.25">
      <c r="A53" s="15" t="s">
        <v>168</v>
      </c>
      <c r="B53" s="16" t="s">
        <v>90</v>
      </c>
      <c r="C53" s="23" t="s">
        <v>94</v>
      </c>
      <c r="D53" s="17"/>
      <c r="E53" s="24">
        <f t="shared" si="9"/>
        <v>0</v>
      </c>
      <c r="F53" s="24"/>
      <c r="G53" s="20">
        <f t="shared" si="5"/>
        <v>0</v>
      </c>
      <c r="H53" s="4"/>
      <c r="I53" s="4"/>
      <c r="J53" s="4"/>
      <c r="K53" s="4"/>
      <c r="L53" s="4"/>
      <c r="M53" s="4"/>
      <c r="N53" s="4"/>
      <c r="O53" s="4"/>
      <c r="P53" s="4"/>
      <c r="Q53" s="4"/>
      <c r="R53" s="4"/>
      <c r="S53" s="20">
        <f>SUM(U53:AB53,AE53:AW53,AY53:BF53)</f>
        <v>0</v>
      </c>
      <c r="T53" s="20"/>
      <c r="U53" s="4"/>
      <c r="V53" s="4"/>
      <c r="W53" s="4"/>
      <c r="X53" s="4"/>
      <c r="Y53" s="4"/>
      <c r="Z53" s="4"/>
      <c r="AA53" s="4"/>
      <c r="AB53" s="4"/>
      <c r="AC53" s="737">
        <f t="shared" ref="AC53:AC60" si="13">SUM(AE53:AT53,)</f>
        <v>0</v>
      </c>
      <c r="AD53" s="720"/>
      <c r="AE53" s="4"/>
      <c r="AF53" s="4"/>
      <c r="AG53" s="4"/>
      <c r="AH53" s="4"/>
      <c r="AI53" s="4"/>
      <c r="AJ53" s="4"/>
      <c r="AK53" s="4"/>
      <c r="AL53" s="4"/>
      <c r="AM53" s="4"/>
      <c r="AN53" s="4"/>
      <c r="AO53" s="4"/>
      <c r="AP53" s="4"/>
      <c r="AQ53" s="4"/>
      <c r="AR53" s="4"/>
      <c r="AS53" s="4"/>
      <c r="AT53" s="4"/>
      <c r="AU53" s="4"/>
      <c r="AV53" s="4"/>
      <c r="AW53" s="4"/>
      <c r="AX53" s="25">
        <f>D53-BH53</f>
        <v>0</v>
      </c>
      <c r="AY53" s="4"/>
      <c r="AZ53" s="4"/>
      <c r="BA53" s="4"/>
      <c r="BB53" s="4"/>
      <c r="BC53" s="4"/>
      <c r="BD53" s="4"/>
      <c r="BE53" s="4"/>
      <c r="BF53" s="4"/>
      <c r="BG53" s="4"/>
      <c r="BH53" s="20">
        <f>SUM(H53:N53,P53:R53,U53:AB53,AE53:AW53,AY53:BG53)</f>
        <v>0</v>
      </c>
      <c r="BI53" s="23">
        <f>AX64</f>
        <v>0</v>
      </c>
      <c r="BJ53" s="14"/>
    </row>
    <row r="54" spans="1:62" s="26" customFormat="1" ht="13.8" x14ac:dyDescent="0.25">
      <c r="A54" s="15" t="s">
        <v>169</v>
      </c>
      <c r="B54" s="16" t="s">
        <v>91</v>
      </c>
      <c r="C54" s="23" t="s">
        <v>95</v>
      </c>
      <c r="D54" s="17"/>
      <c r="E54" s="24">
        <f t="shared" si="9"/>
        <v>0</v>
      </c>
      <c r="F54" s="24"/>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17"/>
      <c r="E55" s="24">
        <f t="shared" si="9"/>
        <v>0</v>
      </c>
      <c r="F55" s="24"/>
      <c r="G55" s="20">
        <f t="shared" si="5"/>
        <v>0</v>
      </c>
      <c r="H55" s="4"/>
      <c r="I55" s="4"/>
      <c r="J55" s="4"/>
      <c r="K55" s="4"/>
      <c r="L55" s="4"/>
      <c r="M55" s="4"/>
      <c r="N55" s="4"/>
      <c r="O55" s="4"/>
      <c r="P55" s="4"/>
      <c r="Q55" s="4"/>
      <c r="R55" s="4"/>
      <c r="S55" s="20">
        <f>SUM(U55:AB55,AE55:AY55,BA55:BF55)</f>
        <v>0</v>
      </c>
      <c r="T55" s="20"/>
      <c r="U55" s="4"/>
      <c r="V55" s="4"/>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0</v>
      </c>
      <c r="BA55" s="4"/>
      <c r="BB55" s="4"/>
      <c r="BC55" s="4"/>
      <c r="BD55" s="4"/>
      <c r="BE55" s="4"/>
      <c r="BF55" s="4"/>
      <c r="BG55" s="4"/>
      <c r="BH55" s="20">
        <f>SUM(H55:N55,P55:R55,U55:AB55,AE55:AY55,BA55:BG55)</f>
        <v>0</v>
      </c>
      <c r="BI55" s="23">
        <f>AZ64</f>
        <v>0</v>
      </c>
      <c r="BJ55" s="14"/>
    </row>
    <row r="56" spans="1:62" s="26" customFormat="1" ht="13.8" x14ac:dyDescent="0.25">
      <c r="A56" s="15" t="s">
        <v>171</v>
      </c>
      <c r="B56" s="16" t="s">
        <v>116</v>
      </c>
      <c r="C56" s="23" t="s">
        <v>96</v>
      </c>
      <c r="D56" s="17"/>
      <c r="E56" s="24">
        <f t="shared" si="9"/>
        <v>0</v>
      </c>
      <c r="F56" s="24"/>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17"/>
      <c r="E57" s="24">
        <f t="shared" si="9"/>
        <v>0</v>
      </c>
      <c r="F57" s="24"/>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17"/>
      <c r="E58" s="24">
        <f t="shared" si="9"/>
        <v>0</v>
      </c>
      <c r="F58" s="24"/>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0</v>
      </c>
      <c r="BD58" s="4"/>
      <c r="BE58" s="4"/>
      <c r="BF58" s="4"/>
      <c r="BG58" s="4"/>
      <c r="BH58" s="20">
        <f>SUM(H58:N58,P58:R58,U58:AB58,AE58:BB58,BD58:BG58)</f>
        <v>0</v>
      </c>
      <c r="BI58" s="23">
        <f>BC64</f>
        <v>0</v>
      </c>
      <c r="BJ58" s="14"/>
    </row>
    <row r="59" spans="1:62" s="26" customFormat="1" ht="13.8" x14ac:dyDescent="0.25">
      <c r="A59" s="15">
        <v>2.19</v>
      </c>
      <c r="B59" s="16" t="s">
        <v>151</v>
      </c>
      <c r="C59" s="23" t="s">
        <v>152</v>
      </c>
      <c r="D59" s="722"/>
      <c r="E59" s="24">
        <f t="shared" si="9"/>
        <v>0</v>
      </c>
      <c r="F59" s="24"/>
      <c r="G59" s="20">
        <f t="shared" si="5"/>
        <v>0</v>
      </c>
      <c r="H59" s="4"/>
      <c r="I59" s="4"/>
      <c r="J59" s="4"/>
      <c r="K59" s="4"/>
      <c r="L59" s="4"/>
      <c r="M59" s="4"/>
      <c r="N59" s="4"/>
      <c r="O59" s="4"/>
      <c r="P59" s="4"/>
      <c r="Q59" s="4"/>
      <c r="R59" s="4"/>
      <c r="S59" s="20">
        <f>SUM(U59:AB59,AE59:BC59,BE59:BF59)</f>
        <v>0</v>
      </c>
      <c r="T59" s="20"/>
      <c r="U59" s="4"/>
      <c r="V59" s="4"/>
      <c r="W59" s="4"/>
      <c r="X59" s="4"/>
      <c r="Y59" s="4"/>
      <c r="Z59" s="4"/>
      <c r="AA59" s="4"/>
      <c r="AB59" s="4"/>
      <c r="AC59" s="737">
        <f t="shared" si="13"/>
        <v>0</v>
      </c>
      <c r="AD59" s="720"/>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0</v>
      </c>
      <c r="BE59" s="4"/>
      <c r="BF59" s="4"/>
      <c r="BG59" s="4"/>
      <c r="BH59" s="20">
        <f>SUM(H59:N59,P59:R59,U59:AB59,AE59:BC59,BE59:BG59)</f>
        <v>0</v>
      </c>
      <c r="BI59" s="23">
        <f>BD64</f>
        <v>0</v>
      </c>
      <c r="BJ59" s="14"/>
    </row>
    <row r="60" spans="1:62" s="26" customFormat="1" ht="13.8" x14ac:dyDescent="0.25">
      <c r="A60" s="15">
        <v>2.2000000000000002</v>
      </c>
      <c r="B60" s="16" t="s">
        <v>150</v>
      </c>
      <c r="C60" s="23" t="s">
        <v>153</v>
      </c>
      <c r="D60" s="722"/>
      <c r="E60" s="24">
        <f t="shared" si="9"/>
        <v>0</v>
      </c>
      <c r="F60" s="24"/>
      <c r="G60" s="20">
        <f t="shared" si="5"/>
        <v>0</v>
      </c>
      <c r="H60" s="4"/>
      <c r="I60" s="4"/>
      <c r="J60" s="4"/>
      <c r="K60" s="4"/>
      <c r="L60" s="4"/>
      <c r="M60" s="4"/>
      <c r="N60" s="4"/>
      <c r="O60" s="4"/>
      <c r="P60" s="4"/>
      <c r="Q60" s="4"/>
      <c r="R60" s="4"/>
      <c r="S60" s="20">
        <f>SUM(U60:AB60,AE60:BD60,BF60)</f>
        <v>0</v>
      </c>
      <c r="T60" s="20"/>
      <c r="U60" s="4"/>
      <c r="V60" s="4"/>
      <c r="W60" s="4"/>
      <c r="X60" s="4"/>
      <c r="Y60" s="4"/>
      <c r="Z60" s="4"/>
      <c r="AA60" s="4"/>
      <c r="AB60" s="4"/>
      <c r="AC60" s="737">
        <f t="shared" si="13"/>
        <v>0</v>
      </c>
      <c r="AD60" s="720"/>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25">
        <f>D60-BH60</f>
        <v>0</v>
      </c>
      <c r="BF60" s="4"/>
      <c r="BG60" s="4"/>
      <c r="BH60" s="20">
        <f>SUM(H60:N60,P60:R60,U60:AB60,AE60:BD60,BF60:BG60)</f>
        <v>0</v>
      </c>
      <c r="BI60" s="23">
        <f>BE64</f>
        <v>0</v>
      </c>
      <c r="BJ60" s="14"/>
    </row>
    <row r="61" spans="1:62" s="26" customFormat="1" ht="13.8" x14ac:dyDescent="0.25">
      <c r="A61" s="15">
        <v>2.21</v>
      </c>
      <c r="B61" s="16" t="s">
        <v>77</v>
      </c>
      <c r="C61" s="23" t="s">
        <v>78</v>
      </c>
      <c r="D61" s="17"/>
      <c r="E61" s="24">
        <f t="shared" si="9"/>
        <v>0</v>
      </c>
      <c r="F61" s="24"/>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v>
      </c>
      <c r="BG61" s="4"/>
      <c r="BH61" s="20">
        <f>SUM(H61:N61,P61:R61,U61:AB61,AE61:BE61,BG61)</f>
        <v>0</v>
      </c>
      <c r="BI61" s="23">
        <f>BF64</f>
        <v>0</v>
      </c>
      <c r="BJ61" s="14"/>
    </row>
    <row r="62" spans="1:62" s="26" customFormat="1" ht="13.8" x14ac:dyDescent="0.25">
      <c r="A62" s="27">
        <v>3</v>
      </c>
      <c r="B62" s="28" t="s">
        <v>72</v>
      </c>
      <c r="C62" s="29" t="s">
        <v>84</v>
      </c>
      <c r="D62" s="17"/>
      <c r="E62" s="24">
        <f>SUM(H62:N62,P62:R62)</f>
        <v>0</v>
      </c>
      <c r="F62" s="24"/>
      <c r="G62" s="20">
        <f t="shared" si="5"/>
        <v>0</v>
      </c>
      <c r="H62" s="4"/>
      <c r="I62" s="4"/>
      <c r="J62" s="4"/>
      <c r="K62" s="4"/>
      <c r="L62" s="4"/>
      <c r="M62" s="4"/>
      <c r="N62" s="4"/>
      <c r="O62" s="4"/>
      <c r="P62" s="4"/>
      <c r="Q62" s="4"/>
      <c r="R62" s="4"/>
      <c r="S62" s="20">
        <f>SUM(U62:AB62,AE62:BF62,)</f>
        <v>0</v>
      </c>
      <c r="T62" s="20"/>
      <c r="U62" s="4"/>
      <c r="V62" s="4"/>
      <c r="W62" s="4"/>
      <c r="X62" s="4"/>
      <c r="Y62" s="4"/>
      <c r="Z62" s="4"/>
      <c r="AA62" s="4"/>
      <c r="AB62" s="4"/>
      <c r="AC62" s="737">
        <f>SUM(AE62:AT62,)</f>
        <v>0</v>
      </c>
      <c r="AD62" s="720"/>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25">
        <f>D62-BH62</f>
        <v>0</v>
      </c>
      <c r="BH62" s="20">
        <f>SUM(H62:N62,P62:R62,U62:AB62,AE62:BF62,)</f>
        <v>0</v>
      </c>
      <c r="BI62" s="23">
        <f>BG64</f>
        <v>0</v>
      </c>
      <c r="BJ62" s="14"/>
    </row>
    <row r="63" spans="1:62" x14ac:dyDescent="0.25">
      <c r="A63" s="723"/>
      <c r="B63" s="30" t="s">
        <v>113</v>
      </c>
      <c r="C63" s="724"/>
      <c r="D63" s="725"/>
      <c r="E63" s="726">
        <f>SUM(H63:N63,P63:R63)</f>
        <v>0</v>
      </c>
      <c r="F63" s="726"/>
      <c r="G63" s="726">
        <f>SUM(H63+I63)</f>
        <v>0</v>
      </c>
      <c r="H63" s="726">
        <f>SUM(H12:H17,H19:H21,H24:H31,H34:H62)</f>
        <v>0</v>
      </c>
      <c r="I63" s="726">
        <f>SUM(I11,I13:I17,I19:I21,I24:I31,I34:I62)</f>
        <v>0</v>
      </c>
      <c r="J63" s="726">
        <f>SUM(J11:J12,J14:J17,J19:J21,J24:J31,J34:J62)</f>
        <v>0</v>
      </c>
      <c r="K63" s="726">
        <f>SUM(K11:K13,K15:K17,K19:K21,K24:K31,K34:K62)</f>
        <v>0</v>
      </c>
      <c r="L63" s="726">
        <f>SUM(L11:L14,L16:L17,L19:L21,L24:L31,L34:L62)</f>
        <v>0</v>
      </c>
      <c r="M63" s="726">
        <f>SUM(M11:M15,M17,M19:M21,M24:M31,M34:M62)</f>
        <v>0</v>
      </c>
      <c r="N63" s="726">
        <f>SUM(N11:N16,N19:N21,N24:N31,N34:N62)</f>
        <v>0</v>
      </c>
      <c r="O63" s="726">
        <f>SUM(O11:O16,O19:O21,O24:O31,O34:O62)</f>
        <v>0</v>
      </c>
      <c r="P63" s="726">
        <f>SUM(P11:P17,P20:P21,P24:P31,P34:P62)</f>
        <v>0</v>
      </c>
      <c r="Q63" s="726">
        <f>SUM(Q11:Q17,Q19,Q21,Q24:Q31,Q34:Q62)</f>
        <v>0</v>
      </c>
      <c r="R63" s="726">
        <f>SUM(R11:R17,R19:R20,R24:R31,R34:R62)</f>
        <v>0</v>
      </c>
      <c r="S63" s="726">
        <f>SUM(U63:AB63,AE63:BF63)</f>
        <v>0</v>
      </c>
      <c r="T63" s="726"/>
      <c r="U63" s="726">
        <f>SUM(U11:U17,U19:U21,U25:U31,U34:U62)</f>
        <v>0</v>
      </c>
      <c r="V63" s="726">
        <f>SUM(V11:V17,V19:V21,V24,V26:V31,V34:V62)</f>
        <v>0</v>
      </c>
      <c r="W63" s="726">
        <f>SUM(W11:W17,W19:W21,W24:W25,W27:W31,W34:W62)</f>
        <v>0</v>
      </c>
      <c r="X63" s="726">
        <f>SUM(X11:X17,X19:X21,X24:X26,X28:X31,X34:X62)</f>
        <v>0</v>
      </c>
      <c r="Y63" s="726">
        <f>SUM(Y11:Y17,Y19:Y21,Y24:Y27,Y29:Y31,Y34:Y62)</f>
        <v>0</v>
      </c>
      <c r="Z63" s="726">
        <f>SUM(Z11:Z17,Z19:Z21,Z24:Z28,Z30:Z31,Z34:Z62)</f>
        <v>0</v>
      </c>
      <c r="AA63" s="726">
        <f>SUM(AA11:AA17,AA19:AA21,AA24:AA29,AA31,AA34:AA62)</f>
        <v>0</v>
      </c>
      <c r="AB63" s="726">
        <f>SUM(AB11:AB17,AB19:AB21,AB24:AB30,AB34:AB62)</f>
        <v>0</v>
      </c>
      <c r="AC63" s="738">
        <f>SUM(AC11:AC17,AC19:AC21,AC24:AC31,AC34:AC49,AC50:AC62)</f>
        <v>0</v>
      </c>
      <c r="AD63" s="726"/>
      <c r="AE63" s="726">
        <f>SUM(AE11:AE17,AE19:AE21,AE24:AE31,AE35:AE62)</f>
        <v>0</v>
      </c>
      <c r="AF63" s="726">
        <f>SUM(AF11:AF17,AF19:AF21,AF24:AF31,AF34,AF36:AF62)</f>
        <v>0</v>
      </c>
      <c r="AG63" s="726">
        <f>SUM(AG11:AG17,AG19:AG21,AG24:AG31,AG34:AG35,AG37:AG62)</f>
        <v>0</v>
      </c>
      <c r="AH63" s="726">
        <f>SUM(AH11:AH17,AH19:AH21,AH24:AH31,AH34:AH36,AH38:AH62)</f>
        <v>0</v>
      </c>
      <c r="AI63" s="726">
        <f>SUM(AI11:AI17,AI19:AI21,AI24:AI31,AI34:AI37,AI39:AI62)</f>
        <v>0</v>
      </c>
      <c r="AJ63" s="726">
        <f>SUM(AJ11:AJ17,AJ19:AJ21,AJ24:AJ31,AJ34:AJ38,AJ40:AJ62)</f>
        <v>0</v>
      </c>
      <c r="AK63" s="726">
        <f>SUM(AK11:AK17,AK19:AK21,AK24:AK31,AK34:AK39,AK41:AK62)</f>
        <v>0</v>
      </c>
      <c r="AL63" s="726">
        <f>SUM(AL11:AL17,AL19:AL21,AL24:AL31,AL34:AL40,AL42:AL62)</f>
        <v>0</v>
      </c>
      <c r="AM63" s="726">
        <f>SUM(AM11:AM17,AM19:AM21,AM24:AM31,AM34:AM41,AM43:AM62)</f>
        <v>0</v>
      </c>
      <c r="AN63" s="726">
        <f>SUM(AN11:AN17,AN19:AN21,AN24:AN31,AN34:AN42,AN44:AN62)</f>
        <v>0</v>
      </c>
      <c r="AO63" s="726">
        <f>SUM(AO11:AO17,AO19:AO21,AO24:AO31,AO34:AO43,AO45:AO62)</f>
        <v>0</v>
      </c>
      <c r="AP63" s="726">
        <f>SUM(AP11:AP17,AP19:AP21,AP24:AP31,AP34:AP44,AP46:AP62)</f>
        <v>0</v>
      </c>
      <c r="AQ63" s="726">
        <f>SUM(AQ11:AQ17,AQ19:AQ21,AQ24:AQ31,AQ34:AQ45,AQ47:AQ62)</f>
        <v>0</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0</v>
      </c>
      <c r="AW63" s="726">
        <f>SUM(AW11:AW17,AW19:AW21,AW24:AW31,AW34:AW51,AW53:AW62)</f>
        <v>0</v>
      </c>
      <c r="AX63" s="726">
        <f>SUM(AX11:AX17,AX19:AX21,AX24:AX31,AX34:AX52,AX54:AX62)</f>
        <v>0</v>
      </c>
      <c r="AY63" s="726">
        <f>SUM(AY11:AY17,AY19:AY21,AY24:AY31,AY34:AY53,AY55:AY62)</f>
        <v>0</v>
      </c>
      <c r="AZ63" s="726">
        <f>SUM(AZ11:AZ17,AZ19:AZ21,AZ24:AZ31,AZ34:AZ54,AZ56:AZ62)</f>
        <v>0</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0</v>
      </c>
      <c r="F64" s="34"/>
      <c r="G64" s="34">
        <f>G10+G63</f>
        <v>0</v>
      </c>
      <c r="H64" s="34">
        <f>H63+H11</f>
        <v>0</v>
      </c>
      <c r="I64" s="34">
        <f>I12+I63</f>
        <v>0</v>
      </c>
      <c r="J64" s="34">
        <f>J13+J63</f>
        <v>0</v>
      </c>
      <c r="K64" s="34">
        <f>K14+K63</f>
        <v>0</v>
      </c>
      <c r="L64" s="34">
        <f>L15+L63</f>
        <v>0</v>
      </c>
      <c r="M64" s="34">
        <f>M16+M63</f>
        <v>0</v>
      </c>
      <c r="N64" s="34">
        <f>N17+N63</f>
        <v>0</v>
      </c>
      <c r="O64" s="34">
        <f>O18+O63</f>
        <v>0</v>
      </c>
      <c r="P64" s="34">
        <f>P63+P19</f>
        <v>0</v>
      </c>
      <c r="Q64" s="34">
        <f>Q63+Q20</f>
        <v>0</v>
      </c>
      <c r="R64" s="34">
        <f>R63+R21</f>
        <v>0</v>
      </c>
      <c r="S64" s="34">
        <f>SUM(S63,S22)</f>
        <v>0</v>
      </c>
      <c r="T64" s="34"/>
      <c r="U64" s="34">
        <f>U63+U24</f>
        <v>0</v>
      </c>
      <c r="V64" s="34">
        <f>V63+V25</f>
        <v>0</v>
      </c>
      <c r="W64" s="34">
        <f>W63+W26</f>
        <v>0</v>
      </c>
      <c r="X64" s="34">
        <f>+X63+X27</f>
        <v>0</v>
      </c>
      <c r="Y64" s="34">
        <f>+Y63+Y28</f>
        <v>0</v>
      </c>
      <c r="Z64" s="34">
        <f>Z63+Z29</f>
        <v>0</v>
      </c>
      <c r="AA64" s="34">
        <f>AA63+AA30</f>
        <v>0</v>
      </c>
      <c r="AB64" s="34">
        <f>AB63+AB31</f>
        <v>0</v>
      </c>
      <c r="AC64" s="734">
        <f>AC63+AC32</f>
        <v>0</v>
      </c>
      <c r="AD64" s="34"/>
      <c r="AE64" s="34">
        <f>AE63+AE34</f>
        <v>0</v>
      </c>
      <c r="AF64" s="34">
        <f>AF63+AF35</f>
        <v>0</v>
      </c>
      <c r="AG64" s="34">
        <f>AG63+AG36</f>
        <v>0</v>
      </c>
      <c r="AH64" s="34">
        <f>AH63+AH37</f>
        <v>0</v>
      </c>
      <c r="AI64" s="34">
        <f>AI63+AI38</f>
        <v>0</v>
      </c>
      <c r="AJ64" s="34">
        <f>AJ63+AJ39</f>
        <v>0</v>
      </c>
      <c r="AK64" s="34">
        <f>AK63+AK40</f>
        <v>0</v>
      </c>
      <c r="AL64" s="34">
        <f>AL63+AL41</f>
        <v>0</v>
      </c>
      <c r="AM64" s="34">
        <f>AM63+AM42</f>
        <v>0</v>
      </c>
      <c r="AN64" s="34">
        <f>AN63+AN43</f>
        <v>0</v>
      </c>
      <c r="AO64" s="34">
        <f>AO63+AO44</f>
        <v>0</v>
      </c>
      <c r="AP64" s="34">
        <f>AP63+AP45</f>
        <v>0</v>
      </c>
      <c r="AQ64" s="34">
        <f>AQ63+AQ46</f>
        <v>0</v>
      </c>
      <c r="AR64" s="34">
        <f>AR63+AR47</f>
        <v>0</v>
      </c>
      <c r="AS64" s="34">
        <f>AS63+AS48</f>
        <v>0</v>
      </c>
      <c r="AT64" s="34">
        <f>AT63+AT49</f>
        <v>0</v>
      </c>
      <c r="AU64" s="34">
        <f>AU63+AU50</f>
        <v>0</v>
      </c>
      <c r="AV64" s="34">
        <f>AV63+AV51</f>
        <v>0</v>
      </c>
      <c r="AW64" s="34">
        <f>AW63+AW52</f>
        <v>0</v>
      </c>
      <c r="AX64" s="34">
        <f>AX63+AX53</f>
        <v>0</v>
      </c>
      <c r="AY64" s="34">
        <f>AY63+AY54</f>
        <v>0</v>
      </c>
      <c r="AZ64" s="34">
        <f>AZ63+AZ55</f>
        <v>0</v>
      </c>
      <c r="BA64" s="34">
        <f>BA63+BA56</f>
        <v>0</v>
      </c>
      <c r="BB64" s="34">
        <f>BB63+BB57</f>
        <v>0</v>
      </c>
      <c r="BC64" s="34">
        <f>BC63+BC58</f>
        <v>0</v>
      </c>
      <c r="BD64" s="34">
        <f>BD63+BD59</f>
        <v>0</v>
      </c>
      <c r="BE64" s="34">
        <f>BE63+BE60</f>
        <v>0</v>
      </c>
      <c r="BF64" s="34">
        <f>BF63+BF61</f>
        <v>0</v>
      </c>
      <c r="BG64" s="34">
        <f>BG63+BG62</f>
        <v>0</v>
      </c>
      <c r="BH64" s="34"/>
      <c r="BI64" s="34"/>
      <c r="BJ64" s="9">
        <f>BI62</f>
        <v>0</v>
      </c>
    </row>
    <row r="66" spans="2:54" x14ac:dyDescent="0.25">
      <c r="S66" s="9">
        <f>S63+R63</f>
        <v>0</v>
      </c>
    </row>
    <row r="67" spans="2:54" ht="15.6" x14ac:dyDescent="0.3">
      <c r="B67" s="36" t="s">
        <v>158</v>
      </c>
      <c r="C67" s="37" t="s">
        <v>155</v>
      </c>
      <c r="D67" s="38"/>
      <c r="AZ67" s="8"/>
      <c r="BA67" s="8"/>
      <c r="BB67" s="8"/>
    </row>
    <row r="68" spans="2:54" ht="15.6" x14ac:dyDescent="0.3">
      <c r="B68" s="36" t="s">
        <v>159</v>
      </c>
      <c r="C68" s="37" t="s">
        <v>118</v>
      </c>
      <c r="D68" s="3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85" zoomScaleNormal="85" workbookViewId="0">
      <pane xSplit="4" ySplit="6" topLeftCell="E55" activePane="bottomRight" state="frozen"/>
      <selection activeCell="A2" sqref="A2:BH2"/>
      <selection pane="topRight" activeCell="A2" sqref="A2:BH2"/>
      <selection pane="bottomLeft" activeCell="A2" sqref="A2:BH2"/>
      <selection pane="bottomRight" activeCell="A2" sqref="A2:BH2"/>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9"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D1" s="6"/>
      <c r="E1" s="6"/>
      <c r="F1" s="6"/>
      <c r="G1" s="6"/>
      <c r="H1" s="6"/>
      <c r="I1" s="6"/>
      <c r="J1" s="6"/>
      <c r="K1" s="6"/>
      <c r="L1" s="6"/>
      <c r="M1" s="90">
        <v>100791</v>
      </c>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947</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131</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98"/>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0</v>
      </c>
      <c r="BK7" s="100">
        <f>D7-BJ7</f>
        <v>0</v>
      </c>
    </row>
    <row r="8" spans="1:67" s="14" customFormat="1" ht="17.25" customHeight="1" x14ac:dyDescent="0.3">
      <c r="A8" s="15">
        <v>1</v>
      </c>
      <c r="B8" s="16" t="s">
        <v>31</v>
      </c>
      <c r="C8" s="91" t="s">
        <v>21</v>
      </c>
      <c r="D8" s="17"/>
      <c r="E8" s="18">
        <f>D8-BH8</f>
        <v>0</v>
      </c>
      <c r="F8" s="18"/>
      <c r="G8" s="19">
        <f>SUM(G13:G17,G19:G21)</f>
        <v>0</v>
      </c>
      <c r="H8" s="19">
        <f>SUM(H12:H17,H19:H21)</f>
        <v>0</v>
      </c>
      <c r="I8" s="101">
        <f>SUM(I11,I13:I17,I19:I21)</f>
        <v>0</v>
      </c>
      <c r="J8" s="19">
        <f>SUM(J11:J12,J14:J17,J19:J21)</f>
        <v>0</v>
      </c>
      <c r="K8" s="19">
        <f>SUM(K11:K13,K15:K17,K19:K21)</f>
        <v>0</v>
      </c>
      <c r="L8" s="19">
        <f>SUM(L11:L14,L16:L17,L19:L21)</f>
        <v>0</v>
      </c>
      <c r="M8" s="19">
        <f>SUM(M11:M15,M17,M19:M21)</f>
        <v>0</v>
      </c>
      <c r="N8" s="19">
        <f>SUM(N11:N16,N19:N21)</f>
        <v>0</v>
      </c>
      <c r="O8" s="19">
        <f>SUM(O11:O16,O19:O21)</f>
        <v>0</v>
      </c>
      <c r="P8" s="19">
        <f>SUM(P11:P18,P20:P21)</f>
        <v>0</v>
      </c>
      <c r="Q8" s="19">
        <f>SUM(Q11:Q17,Q19,Q21)</f>
        <v>0</v>
      </c>
      <c r="R8" s="19">
        <f>SUM(R11:R17,R19:R20)</f>
        <v>0</v>
      </c>
      <c r="S8" s="20">
        <f>SUM(S11:S17,S19:S21)</f>
        <v>0</v>
      </c>
      <c r="T8" s="106"/>
      <c r="U8" s="19">
        <f>SUM(U11:U17,U19:U21)</f>
        <v>0</v>
      </c>
      <c r="V8" s="19">
        <f t="shared" ref="V8:BG8" si="0">SUM(V11:V17,V19:V21)</f>
        <v>0</v>
      </c>
      <c r="W8" s="19">
        <f t="shared" si="0"/>
        <v>0</v>
      </c>
      <c r="X8" s="19">
        <f t="shared" si="0"/>
        <v>0</v>
      </c>
      <c r="Y8" s="19">
        <f t="shared" si="0"/>
        <v>0</v>
      </c>
      <c r="Z8" s="19">
        <f t="shared" si="0"/>
        <v>0</v>
      </c>
      <c r="AA8" s="19">
        <f t="shared" si="0"/>
        <v>0</v>
      </c>
      <c r="AB8" s="19">
        <f t="shared" si="0"/>
        <v>0</v>
      </c>
      <c r="AC8" s="736">
        <f t="shared" si="0"/>
        <v>0</v>
      </c>
      <c r="AD8" s="718">
        <f t="shared" si="0"/>
        <v>0</v>
      </c>
      <c r="AE8" s="19">
        <f t="shared" si="0"/>
        <v>0</v>
      </c>
      <c r="AF8" s="19">
        <f t="shared" si="0"/>
        <v>0</v>
      </c>
      <c r="AG8" s="19">
        <f t="shared" si="0"/>
        <v>0</v>
      </c>
      <c r="AH8" s="19">
        <f t="shared" si="0"/>
        <v>0</v>
      </c>
      <c r="AI8" s="19">
        <f t="shared" si="0"/>
        <v>0</v>
      </c>
      <c r="AJ8" s="19">
        <f t="shared" si="0"/>
        <v>0</v>
      </c>
      <c r="AK8" s="19">
        <f t="shared" si="0"/>
        <v>0</v>
      </c>
      <c r="AL8" s="19">
        <f t="shared" si="0"/>
        <v>0</v>
      </c>
      <c r="AM8" s="19">
        <f t="shared" si="0"/>
        <v>0</v>
      </c>
      <c r="AN8" s="19">
        <f t="shared" si="0"/>
        <v>0</v>
      </c>
      <c r="AO8" s="19">
        <f t="shared" si="0"/>
        <v>0</v>
      </c>
      <c r="AP8" s="19">
        <f t="shared" si="0"/>
        <v>0</v>
      </c>
      <c r="AQ8" s="19">
        <f t="shared" si="0"/>
        <v>0</v>
      </c>
      <c r="AR8" s="19">
        <f t="shared" si="0"/>
        <v>0</v>
      </c>
      <c r="AS8" s="19">
        <f t="shared" si="0"/>
        <v>0</v>
      </c>
      <c r="AT8" s="19">
        <f t="shared" si="0"/>
        <v>0</v>
      </c>
      <c r="AU8" s="19">
        <f t="shared" si="0"/>
        <v>0</v>
      </c>
      <c r="AV8" s="19">
        <f t="shared" si="0"/>
        <v>0</v>
      </c>
      <c r="AW8" s="19">
        <f t="shared" si="0"/>
        <v>0</v>
      </c>
      <c r="AX8" s="19">
        <f t="shared" si="0"/>
        <v>0</v>
      </c>
      <c r="AY8" s="19">
        <f t="shared" si="0"/>
        <v>0</v>
      </c>
      <c r="AZ8" s="19">
        <f t="shared" si="0"/>
        <v>0</v>
      </c>
      <c r="BA8" s="19">
        <f t="shared" si="0"/>
        <v>0</v>
      </c>
      <c r="BB8" s="19">
        <f t="shared" si="0"/>
        <v>0</v>
      </c>
      <c r="BC8" s="19">
        <f t="shared" si="0"/>
        <v>0</v>
      </c>
      <c r="BD8" s="19">
        <f t="shared" si="0"/>
        <v>0</v>
      </c>
      <c r="BE8" s="19">
        <f t="shared" si="0"/>
        <v>0</v>
      </c>
      <c r="BF8" s="19">
        <f t="shared" si="0"/>
        <v>0</v>
      </c>
      <c r="BG8" s="19">
        <f t="shared" si="0"/>
        <v>0</v>
      </c>
      <c r="BH8" s="21">
        <f>SUM(BH11:BH17,BH19:BH21)</f>
        <v>0</v>
      </c>
      <c r="BI8" s="22">
        <f>E64</f>
        <v>0</v>
      </c>
      <c r="BJ8" s="14">
        <f>BI10+BI13+BI14+BI15+BI16+BI17+BI19+BI20+BI21</f>
        <v>0</v>
      </c>
      <c r="BK8" s="42"/>
      <c r="BL8" s="8"/>
      <c r="BM8" s="8"/>
      <c r="BN8" s="8"/>
      <c r="BO8" s="8"/>
    </row>
    <row r="9" spans="1:67" s="14" customFormat="1" ht="12" customHeight="1" x14ac:dyDescent="0.3">
      <c r="A9" s="15"/>
      <c r="B9" s="16" t="s">
        <v>259</v>
      </c>
      <c r="C9" s="91"/>
      <c r="D9" s="17"/>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42"/>
      <c r="BL9" s="8"/>
      <c r="BM9" s="8"/>
      <c r="BN9" s="8"/>
      <c r="BO9" s="8"/>
    </row>
    <row r="10" spans="1:67" s="26" customFormat="1" ht="15.6" x14ac:dyDescent="0.3">
      <c r="A10" s="15">
        <v>1.1000000000000001</v>
      </c>
      <c r="B10" s="16" t="s">
        <v>81</v>
      </c>
      <c r="C10" s="23" t="s">
        <v>82</v>
      </c>
      <c r="D10" s="17"/>
      <c r="E10" s="24">
        <f>SUM(J10:N10,P10:R10)</f>
        <v>0</v>
      </c>
      <c r="F10" s="24"/>
      <c r="G10" s="25">
        <f>D10-BH10</f>
        <v>0</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0</v>
      </c>
      <c r="Q10" s="20">
        <f t="shared" si="1"/>
        <v>0</v>
      </c>
      <c r="R10" s="20">
        <f t="shared" si="1"/>
        <v>0</v>
      </c>
      <c r="S10" s="720">
        <f t="shared" si="1"/>
        <v>0</v>
      </c>
      <c r="T10" s="20"/>
      <c r="U10" s="20">
        <f>SUM(U11:U12)</f>
        <v>0</v>
      </c>
      <c r="V10" s="20">
        <f t="shared" ref="V10:BF10" si="2">SUM(V11:V12)</f>
        <v>0</v>
      </c>
      <c r="W10" s="20">
        <f t="shared" si="2"/>
        <v>0</v>
      </c>
      <c r="X10" s="20">
        <f t="shared" si="2"/>
        <v>0</v>
      </c>
      <c r="Y10" s="20">
        <f t="shared" si="2"/>
        <v>0</v>
      </c>
      <c r="Z10" s="20">
        <f t="shared" si="2"/>
        <v>0</v>
      </c>
      <c r="AA10" s="20">
        <f t="shared" si="2"/>
        <v>0</v>
      </c>
      <c r="AB10" s="20">
        <f t="shared" si="2"/>
        <v>0</v>
      </c>
      <c r="AC10" s="737">
        <f t="shared" si="2"/>
        <v>0</v>
      </c>
      <c r="AD10" s="720"/>
      <c r="AE10" s="20">
        <f t="shared" si="2"/>
        <v>0</v>
      </c>
      <c r="AF10" s="20">
        <f t="shared" si="2"/>
        <v>0</v>
      </c>
      <c r="AG10" s="20">
        <f t="shared" si="2"/>
        <v>0</v>
      </c>
      <c r="AH10" s="20">
        <f t="shared" si="2"/>
        <v>0</v>
      </c>
      <c r="AI10" s="20">
        <f t="shared" si="2"/>
        <v>0</v>
      </c>
      <c r="AJ10" s="20">
        <f t="shared" si="2"/>
        <v>0</v>
      </c>
      <c r="AK10" s="20">
        <f t="shared" si="2"/>
        <v>0</v>
      </c>
      <c r="AL10" s="20">
        <f t="shared" si="2"/>
        <v>0</v>
      </c>
      <c r="AM10" s="20">
        <f t="shared" si="2"/>
        <v>0</v>
      </c>
      <c r="AN10" s="20">
        <f t="shared" si="2"/>
        <v>0</v>
      </c>
      <c r="AO10" s="20">
        <f t="shared" si="2"/>
        <v>0</v>
      </c>
      <c r="AP10" s="20">
        <f t="shared" si="2"/>
        <v>0</v>
      </c>
      <c r="AQ10" s="20">
        <f t="shared" si="2"/>
        <v>0</v>
      </c>
      <c r="AR10" s="20">
        <f t="shared" si="2"/>
        <v>0</v>
      </c>
      <c r="AS10" s="20">
        <f t="shared" si="2"/>
        <v>0</v>
      </c>
      <c r="AT10" s="20">
        <f t="shared" si="2"/>
        <v>0</v>
      </c>
      <c r="AU10" s="20">
        <f t="shared" si="2"/>
        <v>0</v>
      </c>
      <c r="AV10" s="20">
        <f t="shared" si="2"/>
        <v>0</v>
      </c>
      <c r="AW10" s="20">
        <f t="shared" si="2"/>
        <v>0</v>
      </c>
      <c r="AX10" s="20">
        <f t="shared" si="2"/>
        <v>0</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0</v>
      </c>
      <c r="BI10" s="23">
        <f>G64</f>
        <v>0</v>
      </c>
      <c r="BJ10" s="14"/>
      <c r="BK10" s="42"/>
      <c r="BL10" s="8"/>
      <c r="BM10" s="8"/>
      <c r="BN10" s="8"/>
      <c r="BO10" s="8"/>
    </row>
    <row r="11" spans="1:67" s="26" customFormat="1" ht="15.6" x14ac:dyDescent="0.3">
      <c r="A11" s="15"/>
      <c r="B11" s="16" t="s">
        <v>79</v>
      </c>
      <c r="C11" s="23" t="s">
        <v>80</v>
      </c>
      <c r="D11" s="17"/>
      <c r="E11" s="727">
        <f>SUM(I11:N11,P11:R11)</f>
        <v>0</v>
      </c>
      <c r="F11" s="727"/>
      <c r="G11" s="720">
        <f>SUM(I11)</f>
        <v>0</v>
      </c>
      <c r="H11" s="93">
        <f>D11-BH11</f>
        <v>0</v>
      </c>
      <c r="I11" s="4"/>
      <c r="J11" s="4"/>
      <c r="K11" s="4"/>
      <c r="L11" s="4"/>
      <c r="M11" s="103"/>
      <c r="N11" s="4"/>
      <c r="O11" s="4"/>
      <c r="P11" s="4"/>
      <c r="Q11" s="4"/>
      <c r="R11" s="4"/>
      <c r="S11" s="720">
        <f t="shared" ref="S11:S18" si="3">SUM(U11:BF11)</f>
        <v>0</v>
      </c>
      <c r="T11" s="4"/>
      <c r="U11" s="4"/>
      <c r="V11" s="4"/>
      <c r="W11" s="4"/>
      <c r="X11" s="4"/>
      <c r="Y11" s="4"/>
      <c r="Z11" s="4"/>
      <c r="AA11" s="4"/>
      <c r="AB11" s="4"/>
      <c r="AC11" s="737">
        <f>SUM(AE11:AT11)</f>
        <v>0</v>
      </c>
      <c r="AD11" s="720"/>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f>SUM(I11:N11,P11:R11,U11:AB11,AE11:BG11)</f>
        <v>0</v>
      </c>
      <c r="BI11" s="23">
        <f>H64</f>
        <v>0</v>
      </c>
      <c r="BJ11" s="14"/>
      <c r="BK11" s="42"/>
      <c r="BL11" s="8"/>
      <c r="BM11" s="8"/>
      <c r="BN11" s="8"/>
      <c r="BO11" s="8"/>
    </row>
    <row r="12" spans="1:67" s="26" customFormat="1" ht="15.6" x14ac:dyDescent="0.3">
      <c r="A12" s="15"/>
      <c r="B12" s="16" t="s">
        <v>184</v>
      </c>
      <c r="C12" s="23" t="s">
        <v>183</v>
      </c>
      <c r="D12" s="17"/>
      <c r="E12" s="105">
        <f>SUM(H12,J12:N12,P12:R12)</f>
        <v>0</v>
      </c>
      <c r="F12" s="105"/>
      <c r="G12" s="104">
        <f>SUM(H12)</f>
        <v>0</v>
      </c>
      <c r="H12" s="4"/>
      <c r="I12" s="93">
        <f>D12-BH12</f>
        <v>0</v>
      </c>
      <c r="J12" s="4"/>
      <c r="K12" s="4"/>
      <c r="L12" s="4"/>
      <c r="M12" s="103"/>
      <c r="N12" s="4"/>
      <c r="O12" s="4"/>
      <c r="P12" s="4"/>
      <c r="Q12" s="4"/>
      <c r="R12" s="4"/>
      <c r="S12" s="720">
        <f t="shared" si="3"/>
        <v>0</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v>
      </c>
      <c r="BI12" s="23">
        <f>I64</f>
        <v>0</v>
      </c>
      <c r="BJ12" s="14"/>
      <c r="BK12" s="42"/>
      <c r="BL12" s="8"/>
      <c r="BM12" s="8"/>
      <c r="BN12" s="8"/>
      <c r="BO12" s="8"/>
    </row>
    <row r="13" spans="1:67" s="26" customFormat="1" ht="13.8" x14ac:dyDescent="0.25">
      <c r="A13" s="15">
        <v>1.2</v>
      </c>
      <c r="B13" s="16" t="s">
        <v>105</v>
      </c>
      <c r="C13" s="23" t="s">
        <v>51</v>
      </c>
      <c r="D13" s="17"/>
      <c r="E13" s="24">
        <f>SUM(H13:I13,K13:N13,P13:R13)</f>
        <v>0</v>
      </c>
      <c r="F13" s="24"/>
      <c r="G13" s="20">
        <f>SUM(H13:I13)</f>
        <v>0</v>
      </c>
      <c r="H13" s="4"/>
      <c r="I13" s="4"/>
      <c r="J13" s="25">
        <f>D13-BH13</f>
        <v>0</v>
      </c>
      <c r="K13" s="4"/>
      <c r="L13" s="4"/>
      <c r="M13" s="4"/>
      <c r="N13" s="4"/>
      <c r="O13" s="4"/>
      <c r="P13" s="4"/>
      <c r="Q13" s="4"/>
      <c r="R13" s="4"/>
      <c r="S13" s="720">
        <f t="shared" si="3"/>
        <v>0</v>
      </c>
      <c r="T13" s="20"/>
      <c r="U13" s="4"/>
      <c r="V13" s="4"/>
      <c r="W13" s="4"/>
      <c r="X13" s="4"/>
      <c r="Y13" s="4"/>
      <c r="Z13" s="4"/>
      <c r="AA13" s="4"/>
      <c r="AB13" s="4"/>
      <c r="AC13" s="737">
        <f t="shared" si="4"/>
        <v>0</v>
      </c>
      <c r="AD13" s="720"/>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20">
        <f>SUM(H13:I13,K13:N13,P13:R13,U13:AB13,AE13:BG13)</f>
        <v>0</v>
      </c>
      <c r="BI13" s="23">
        <f>J64</f>
        <v>0</v>
      </c>
      <c r="BJ13" s="14"/>
    </row>
    <row r="14" spans="1:67" s="26" customFormat="1" ht="13.8" x14ac:dyDescent="0.25">
      <c r="A14" s="15" t="s">
        <v>3</v>
      </c>
      <c r="B14" s="16" t="s">
        <v>34</v>
      </c>
      <c r="C14" s="23" t="s">
        <v>39</v>
      </c>
      <c r="D14" s="17"/>
      <c r="E14" s="24">
        <f>SUM(H14:J14,L14:N14,P14:R14)</f>
        <v>0</v>
      </c>
      <c r="F14" s="24"/>
      <c r="G14" s="20">
        <f t="shared" ref="G14:G62" si="5">SUM(H14:I14)</f>
        <v>0</v>
      </c>
      <c r="H14" s="4"/>
      <c r="I14" s="4"/>
      <c r="J14" s="4"/>
      <c r="K14" s="25">
        <f>D14-BH14</f>
        <v>0</v>
      </c>
      <c r="L14" s="4"/>
      <c r="M14" s="4"/>
      <c r="N14" s="4"/>
      <c r="O14" s="4"/>
      <c r="P14" s="4"/>
      <c r="Q14" s="4"/>
      <c r="R14" s="4"/>
      <c r="S14" s="720">
        <f t="shared" si="3"/>
        <v>0</v>
      </c>
      <c r="T14" s="20"/>
      <c r="U14" s="4"/>
      <c r="V14" s="4"/>
      <c r="W14" s="4"/>
      <c r="X14" s="4"/>
      <c r="Y14" s="4"/>
      <c r="Z14" s="4"/>
      <c r="AA14" s="4"/>
      <c r="AB14" s="4"/>
      <c r="AC14" s="737">
        <f t="shared" si="4"/>
        <v>0</v>
      </c>
      <c r="AD14" s="720"/>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20">
        <f>SUM(H14:J14,L14:N14,P14:R14,U14:AB14,AE14:BG14)</f>
        <v>0</v>
      </c>
      <c r="BI14" s="23">
        <f>K64</f>
        <v>0</v>
      </c>
      <c r="BJ14" s="14"/>
    </row>
    <row r="15" spans="1:67" s="26" customFormat="1" ht="13.8" x14ac:dyDescent="0.25">
      <c r="A15" s="15" t="s">
        <v>4</v>
      </c>
      <c r="B15" s="16" t="s">
        <v>11</v>
      </c>
      <c r="C15" s="23" t="s">
        <v>22</v>
      </c>
      <c r="D15" s="17"/>
      <c r="E15" s="24">
        <f>SUM(H15:K15,M15:N15,P15:R15)</f>
        <v>0</v>
      </c>
      <c r="F15" s="24"/>
      <c r="G15" s="20">
        <f t="shared" si="5"/>
        <v>0</v>
      </c>
      <c r="H15" s="4"/>
      <c r="I15" s="4"/>
      <c r="J15" s="4"/>
      <c r="K15" s="4"/>
      <c r="L15" s="25">
        <f>D15-BH15</f>
        <v>0</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0</v>
      </c>
      <c r="BJ15" s="14"/>
    </row>
    <row r="16" spans="1:67" s="26" customFormat="1" ht="13.8" x14ac:dyDescent="0.25">
      <c r="A16" s="15" t="s">
        <v>5</v>
      </c>
      <c r="B16" s="16" t="s">
        <v>12</v>
      </c>
      <c r="C16" s="23" t="s">
        <v>23</v>
      </c>
      <c r="D16" s="17"/>
      <c r="E16" s="24">
        <f>SUM(H16:L16,N16,P16:R16)</f>
        <v>0</v>
      </c>
      <c r="F16" s="24"/>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17"/>
      <c r="E17" s="24">
        <f>SUM(H17:M17,P17:R17)</f>
        <v>0</v>
      </c>
      <c r="F17" s="24"/>
      <c r="G17" s="720">
        <f t="shared" si="5"/>
        <v>0</v>
      </c>
      <c r="H17" s="4"/>
      <c r="I17" s="4"/>
      <c r="J17" s="4"/>
      <c r="K17" s="4"/>
      <c r="L17" s="4"/>
      <c r="M17" s="4"/>
      <c r="N17" s="25">
        <f>D17-BH17</f>
        <v>0</v>
      </c>
      <c r="O17" s="4"/>
      <c r="P17" s="4"/>
      <c r="Q17" s="4"/>
      <c r="R17" s="4"/>
      <c r="S17" s="720">
        <f t="shared" si="3"/>
        <v>0</v>
      </c>
      <c r="T17" s="20"/>
      <c r="U17" s="4"/>
      <c r="V17" s="4"/>
      <c r="W17" s="4"/>
      <c r="X17" s="4"/>
      <c r="Y17" s="4"/>
      <c r="Z17" s="4"/>
      <c r="AA17" s="4"/>
      <c r="AB17" s="4"/>
      <c r="AC17" s="737">
        <f t="shared" si="4"/>
        <v>0</v>
      </c>
      <c r="AD17" s="720"/>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20">
        <f>SUM(H17:M17,P17:R17,U17:AB17,AE17:BG17)</f>
        <v>0</v>
      </c>
      <c r="BI17" s="23">
        <f>N64</f>
        <v>0</v>
      </c>
      <c r="BJ17" s="14"/>
    </row>
    <row r="18" spans="1:64" s="26" customFormat="1" ht="19.2" x14ac:dyDescent="0.25">
      <c r="A18" s="15"/>
      <c r="B18" s="92" t="s">
        <v>231</v>
      </c>
      <c r="C18" s="23" t="s">
        <v>232</v>
      </c>
      <c r="D18" s="17"/>
      <c r="E18" s="24">
        <f>SUM(H18:M18,P18:R18)</f>
        <v>0</v>
      </c>
      <c r="F18" s="17"/>
      <c r="G18" s="720">
        <f t="shared" si="5"/>
        <v>0</v>
      </c>
      <c r="H18" s="4"/>
      <c r="I18" s="4"/>
      <c r="J18" s="4"/>
      <c r="K18" s="4"/>
      <c r="L18" s="4"/>
      <c r="M18" s="4"/>
      <c r="N18" s="4"/>
      <c r="O18" s="93">
        <f>D18-BH18</f>
        <v>0</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17"/>
      <c r="E19" s="24">
        <f>SUM(H19:N19,Q19:R19)</f>
        <v>0</v>
      </c>
      <c r="F19" s="24"/>
      <c r="G19" s="20">
        <f t="shared" si="5"/>
        <v>0</v>
      </c>
      <c r="H19" s="4"/>
      <c r="I19" s="4"/>
      <c r="J19" s="4"/>
      <c r="K19" s="4"/>
      <c r="L19" s="4"/>
      <c r="M19" s="4"/>
      <c r="N19" s="4"/>
      <c r="O19" s="4"/>
      <c r="P19" s="25">
        <f>D19-BH19</f>
        <v>0</v>
      </c>
      <c r="Q19" s="4"/>
      <c r="R19" s="4"/>
      <c r="S19" s="720">
        <f>SUM(U19:BF19)</f>
        <v>0</v>
      </c>
      <c r="T19" s="20"/>
      <c r="U19" s="4"/>
      <c r="V19" s="4"/>
      <c r="W19" s="4"/>
      <c r="X19" s="4"/>
      <c r="Y19" s="4"/>
      <c r="Z19" s="4"/>
      <c r="AA19" s="4"/>
      <c r="AB19" s="4"/>
      <c r="AC19" s="737">
        <f t="shared" si="4"/>
        <v>0</v>
      </c>
      <c r="AD19" s="720"/>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20">
        <f>SUM(H19:N19,Q19:R19,U19:AB19,AE19:BG19)</f>
        <v>0</v>
      </c>
      <c r="BI19" s="23">
        <f>P64</f>
        <v>0</v>
      </c>
      <c r="BJ19" s="14"/>
    </row>
    <row r="20" spans="1:64" s="26" customFormat="1" ht="13.8" x14ac:dyDescent="0.25">
      <c r="A20" s="15" t="s">
        <v>47</v>
      </c>
      <c r="B20" s="16" t="s">
        <v>45</v>
      </c>
      <c r="C20" s="23" t="s">
        <v>46</v>
      </c>
      <c r="D20" s="17"/>
      <c r="E20" s="24">
        <f>SUM(H20:N20,P20,R20)</f>
        <v>0</v>
      </c>
      <c r="F20" s="24"/>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17"/>
      <c r="E21" s="24">
        <f>SUM(H21:N21,P21:Q21)</f>
        <v>0</v>
      </c>
      <c r="F21" s="24"/>
      <c r="G21" s="20">
        <f t="shared" si="5"/>
        <v>0</v>
      </c>
      <c r="H21" s="4"/>
      <c r="I21" s="4"/>
      <c r="J21" s="4"/>
      <c r="K21" s="4"/>
      <c r="L21" s="4"/>
      <c r="M21" s="4"/>
      <c r="N21" s="4"/>
      <c r="O21" s="4"/>
      <c r="P21" s="4"/>
      <c r="Q21" s="4"/>
      <c r="R21" s="25">
        <f>D21-BH21</f>
        <v>0</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0</v>
      </c>
      <c r="BJ21" s="14"/>
    </row>
    <row r="22" spans="1:64" s="26" customFormat="1" ht="13.8" x14ac:dyDescent="0.25">
      <c r="A22" s="15">
        <v>2</v>
      </c>
      <c r="B22" s="15" t="s">
        <v>32</v>
      </c>
      <c r="C22" s="23" t="s">
        <v>24</v>
      </c>
      <c r="D22" s="17"/>
      <c r="E22" s="24">
        <f>SUM(H22:N22,P22:R22)</f>
        <v>0</v>
      </c>
      <c r="F22" s="24"/>
      <c r="G22" s="20">
        <f t="shared" si="5"/>
        <v>0</v>
      </c>
      <c r="H22" s="20">
        <f>SUM(H24:H31,H34:H61)</f>
        <v>0</v>
      </c>
      <c r="I22" s="20">
        <f>SUM(I24:I31,I34:I61)</f>
        <v>0</v>
      </c>
      <c r="J22" s="20">
        <f t="shared" ref="J22:R22" si="6">SUM(J24:J31,J34:J61)</f>
        <v>0</v>
      </c>
      <c r="K22" s="20">
        <f t="shared" si="6"/>
        <v>0</v>
      </c>
      <c r="L22" s="20">
        <f>SUM(L24:L31,L34:L61)</f>
        <v>0</v>
      </c>
      <c r="M22" s="20">
        <f t="shared" si="6"/>
        <v>0</v>
      </c>
      <c r="N22" s="20">
        <f t="shared" si="6"/>
        <v>0</v>
      </c>
      <c r="O22" s="20">
        <f t="shared" si="6"/>
        <v>0</v>
      </c>
      <c r="P22" s="20">
        <f t="shared" si="6"/>
        <v>0</v>
      </c>
      <c r="Q22" s="20">
        <f t="shared" si="6"/>
        <v>0</v>
      </c>
      <c r="R22" s="20">
        <f t="shared" si="6"/>
        <v>0</v>
      </c>
      <c r="S22" s="25">
        <f>D22-BH22</f>
        <v>0</v>
      </c>
      <c r="T22" s="25"/>
      <c r="U22" s="20">
        <f>SUM(U25:U31,U34:U49,U50:U61)</f>
        <v>0</v>
      </c>
      <c r="V22" s="20">
        <f>SUM(V24,V26:V31,V34:V49,V50:V61)</f>
        <v>0</v>
      </c>
      <c r="W22" s="20">
        <f>SUM(W24:W25,W27:W31,W34:W49,W50:W61)</f>
        <v>0</v>
      </c>
      <c r="X22" s="20">
        <f>SUM(X24:X26,X28:X31,X34:X49,X50:X61)</f>
        <v>0</v>
      </c>
      <c r="Y22" s="20">
        <f>SUM(Y24:Y27,Y29:Y31,Y34:Y49,Y50:Y61)</f>
        <v>0</v>
      </c>
      <c r="Z22" s="20">
        <f>SUM(Z24:Z28,Z30:Z31,Z34:Z49,Z50:Z61)</f>
        <v>0</v>
      </c>
      <c r="AA22" s="20">
        <f>SUM(AA24:AA29,AA31,AA34:AA49,AA50:AA61)</f>
        <v>0</v>
      </c>
      <c r="AB22" s="20">
        <f>SUM(AB24:AB30,AB34:AB49,,AB50:AB61)</f>
        <v>0</v>
      </c>
      <c r="AC22" s="737">
        <f>SUM(AC24:AC31,AC50:AC61)</f>
        <v>0</v>
      </c>
      <c r="AD22" s="720"/>
      <c r="AE22" s="20">
        <f>SUM(AE24:AE31,AE35:AE49,AE50:AE61)</f>
        <v>0</v>
      </c>
      <c r="AF22" s="20">
        <f>SUM(AF24:AF31,AF34,AF36:AF49,AF50:AF61)</f>
        <v>0</v>
      </c>
      <c r="AG22" s="20">
        <f>SUM(AG24:AG31,AG34:AG35,AG37:AG49,AG50:AG61)</f>
        <v>0</v>
      </c>
      <c r="AH22" s="20">
        <f>SUM(AH24:AH31,AH34:AH36,AH38:AH49,AH50:AH61)</f>
        <v>0</v>
      </c>
      <c r="AI22" s="20">
        <f>SUM(AI24:AI31,AI34:AI37,AI39:AI49,AI50:AI61)</f>
        <v>0</v>
      </c>
      <c r="AJ22" s="20">
        <f>SUM(AJ24:AJ31,AJ34:AJ38,AJ40:AJ49,AJ50:AJ61)</f>
        <v>0</v>
      </c>
      <c r="AK22" s="20">
        <f>SUM(AK24:AK31,AK34:AK39,AK41:AK49,AK50:AK61)</f>
        <v>0</v>
      </c>
      <c r="AL22" s="20">
        <f>SUM(AL24:AL31,AL34:AL40,AL42:AL49,AL50:AL61)</f>
        <v>0</v>
      </c>
      <c r="AM22" s="20">
        <f>SUM(AM24:AM31,AM34:AM41,AM43:AM49,AM50:AM61)</f>
        <v>0</v>
      </c>
      <c r="AN22" s="20">
        <f>SUM(AN24:AN31,AN34:AN42,AN44:AN49,AN50:AN61)</f>
        <v>0</v>
      </c>
      <c r="AO22" s="20">
        <f>SUM(AO24:AO31,AO34:AO43,AO45:AO49,AO50:AO61)</f>
        <v>0</v>
      </c>
      <c r="AP22" s="20">
        <f>SUM(AP24:AP31,AP34:AP44,AP46:AP49,AP50:AP61)</f>
        <v>0</v>
      </c>
      <c r="AQ22" s="20">
        <f>SUM(AQ24:AQ31,AQ34:AQ45,AQ47:AQ49,AQ50:AQ61)</f>
        <v>0</v>
      </c>
      <c r="AR22" s="20">
        <f>SUM(AR24:AR31,AR34:AR46,AR48:AR49,AR50:AR61)</f>
        <v>0</v>
      </c>
      <c r="AS22" s="20">
        <f>SUM(AS24:AS31,AS34:AS47,AS49,AS50:AS61)</f>
        <v>0</v>
      </c>
      <c r="AT22" s="20">
        <f>SUM(AT24:AT31,AT34:AT48,AT50:AT61)</f>
        <v>0</v>
      </c>
      <c r="AU22" s="20">
        <f>SUM(AU24:AU31,AU34:AU49,AU51:AU61)</f>
        <v>0</v>
      </c>
      <c r="AV22" s="20">
        <f>SUM(AV24:AV31,AV34:AV49,AV50,AV52:AV61)</f>
        <v>0</v>
      </c>
      <c r="AW22" s="20">
        <f>SUM(AW24:AW31,AW34:AW49,AW50,AW51,AW53:AW61)</f>
        <v>0</v>
      </c>
      <c r="AX22" s="20">
        <f>SUM(AX24:AX31,AX34:AX49,AX50,AX51,AX52,AX54:AX61)</f>
        <v>0</v>
      </c>
      <c r="AY22" s="20">
        <f>SUM(AY24:AY31,AY34:AY49,AY50,AY51,AY52,AY55:AY61)</f>
        <v>0</v>
      </c>
      <c r="AZ22" s="20">
        <f>SUM(AZ24:AZ31,AZ34:AZ49,AZ50:AZ54,AZ56:AZ61)</f>
        <v>0</v>
      </c>
      <c r="BA22" s="20">
        <f>SUM(BA24:BA31,BA34:BA49,BA50:BA55,BA57:BA61)</f>
        <v>0</v>
      </c>
      <c r="BB22" s="20">
        <f>SUM(BB24:BB31,BB34:BB49,BB50:BB56,BB58:BB61)</f>
        <v>0</v>
      </c>
      <c r="BC22" s="20">
        <f>SUM(BC24:BC31,BC34:BC49,BC50:BC57,BC59:BC61)</f>
        <v>0</v>
      </c>
      <c r="BD22" s="20">
        <f>SUM(BD24:BD31,BD34:BD49,BD50:BD58,BD60:BD61)</f>
        <v>0</v>
      </c>
      <c r="BE22" s="20">
        <f>SUM(BE24:BE31,BE34:BE49,BE50:BE59,BE61)</f>
        <v>0</v>
      </c>
      <c r="BF22" s="20">
        <f>SUM(BF24:BF31,BF34:BF49,BF50:BF60)</f>
        <v>0</v>
      </c>
      <c r="BG22" s="20">
        <f>SUM(BG24:BG31,BG34:BG49,BG50:BG61)</f>
        <v>0</v>
      </c>
      <c r="BH22" s="20">
        <f>SUM(H22:N22,P22:R22,U22:AB22,AE22:BG22)</f>
        <v>0</v>
      </c>
      <c r="BI22" s="23">
        <f>S64</f>
        <v>0</v>
      </c>
      <c r="BJ22" s="14"/>
      <c r="BK22" s="26">
        <f>BI24+BI25+BI26+BI27+BI28+BI29+BI30+BI31+BI34+BI35+BI36+BI37+BI38+BI39+BI40+BI41+BI42+BI43+BI44+BI45+BI46+BI47+BI48+BI49+BI50+BI51+BI52+BI53+BI54+BI55+BI56+BI57+BI58+BI59+BI60+BI61</f>
        <v>0</v>
      </c>
      <c r="BL22" s="26">
        <f>BK22-BI22</f>
        <v>0</v>
      </c>
    </row>
    <row r="23" spans="1:64" s="26" customFormat="1" ht="13.8" x14ac:dyDescent="0.25">
      <c r="A23" s="15"/>
      <c r="B23" s="15" t="s">
        <v>38</v>
      </c>
      <c r="C23" s="23"/>
      <c r="D23" s="17"/>
      <c r="E23" s="727"/>
      <c r="F23" s="727"/>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17"/>
      <c r="E24" s="24">
        <f>SUM(H24:N24,P24:R24)</f>
        <v>0</v>
      </c>
      <c r="F24" s="24"/>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v>
      </c>
      <c r="BJ24" s="14"/>
    </row>
    <row r="25" spans="1:64" s="26" customFormat="1" ht="13.8" x14ac:dyDescent="0.25">
      <c r="A25" s="15" t="s">
        <v>6</v>
      </c>
      <c r="B25" s="16" t="s">
        <v>14</v>
      </c>
      <c r="C25" s="23" t="s">
        <v>26</v>
      </c>
      <c r="D25" s="17"/>
      <c r="E25" s="24">
        <f t="shared" ref="E25:E30" si="8">SUM(H25:N25,P25:R25)</f>
        <v>0</v>
      </c>
      <c r="F25" s="24"/>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v>
      </c>
      <c r="BJ25" s="14"/>
    </row>
    <row r="26" spans="1:64" s="26" customFormat="1" ht="13.8" x14ac:dyDescent="0.25">
      <c r="A26" s="15" t="s">
        <v>7</v>
      </c>
      <c r="B26" s="16" t="s">
        <v>15</v>
      </c>
      <c r="C26" s="23" t="s">
        <v>122</v>
      </c>
      <c r="D26" s="17"/>
      <c r="E26" s="24">
        <f t="shared" si="8"/>
        <v>0</v>
      </c>
      <c r="F26" s="24"/>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17"/>
      <c r="E27" s="24">
        <f t="shared" si="8"/>
        <v>0</v>
      </c>
      <c r="F27" s="24"/>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17"/>
      <c r="E28" s="24">
        <f t="shared" si="8"/>
        <v>0</v>
      </c>
      <c r="F28" s="24"/>
      <c r="G28" s="20">
        <f t="shared" si="5"/>
        <v>0</v>
      </c>
      <c r="H28" s="4"/>
      <c r="I28" s="4"/>
      <c r="J28" s="4"/>
      <c r="K28" s="4"/>
      <c r="L28" s="4"/>
      <c r="M28" s="4"/>
      <c r="N28" s="4"/>
      <c r="O28" s="4"/>
      <c r="P28" s="4"/>
      <c r="Q28" s="4"/>
      <c r="R28" s="4"/>
      <c r="S28" s="20">
        <f>SUM(U28:X28,Z28:BF28)</f>
        <v>0</v>
      </c>
      <c r="T28" s="20"/>
      <c r="U28" s="4"/>
      <c r="V28" s="4"/>
      <c r="W28" s="4"/>
      <c r="X28" s="4"/>
      <c r="Y28" s="25">
        <f>D28-BH28</f>
        <v>0</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0</v>
      </c>
      <c r="BJ28" s="14"/>
    </row>
    <row r="29" spans="1:64" s="26" customFormat="1" ht="13.8" x14ac:dyDescent="0.25">
      <c r="A29" s="15">
        <v>2.6</v>
      </c>
      <c r="B29" s="16" t="s">
        <v>88</v>
      </c>
      <c r="C29" s="23" t="s">
        <v>48</v>
      </c>
      <c r="D29" s="17"/>
      <c r="E29" s="24">
        <f t="shared" si="8"/>
        <v>0</v>
      </c>
      <c r="F29" s="24"/>
      <c r="G29" s="20">
        <f t="shared" si="5"/>
        <v>0</v>
      </c>
      <c r="H29" s="4"/>
      <c r="I29" s="4"/>
      <c r="J29" s="4"/>
      <c r="K29" s="4"/>
      <c r="L29" s="4"/>
      <c r="M29" s="4"/>
      <c r="N29" s="4"/>
      <c r="O29" s="4"/>
      <c r="P29" s="4"/>
      <c r="Q29" s="4"/>
      <c r="R29" s="4"/>
      <c r="S29" s="20">
        <f>SUM(U29:Y29,AA29:BF29)</f>
        <v>0</v>
      </c>
      <c r="T29" s="20"/>
      <c r="U29" s="4"/>
      <c r="V29" s="4"/>
      <c r="W29" s="4"/>
      <c r="X29" s="4"/>
      <c r="Y29" s="4"/>
      <c r="Z29" s="25">
        <f>D29-BH29</f>
        <v>0</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0</v>
      </c>
      <c r="BJ29" s="14"/>
    </row>
    <row r="30" spans="1:64" s="26" customFormat="1" ht="20.25" customHeight="1" x14ac:dyDescent="0.25">
      <c r="A30" s="15">
        <v>2.7</v>
      </c>
      <c r="B30" s="16" t="s">
        <v>89</v>
      </c>
      <c r="C30" s="23" t="s">
        <v>41</v>
      </c>
      <c r="D30" s="17"/>
      <c r="E30" s="24">
        <f t="shared" si="8"/>
        <v>0</v>
      </c>
      <c r="F30" s="24"/>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17"/>
      <c r="E31" s="24">
        <f>SUM(H31:N31,P31:R31)</f>
        <v>0</v>
      </c>
      <c r="F31" s="24"/>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0</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0</v>
      </c>
      <c r="BJ31" s="14"/>
    </row>
    <row r="32" spans="1:64" s="26" customFormat="1" ht="20.25" customHeight="1" x14ac:dyDescent="0.25">
      <c r="A32" s="15" t="s">
        <v>42</v>
      </c>
      <c r="B32" s="16" t="s">
        <v>129</v>
      </c>
      <c r="C32" s="23" t="s">
        <v>27</v>
      </c>
      <c r="D32" s="17"/>
      <c r="E32" s="24">
        <f t="shared" ref="E32:E61" si="9">SUM(H32:N32,P32:R32)</f>
        <v>0</v>
      </c>
      <c r="F32" s="24"/>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0</v>
      </c>
      <c r="T32" s="719"/>
      <c r="U32" s="719">
        <f>SUM(U34:U49)</f>
        <v>0</v>
      </c>
      <c r="V32" s="719">
        <f t="shared" ref="V32:AB32" si="11">SUM(V34:V49)</f>
        <v>0</v>
      </c>
      <c r="W32" s="719">
        <f t="shared" si="11"/>
        <v>0</v>
      </c>
      <c r="X32" s="719">
        <f t="shared" si="11"/>
        <v>0</v>
      </c>
      <c r="Y32" s="719">
        <f>SUM(Y34:Y49)</f>
        <v>0</v>
      </c>
      <c r="Z32" s="719">
        <f t="shared" si="11"/>
        <v>0</v>
      </c>
      <c r="AA32" s="719">
        <f t="shared" si="11"/>
        <v>0</v>
      </c>
      <c r="AB32" s="719">
        <f t="shared" si="11"/>
        <v>0</v>
      </c>
      <c r="AC32" s="739">
        <f>D32-BH32</f>
        <v>0</v>
      </c>
      <c r="AD32" s="720"/>
      <c r="AE32" s="719">
        <f>SUM(AE35:AE49)</f>
        <v>0</v>
      </c>
      <c r="AF32" s="719">
        <f>SUM(AF34,AF36:AF49)</f>
        <v>0</v>
      </c>
      <c r="AG32" s="719">
        <f>SUM(AG34:AG35,AG37:AG49)</f>
        <v>0</v>
      </c>
      <c r="AH32" s="719">
        <f>SUM(AH34:AH36,AH38:AH49)</f>
        <v>0</v>
      </c>
      <c r="AI32" s="719">
        <f>SUM(AI34:AI37,AI39:AI49)</f>
        <v>0</v>
      </c>
      <c r="AJ32" s="719">
        <f>SUM(AJ34:AJ38,AJ40:AJ49)</f>
        <v>0</v>
      </c>
      <c r="AK32" s="719">
        <f>SUM(AK34:AK39,AK41:AK49)</f>
        <v>0</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v>
      </c>
      <c r="AW32" s="719">
        <f>SUM(AW34:AW49,)</f>
        <v>0</v>
      </c>
      <c r="AX32" s="719">
        <f>SUM(AX34:AX49,)</f>
        <v>0</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0</v>
      </c>
      <c r="BI32" s="23">
        <f>BI34+BI35+BI36+BI37+BI38+BI39+BI40+BI41+BI42+BI43+BI44+BI45+BI46+BI47+BI48+BI49</f>
        <v>0</v>
      </c>
      <c r="BJ32" s="14"/>
    </row>
    <row r="33" spans="1:62" s="26" customFormat="1" ht="10.5" customHeight="1" x14ac:dyDescent="0.25">
      <c r="A33" s="94"/>
      <c r="B33" s="92" t="s">
        <v>38</v>
      </c>
      <c r="C33" s="23"/>
      <c r="D33" s="17"/>
      <c r="E33" s="24">
        <f t="shared" si="9"/>
        <v>0</v>
      </c>
      <c r="F33" s="24"/>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17"/>
      <c r="E34" s="24">
        <f t="shared" si="9"/>
        <v>0</v>
      </c>
      <c r="F34" s="24"/>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0</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0</v>
      </c>
      <c r="BJ34" s="14"/>
    </row>
    <row r="35" spans="1:62" s="26" customFormat="1" ht="20.25" customHeight="1" x14ac:dyDescent="0.25">
      <c r="A35" s="721" t="s">
        <v>260</v>
      </c>
      <c r="B35" s="16" t="s">
        <v>235</v>
      </c>
      <c r="C35" s="23" t="s">
        <v>236</v>
      </c>
      <c r="D35" s="17"/>
      <c r="E35" s="24">
        <f t="shared" si="9"/>
        <v>0</v>
      </c>
      <c r="F35" s="24"/>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0</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0</v>
      </c>
      <c r="BJ35" s="14"/>
    </row>
    <row r="36" spans="1:62" s="26" customFormat="1" ht="20.25" customHeight="1" x14ac:dyDescent="0.25">
      <c r="A36" s="721" t="s">
        <v>260</v>
      </c>
      <c r="B36" s="16" t="s">
        <v>237</v>
      </c>
      <c r="C36" s="23" t="s">
        <v>238</v>
      </c>
      <c r="D36" s="17"/>
      <c r="E36" s="24">
        <f t="shared" si="9"/>
        <v>0</v>
      </c>
      <c r="F36" s="24"/>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0</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0</v>
      </c>
      <c r="BJ36" s="14"/>
    </row>
    <row r="37" spans="1:62" s="26" customFormat="1" ht="20.25" customHeight="1" x14ac:dyDescent="0.25">
      <c r="A37" s="721" t="s">
        <v>260</v>
      </c>
      <c r="B37" s="16" t="s">
        <v>239</v>
      </c>
      <c r="C37" s="23" t="s">
        <v>240</v>
      </c>
      <c r="D37" s="17"/>
      <c r="E37" s="24">
        <f t="shared" si="9"/>
        <v>0</v>
      </c>
      <c r="F37" s="24"/>
      <c r="G37" s="20">
        <f t="shared" si="5"/>
        <v>0</v>
      </c>
      <c r="H37" s="4"/>
      <c r="I37" s="4"/>
      <c r="J37" s="4"/>
      <c r="K37" s="4"/>
      <c r="L37" s="4"/>
      <c r="M37" s="4"/>
      <c r="N37" s="4"/>
      <c r="O37" s="4"/>
      <c r="P37" s="4"/>
      <c r="Q37" s="4"/>
      <c r="R37" s="4"/>
      <c r="S37" s="20">
        <f>SUM(U37:AB37,AE37:AG37,AI37:BF37)</f>
        <v>0</v>
      </c>
      <c r="T37" s="20"/>
      <c r="U37" s="4"/>
      <c r="V37" s="4"/>
      <c r="W37" s="4"/>
      <c r="X37" s="4"/>
      <c r="Y37" s="4"/>
      <c r="Z37" s="4"/>
      <c r="AA37" s="4"/>
      <c r="AB37" s="4"/>
      <c r="AC37" s="737">
        <f>SUM(AE37:AG37,AI37:AT37)</f>
        <v>0</v>
      </c>
      <c r="AD37" s="720"/>
      <c r="AE37" s="4"/>
      <c r="AF37" s="4"/>
      <c r="AG37" s="4"/>
      <c r="AH37" s="25">
        <f>D37-BH37</f>
        <v>0</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v>
      </c>
      <c r="BI37" s="23">
        <f>AH64</f>
        <v>0</v>
      </c>
      <c r="BJ37" s="14"/>
    </row>
    <row r="38" spans="1:62" s="26" customFormat="1" ht="20.25" customHeight="1" x14ac:dyDescent="0.25">
      <c r="A38" s="721" t="s">
        <v>260</v>
      </c>
      <c r="B38" s="16" t="s">
        <v>241</v>
      </c>
      <c r="C38" s="23" t="s">
        <v>242</v>
      </c>
      <c r="D38" s="17"/>
      <c r="E38" s="24">
        <f t="shared" si="9"/>
        <v>0</v>
      </c>
      <c r="F38" s="24"/>
      <c r="G38" s="20">
        <f t="shared" si="5"/>
        <v>0</v>
      </c>
      <c r="H38" s="4"/>
      <c r="I38" s="4"/>
      <c r="J38" s="4"/>
      <c r="K38" s="4"/>
      <c r="L38" s="4"/>
      <c r="M38" s="4"/>
      <c r="N38" s="4"/>
      <c r="O38" s="4"/>
      <c r="P38" s="4"/>
      <c r="Q38" s="4"/>
      <c r="R38" s="4"/>
      <c r="S38" s="20">
        <f>SUM(U38:AB38,AE38:AH38,AJ38:BF38)</f>
        <v>0</v>
      </c>
      <c r="T38" s="20"/>
      <c r="U38" s="4"/>
      <c r="V38" s="4"/>
      <c r="W38" s="4"/>
      <c r="X38" s="4"/>
      <c r="Y38" s="4"/>
      <c r="Z38" s="4"/>
      <c r="AA38" s="4"/>
      <c r="AB38" s="4"/>
      <c r="AC38" s="737">
        <f>SUM(AE38:AH38,AJ38:AT38)</f>
        <v>0</v>
      </c>
      <c r="AD38" s="720"/>
      <c r="AE38" s="4"/>
      <c r="AF38" s="4"/>
      <c r="AG38" s="4"/>
      <c r="AH38" s="4"/>
      <c r="AI38" s="25">
        <f>D38-BH38</f>
        <v>0</v>
      </c>
      <c r="AJ38" s="4"/>
      <c r="AK38" s="4"/>
      <c r="AL38" s="4"/>
      <c r="AM38" s="4"/>
      <c r="AN38" s="4"/>
      <c r="AO38" s="4"/>
      <c r="AP38" s="4"/>
      <c r="AQ38" s="4"/>
      <c r="AR38" s="4"/>
      <c r="AS38" s="4"/>
      <c r="AT38" s="4"/>
      <c r="AU38" s="4"/>
      <c r="AV38" s="4"/>
      <c r="AW38" s="4"/>
      <c r="AX38" s="4"/>
      <c r="AY38" s="4"/>
      <c r="AZ38" s="4"/>
      <c r="BA38" s="4"/>
      <c r="BB38" s="4"/>
      <c r="BC38" s="4"/>
      <c r="BD38" s="4"/>
      <c r="BE38" s="4"/>
      <c r="BF38" s="4"/>
      <c r="BG38" s="4"/>
      <c r="BH38" s="20">
        <f>SUM(H38:N38,P38:R38,U38:AB38,AE38:AH38,AJ38:BG38)</f>
        <v>0</v>
      </c>
      <c r="BI38" s="23">
        <f>AI64</f>
        <v>0</v>
      </c>
      <c r="BJ38" s="14"/>
    </row>
    <row r="39" spans="1:62" s="26" customFormat="1" ht="20.25" customHeight="1" x14ac:dyDescent="0.25">
      <c r="A39" s="721" t="s">
        <v>260</v>
      </c>
      <c r="B39" s="16" t="s">
        <v>243</v>
      </c>
      <c r="C39" s="23" t="s">
        <v>244</v>
      </c>
      <c r="D39" s="17"/>
      <c r="E39" s="24">
        <f t="shared" si="9"/>
        <v>0</v>
      </c>
      <c r="F39" s="24"/>
      <c r="G39" s="20">
        <f t="shared" si="5"/>
        <v>0</v>
      </c>
      <c r="H39" s="4"/>
      <c r="I39" s="4"/>
      <c r="J39" s="4"/>
      <c r="K39" s="4"/>
      <c r="L39" s="4"/>
      <c r="M39" s="4"/>
      <c r="N39" s="4"/>
      <c r="O39" s="4"/>
      <c r="P39" s="4"/>
      <c r="Q39" s="4"/>
      <c r="R39" s="4"/>
      <c r="S39" s="20">
        <f>SUM(U39:AB39,AE39:AI39,AK39:BF39)</f>
        <v>0</v>
      </c>
      <c r="T39" s="20"/>
      <c r="U39" s="4"/>
      <c r="V39" s="4"/>
      <c r="W39" s="4"/>
      <c r="X39" s="4"/>
      <c r="Y39" s="4"/>
      <c r="Z39" s="4"/>
      <c r="AA39" s="4"/>
      <c r="AB39" s="4"/>
      <c r="AC39" s="737">
        <f>SUM(AE39:AI39,AK39:AT39)</f>
        <v>0</v>
      </c>
      <c r="AD39" s="720"/>
      <c r="AE39" s="4"/>
      <c r="AF39" s="4"/>
      <c r="AG39" s="4"/>
      <c r="AH39" s="4"/>
      <c r="AI39" s="4"/>
      <c r="AJ39" s="25">
        <f>D39-BH39</f>
        <v>0</v>
      </c>
      <c r="AK39" s="4"/>
      <c r="AL39" s="4"/>
      <c r="AM39" s="4"/>
      <c r="AN39" s="4"/>
      <c r="AO39" s="4"/>
      <c r="AP39" s="4"/>
      <c r="AQ39" s="4"/>
      <c r="AR39" s="4"/>
      <c r="AS39" s="4"/>
      <c r="AT39" s="4"/>
      <c r="AU39" s="4"/>
      <c r="AV39" s="4"/>
      <c r="AW39" s="4"/>
      <c r="AX39" s="4"/>
      <c r="AY39" s="4"/>
      <c r="AZ39" s="4"/>
      <c r="BA39" s="4"/>
      <c r="BB39" s="4"/>
      <c r="BC39" s="4"/>
      <c r="BD39" s="4"/>
      <c r="BE39" s="4"/>
      <c r="BF39" s="4"/>
      <c r="BG39" s="4"/>
      <c r="BH39" s="20">
        <f>SUM(H39:N39,P39:R39,U39:AB39,AE39:AI39,AK39:BG39)</f>
        <v>0</v>
      </c>
      <c r="BI39" s="23">
        <f>AJ64</f>
        <v>0</v>
      </c>
      <c r="BJ39" s="14"/>
    </row>
    <row r="40" spans="1:62" s="26" customFormat="1" ht="20.25" customHeight="1" x14ac:dyDescent="0.25">
      <c r="A40" s="721" t="s">
        <v>260</v>
      </c>
      <c r="B40" s="16" t="s">
        <v>245</v>
      </c>
      <c r="C40" s="23" t="s">
        <v>246</v>
      </c>
      <c r="D40" s="17"/>
      <c r="E40" s="24">
        <f t="shared" si="9"/>
        <v>0</v>
      </c>
      <c r="F40" s="24"/>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0</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0</v>
      </c>
      <c r="BJ40" s="14"/>
    </row>
    <row r="41" spans="1:62" s="26" customFormat="1" ht="20.25" customHeight="1" x14ac:dyDescent="0.25">
      <c r="A41" s="721" t="s">
        <v>260</v>
      </c>
      <c r="B41" s="16" t="s">
        <v>247</v>
      </c>
      <c r="C41" s="23" t="s">
        <v>248</v>
      </c>
      <c r="D41" s="17"/>
      <c r="E41" s="24">
        <f t="shared" si="9"/>
        <v>0</v>
      </c>
      <c r="F41" s="24"/>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0</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v>
      </c>
      <c r="BJ41" s="14"/>
    </row>
    <row r="42" spans="1:62" s="26" customFormat="1" ht="20.25" customHeight="1" x14ac:dyDescent="0.25">
      <c r="A42" s="721" t="s">
        <v>260</v>
      </c>
      <c r="B42" s="16" t="s">
        <v>249</v>
      </c>
      <c r="C42" s="23" t="s">
        <v>250</v>
      </c>
      <c r="D42" s="17"/>
      <c r="E42" s="24">
        <f t="shared" si="9"/>
        <v>0</v>
      </c>
      <c r="F42" s="24"/>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17"/>
      <c r="E43" s="24">
        <f t="shared" si="9"/>
        <v>0</v>
      </c>
      <c r="F43" s="24"/>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v>
      </c>
      <c r="BJ43" s="14"/>
    </row>
    <row r="44" spans="1:62" s="26" customFormat="1" ht="20.25" customHeight="1" x14ac:dyDescent="0.25">
      <c r="A44" s="721" t="s">
        <v>260</v>
      </c>
      <c r="B44" s="16" t="s">
        <v>83</v>
      </c>
      <c r="C44" s="23" t="s">
        <v>73</v>
      </c>
      <c r="D44" s="17"/>
      <c r="E44" s="24">
        <f t="shared" si="9"/>
        <v>0</v>
      </c>
      <c r="F44" s="24"/>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17"/>
      <c r="E45" s="24">
        <f t="shared" si="9"/>
        <v>0</v>
      </c>
      <c r="F45" s="24"/>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v>
      </c>
      <c r="AQ45" s="4"/>
      <c r="AR45" s="4"/>
      <c r="AS45" s="4"/>
      <c r="AT45" s="4"/>
      <c r="AU45" s="4"/>
      <c r="AV45" s="4"/>
      <c r="AW45" s="4"/>
      <c r="AX45" s="4"/>
      <c r="AY45" s="4"/>
      <c r="AZ45" s="4"/>
      <c r="BA45" s="4"/>
      <c r="BB45" s="4"/>
      <c r="BC45" s="4"/>
      <c r="BD45" s="4"/>
      <c r="BE45" s="4"/>
      <c r="BF45" s="4"/>
      <c r="BG45" s="4"/>
      <c r="BH45" s="20">
        <f>SUM(H45:N45,P45:R45,U45:AB45,AE45:AO45,AQ45:BG45)</f>
        <v>0</v>
      </c>
      <c r="BI45" s="23">
        <f>AP64</f>
        <v>0</v>
      </c>
      <c r="BJ45" s="14"/>
    </row>
    <row r="46" spans="1:62" s="26" customFormat="1" ht="20.25" customHeight="1" x14ac:dyDescent="0.25">
      <c r="A46" s="721" t="s">
        <v>260</v>
      </c>
      <c r="B46" s="16" t="s">
        <v>251</v>
      </c>
      <c r="C46" s="23" t="s">
        <v>43</v>
      </c>
      <c r="D46" s="17"/>
      <c r="E46" s="24">
        <f t="shared" si="9"/>
        <v>0</v>
      </c>
      <c r="F46" s="24"/>
      <c r="G46" s="20">
        <f t="shared" si="5"/>
        <v>0</v>
      </c>
      <c r="H46" s="4"/>
      <c r="I46" s="4"/>
      <c r="J46" s="4"/>
      <c r="K46" s="4"/>
      <c r="L46" s="4"/>
      <c r="M46" s="4"/>
      <c r="N46" s="4"/>
      <c r="O46" s="4"/>
      <c r="P46" s="4"/>
      <c r="Q46" s="4"/>
      <c r="R46" s="4"/>
      <c r="S46" s="20">
        <f>SUM(U46:AB46,AE46:AP46,AR46:BF46)</f>
        <v>0</v>
      </c>
      <c r="T46" s="20"/>
      <c r="U46" s="4"/>
      <c r="V46" s="4"/>
      <c r="W46" s="4"/>
      <c r="X46" s="4"/>
      <c r="Y46" s="4"/>
      <c r="Z46" s="4"/>
      <c r="AA46" s="4"/>
      <c r="AB46" s="4"/>
      <c r="AC46" s="737">
        <f>SUM(AE46:AP46,AR46:AT46)</f>
        <v>0</v>
      </c>
      <c r="AD46" s="720"/>
      <c r="AE46" s="4"/>
      <c r="AF46" s="4"/>
      <c r="AG46" s="4"/>
      <c r="AH46" s="4"/>
      <c r="AI46" s="4"/>
      <c r="AJ46" s="4"/>
      <c r="AK46" s="4"/>
      <c r="AL46" s="4"/>
      <c r="AM46" s="4"/>
      <c r="AN46" s="4"/>
      <c r="AO46" s="4"/>
      <c r="AP46" s="4"/>
      <c r="AQ46" s="25">
        <f>D46-BH46</f>
        <v>0</v>
      </c>
      <c r="AR46" s="4"/>
      <c r="AS46" s="4"/>
      <c r="AT46" s="4"/>
      <c r="AU46" s="4"/>
      <c r="AV46" s="4"/>
      <c r="AW46" s="4"/>
      <c r="AX46" s="4"/>
      <c r="AY46" s="4"/>
      <c r="AZ46" s="4"/>
      <c r="BA46" s="4"/>
      <c r="BB46" s="4"/>
      <c r="BC46" s="4"/>
      <c r="BD46" s="4"/>
      <c r="BE46" s="4"/>
      <c r="BF46" s="4"/>
      <c r="BG46" s="4"/>
      <c r="BH46" s="20">
        <f>SUM(H46:N46,P46:R46,U46:AB46,AE46:AP46,AR46:BG46)</f>
        <v>0</v>
      </c>
      <c r="BI46" s="23">
        <f>AQ64</f>
        <v>0</v>
      </c>
      <c r="BJ46" s="14"/>
    </row>
    <row r="47" spans="1:62" s="26" customFormat="1" ht="20.25" customHeight="1" x14ac:dyDescent="0.25">
      <c r="A47" s="721" t="s">
        <v>260</v>
      </c>
      <c r="B47" s="16" t="s">
        <v>252</v>
      </c>
      <c r="C47" s="23" t="s">
        <v>253</v>
      </c>
      <c r="D47" s="17"/>
      <c r="E47" s="24">
        <f t="shared" si="9"/>
        <v>0</v>
      </c>
      <c r="F47" s="24"/>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17"/>
      <c r="E48" s="24">
        <f t="shared" si="9"/>
        <v>0</v>
      </c>
      <c r="F48" s="24"/>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17"/>
      <c r="E49" s="24">
        <f t="shared" si="9"/>
        <v>0</v>
      </c>
      <c r="F49" s="24"/>
      <c r="G49" s="20">
        <f t="shared" si="5"/>
        <v>0</v>
      </c>
      <c r="H49" s="4"/>
      <c r="I49" s="4"/>
      <c r="J49" s="4"/>
      <c r="K49" s="4"/>
      <c r="L49" s="4"/>
      <c r="M49" s="4"/>
      <c r="N49" s="4"/>
      <c r="O49" s="4"/>
      <c r="P49" s="4"/>
      <c r="Q49" s="4"/>
      <c r="R49" s="4"/>
      <c r="S49" s="20">
        <f>SUM(U49:AB49,AE49:AS49,AU49:BF49)</f>
        <v>0</v>
      </c>
      <c r="T49" s="20"/>
      <c r="U49" s="4"/>
      <c r="V49" s="4"/>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0</v>
      </c>
      <c r="AU49" s="4"/>
      <c r="AV49" s="4"/>
      <c r="AW49" s="4"/>
      <c r="AX49" s="4"/>
      <c r="AY49" s="4"/>
      <c r="AZ49" s="4"/>
      <c r="BA49" s="4"/>
      <c r="BB49" s="4"/>
      <c r="BC49" s="4"/>
      <c r="BD49" s="4"/>
      <c r="BE49" s="4"/>
      <c r="BF49" s="4"/>
      <c r="BG49" s="4"/>
      <c r="BH49" s="20">
        <f>SUM(H49:N49,P49:R49,U49:AB49,AE49:AS49,AU49:BG49)</f>
        <v>0</v>
      </c>
      <c r="BI49" s="23">
        <f>AT64</f>
        <v>0</v>
      </c>
      <c r="BJ49" s="14"/>
    </row>
    <row r="50" spans="1:62" s="26" customFormat="1" ht="13.8" x14ac:dyDescent="0.25">
      <c r="A50" s="15">
        <v>2.1</v>
      </c>
      <c r="B50" s="16" t="s">
        <v>119</v>
      </c>
      <c r="C50" s="23" t="s">
        <v>123</v>
      </c>
      <c r="D50" s="17"/>
      <c r="E50" s="24">
        <f t="shared" si="9"/>
        <v>0</v>
      </c>
      <c r="F50" s="24"/>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17"/>
      <c r="E51" s="24">
        <f t="shared" si="9"/>
        <v>0</v>
      </c>
      <c r="F51" s="24"/>
      <c r="G51" s="20">
        <f t="shared" si="5"/>
        <v>0</v>
      </c>
      <c r="H51" s="4"/>
      <c r="I51" s="4"/>
      <c r="J51" s="4"/>
      <c r="K51" s="4"/>
      <c r="L51" s="4"/>
      <c r="M51" s="4"/>
      <c r="N51" s="4"/>
      <c r="O51" s="4"/>
      <c r="P51" s="4"/>
      <c r="Q51" s="4"/>
      <c r="R51" s="4"/>
      <c r="S51" s="20">
        <f>SUM(U51:AB51,AE51:AU51,AW51:BF51)</f>
        <v>0</v>
      </c>
      <c r="T51" s="20"/>
      <c r="U51" s="4"/>
      <c r="V51" s="4"/>
      <c r="W51" s="4"/>
      <c r="X51" s="4"/>
      <c r="Y51" s="4"/>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0</v>
      </c>
      <c r="AW51" s="4"/>
      <c r="AX51" s="4"/>
      <c r="AY51" s="4"/>
      <c r="AZ51" s="4"/>
      <c r="BA51" s="4"/>
      <c r="BB51" s="4"/>
      <c r="BC51" s="4"/>
      <c r="BD51" s="4"/>
      <c r="BE51" s="4"/>
      <c r="BF51" s="4"/>
      <c r="BG51" s="4"/>
      <c r="BH51" s="20">
        <f>SUM(H51:N51,P51:R51,U51:AB51,AE51:AU51,AW51:BG51)</f>
        <v>0</v>
      </c>
      <c r="BI51" s="23">
        <f>AV64</f>
        <v>0</v>
      </c>
      <c r="BJ51" s="14"/>
    </row>
    <row r="52" spans="1:62" s="26" customFormat="1" ht="13.8" x14ac:dyDescent="0.25">
      <c r="A52" s="15">
        <v>2.12</v>
      </c>
      <c r="B52" s="16" t="s">
        <v>149</v>
      </c>
      <c r="C52" s="23" t="s">
        <v>147</v>
      </c>
      <c r="D52" s="17"/>
      <c r="E52" s="24">
        <f t="shared" si="9"/>
        <v>0</v>
      </c>
      <c r="F52" s="24"/>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v>
      </c>
      <c r="BJ52" s="14"/>
    </row>
    <row r="53" spans="1:62" s="26" customFormat="1" ht="13.8" x14ac:dyDescent="0.25">
      <c r="A53" s="15" t="s">
        <v>168</v>
      </c>
      <c r="B53" s="16" t="s">
        <v>90</v>
      </c>
      <c r="C53" s="23" t="s">
        <v>94</v>
      </c>
      <c r="D53" s="17"/>
      <c r="E53" s="24">
        <f t="shared" si="9"/>
        <v>0</v>
      </c>
      <c r="F53" s="24"/>
      <c r="G53" s="20">
        <f t="shared" si="5"/>
        <v>0</v>
      </c>
      <c r="H53" s="4"/>
      <c r="I53" s="4"/>
      <c r="J53" s="4"/>
      <c r="K53" s="4"/>
      <c r="L53" s="4"/>
      <c r="M53" s="4"/>
      <c r="N53" s="4"/>
      <c r="O53" s="4"/>
      <c r="P53" s="4"/>
      <c r="Q53" s="4"/>
      <c r="R53" s="4"/>
      <c r="S53" s="20">
        <f>SUM(U53:AB53,AE53:AW53,AY53:BF53)</f>
        <v>0</v>
      </c>
      <c r="T53" s="20"/>
      <c r="U53" s="4"/>
      <c r="V53" s="4"/>
      <c r="W53" s="4"/>
      <c r="X53" s="4"/>
      <c r="Y53" s="4"/>
      <c r="Z53" s="4"/>
      <c r="AA53" s="4"/>
      <c r="AB53" s="4"/>
      <c r="AC53" s="737">
        <f t="shared" ref="AC53:AC60" si="13">SUM(AE53:AT53,)</f>
        <v>0</v>
      </c>
      <c r="AD53" s="720"/>
      <c r="AE53" s="4"/>
      <c r="AF53" s="4"/>
      <c r="AG53" s="4"/>
      <c r="AH53" s="4"/>
      <c r="AI53" s="4"/>
      <c r="AJ53" s="4"/>
      <c r="AK53" s="4"/>
      <c r="AL53" s="4"/>
      <c r="AM53" s="4"/>
      <c r="AN53" s="4"/>
      <c r="AO53" s="4"/>
      <c r="AP53" s="4"/>
      <c r="AQ53" s="4"/>
      <c r="AR53" s="4"/>
      <c r="AS53" s="4"/>
      <c r="AT53" s="4"/>
      <c r="AU53" s="4"/>
      <c r="AV53" s="4"/>
      <c r="AW53" s="4"/>
      <c r="AX53" s="25">
        <f>D53-BH53</f>
        <v>0</v>
      </c>
      <c r="AY53" s="4"/>
      <c r="AZ53" s="4"/>
      <c r="BA53" s="4"/>
      <c r="BB53" s="4"/>
      <c r="BC53" s="4"/>
      <c r="BD53" s="4"/>
      <c r="BE53" s="4"/>
      <c r="BF53" s="4"/>
      <c r="BG53" s="4"/>
      <c r="BH53" s="20">
        <f>SUM(H53:N53,P53:R53,U53:AB53,AE53:AW53,AY53:BG53)</f>
        <v>0</v>
      </c>
      <c r="BI53" s="23">
        <f>AX64</f>
        <v>0</v>
      </c>
      <c r="BJ53" s="14"/>
    </row>
    <row r="54" spans="1:62" s="26" customFormat="1" ht="13.8" x14ac:dyDescent="0.25">
      <c r="A54" s="15" t="s">
        <v>169</v>
      </c>
      <c r="B54" s="16" t="s">
        <v>91</v>
      </c>
      <c r="C54" s="23" t="s">
        <v>95</v>
      </c>
      <c r="D54" s="17"/>
      <c r="E54" s="24">
        <f t="shared" si="9"/>
        <v>0</v>
      </c>
      <c r="F54" s="24"/>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17"/>
      <c r="E55" s="24">
        <f t="shared" si="9"/>
        <v>0</v>
      </c>
      <c r="F55" s="24"/>
      <c r="G55" s="20">
        <f t="shared" si="5"/>
        <v>0</v>
      </c>
      <c r="H55" s="4"/>
      <c r="I55" s="4"/>
      <c r="J55" s="4"/>
      <c r="K55" s="4"/>
      <c r="L55" s="4"/>
      <c r="M55" s="4"/>
      <c r="N55" s="4"/>
      <c r="O55" s="4"/>
      <c r="P55" s="4"/>
      <c r="Q55" s="4"/>
      <c r="R55" s="4"/>
      <c r="S55" s="20">
        <f>SUM(U55:AB55,AE55:AY55,BA55:BF55)</f>
        <v>0</v>
      </c>
      <c r="T55" s="20"/>
      <c r="U55" s="4"/>
      <c r="V55" s="4"/>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0</v>
      </c>
      <c r="BA55" s="4"/>
      <c r="BB55" s="4"/>
      <c r="BC55" s="4"/>
      <c r="BD55" s="4"/>
      <c r="BE55" s="4"/>
      <c r="BF55" s="4"/>
      <c r="BG55" s="4"/>
      <c r="BH55" s="20">
        <f>SUM(H55:N55,P55:R55,U55:AB55,AE55:AY55,BA55:BG55)</f>
        <v>0</v>
      </c>
      <c r="BI55" s="23">
        <f>AZ64</f>
        <v>0</v>
      </c>
      <c r="BJ55" s="14"/>
    </row>
    <row r="56" spans="1:62" s="26" customFormat="1" ht="13.8" x14ac:dyDescent="0.25">
      <c r="A56" s="15" t="s">
        <v>171</v>
      </c>
      <c r="B56" s="16" t="s">
        <v>116</v>
      </c>
      <c r="C56" s="23" t="s">
        <v>96</v>
      </c>
      <c r="D56" s="17"/>
      <c r="E56" s="24">
        <f t="shared" si="9"/>
        <v>0</v>
      </c>
      <c r="F56" s="24"/>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17"/>
      <c r="E57" s="24">
        <f t="shared" si="9"/>
        <v>0</v>
      </c>
      <c r="F57" s="24"/>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17"/>
      <c r="E58" s="24">
        <f t="shared" si="9"/>
        <v>0</v>
      </c>
      <c r="F58" s="24"/>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0</v>
      </c>
      <c r="BD58" s="4"/>
      <c r="BE58" s="4"/>
      <c r="BF58" s="4"/>
      <c r="BG58" s="4"/>
      <c r="BH58" s="20">
        <f>SUM(H58:N58,P58:R58,U58:AB58,AE58:BB58,BD58:BG58)</f>
        <v>0</v>
      </c>
      <c r="BI58" s="23">
        <f>BC64</f>
        <v>0</v>
      </c>
      <c r="BJ58" s="14"/>
    </row>
    <row r="59" spans="1:62" s="26" customFormat="1" ht="13.8" x14ac:dyDescent="0.25">
      <c r="A59" s="15">
        <v>2.19</v>
      </c>
      <c r="B59" s="16" t="s">
        <v>151</v>
      </c>
      <c r="C59" s="23" t="s">
        <v>152</v>
      </c>
      <c r="D59" s="722"/>
      <c r="E59" s="24">
        <f t="shared" si="9"/>
        <v>0</v>
      </c>
      <c r="F59" s="24"/>
      <c r="G59" s="20">
        <f t="shared" si="5"/>
        <v>0</v>
      </c>
      <c r="H59" s="4"/>
      <c r="I59" s="4"/>
      <c r="J59" s="4"/>
      <c r="K59" s="4"/>
      <c r="L59" s="4"/>
      <c r="M59" s="4"/>
      <c r="N59" s="4"/>
      <c r="O59" s="4"/>
      <c r="P59" s="4"/>
      <c r="Q59" s="4"/>
      <c r="R59" s="4"/>
      <c r="S59" s="20">
        <f>SUM(U59:AB59,AE59:BC59,BE59:BF59)</f>
        <v>0</v>
      </c>
      <c r="T59" s="20"/>
      <c r="U59" s="4"/>
      <c r="V59" s="4"/>
      <c r="W59" s="4"/>
      <c r="X59" s="4"/>
      <c r="Y59" s="4"/>
      <c r="Z59" s="4"/>
      <c r="AA59" s="4"/>
      <c r="AB59" s="4"/>
      <c r="AC59" s="737">
        <f t="shared" si="13"/>
        <v>0</v>
      </c>
      <c r="AD59" s="720"/>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0</v>
      </c>
      <c r="BE59" s="4"/>
      <c r="BF59" s="4"/>
      <c r="BG59" s="4"/>
      <c r="BH59" s="20">
        <f>SUM(H59:N59,P59:R59,U59:AB59,AE59:BC59,BE59:BG59)</f>
        <v>0</v>
      </c>
      <c r="BI59" s="23">
        <f>BD64</f>
        <v>0</v>
      </c>
      <c r="BJ59" s="14"/>
    </row>
    <row r="60" spans="1:62" s="26" customFormat="1" ht="13.8" x14ac:dyDescent="0.25">
      <c r="A60" s="15">
        <v>2.2000000000000002</v>
      </c>
      <c r="B60" s="16" t="s">
        <v>150</v>
      </c>
      <c r="C60" s="23" t="s">
        <v>153</v>
      </c>
      <c r="D60" s="722"/>
      <c r="E60" s="24">
        <f t="shared" si="9"/>
        <v>0</v>
      </c>
      <c r="F60" s="24"/>
      <c r="G60" s="20">
        <f t="shared" si="5"/>
        <v>0</v>
      </c>
      <c r="H60" s="4"/>
      <c r="I60" s="4"/>
      <c r="J60" s="4"/>
      <c r="K60" s="4"/>
      <c r="L60" s="4"/>
      <c r="M60" s="4"/>
      <c r="N60" s="4"/>
      <c r="O60" s="4"/>
      <c r="P60" s="4"/>
      <c r="Q60" s="4"/>
      <c r="R60" s="4"/>
      <c r="S60" s="20">
        <f>SUM(U60:AB60,AE60:BD60,BF60)</f>
        <v>0</v>
      </c>
      <c r="T60" s="20"/>
      <c r="U60" s="4"/>
      <c r="V60" s="4"/>
      <c r="W60" s="4"/>
      <c r="X60" s="4"/>
      <c r="Y60" s="4"/>
      <c r="Z60" s="4"/>
      <c r="AA60" s="4"/>
      <c r="AB60" s="4"/>
      <c r="AC60" s="737">
        <f t="shared" si="13"/>
        <v>0</v>
      </c>
      <c r="AD60" s="720"/>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25">
        <f>D60-BH60</f>
        <v>0</v>
      </c>
      <c r="BF60" s="4"/>
      <c r="BG60" s="4"/>
      <c r="BH60" s="20">
        <f>SUM(H60:N60,P60:R60,U60:AB60,AE60:BD60,BF60:BG60)</f>
        <v>0</v>
      </c>
      <c r="BI60" s="23">
        <f>BE64</f>
        <v>0</v>
      </c>
      <c r="BJ60" s="14"/>
    </row>
    <row r="61" spans="1:62" s="26" customFormat="1" ht="13.8" x14ac:dyDescent="0.25">
      <c r="A61" s="15">
        <v>2.21</v>
      </c>
      <c r="B61" s="16" t="s">
        <v>77</v>
      </c>
      <c r="C61" s="23" t="s">
        <v>78</v>
      </c>
      <c r="D61" s="17"/>
      <c r="E61" s="24">
        <f t="shared" si="9"/>
        <v>0</v>
      </c>
      <c r="F61" s="24"/>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v>
      </c>
      <c r="BG61" s="4"/>
      <c r="BH61" s="20">
        <f>SUM(H61:N61,P61:R61,U61:AB61,AE61:BE61,BG61)</f>
        <v>0</v>
      </c>
      <c r="BI61" s="23">
        <f>BF64</f>
        <v>0</v>
      </c>
      <c r="BJ61" s="14"/>
    </row>
    <row r="62" spans="1:62" s="26" customFormat="1" ht="13.8" x14ac:dyDescent="0.25">
      <c r="A62" s="27">
        <v>3</v>
      </c>
      <c r="B62" s="28" t="s">
        <v>72</v>
      </c>
      <c r="C62" s="29" t="s">
        <v>84</v>
      </c>
      <c r="D62" s="17"/>
      <c r="E62" s="24">
        <f>SUM(H62:N62,P62:R62)</f>
        <v>0</v>
      </c>
      <c r="F62" s="24"/>
      <c r="G62" s="20">
        <f t="shared" si="5"/>
        <v>0</v>
      </c>
      <c r="H62" s="4"/>
      <c r="I62" s="4"/>
      <c r="J62" s="4"/>
      <c r="K62" s="4"/>
      <c r="L62" s="4"/>
      <c r="M62" s="4"/>
      <c r="N62" s="4"/>
      <c r="O62" s="4"/>
      <c r="P62" s="4"/>
      <c r="Q62" s="4"/>
      <c r="R62" s="4"/>
      <c r="S62" s="20">
        <f>SUM(U62:AB62,AE62:BF62,)</f>
        <v>0</v>
      </c>
      <c r="T62" s="20"/>
      <c r="U62" s="4"/>
      <c r="V62" s="4"/>
      <c r="W62" s="4"/>
      <c r="X62" s="4"/>
      <c r="Y62" s="4"/>
      <c r="Z62" s="4"/>
      <c r="AA62" s="4"/>
      <c r="AB62" s="4"/>
      <c r="AC62" s="737">
        <f>SUM(AE62:AT62,)</f>
        <v>0</v>
      </c>
      <c r="AD62" s="720"/>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25">
        <f>D62-BH62</f>
        <v>0</v>
      </c>
      <c r="BH62" s="20">
        <f>SUM(H62:N62,P62:R62,U62:AB62,AE62:BF62,)</f>
        <v>0</v>
      </c>
      <c r="BI62" s="23">
        <f>BG64</f>
        <v>0</v>
      </c>
      <c r="BJ62" s="14"/>
    </row>
    <row r="63" spans="1:62" x14ac:dyDescent="0.25">
      <c r="A63" s="723"/>
      <c r="B63" s="30" t="s">
        <v>113</v>
      </c>
      <c r="C63" s="724"/>
      <c r="D63" s="725"/>
      <c r="E63" s="726">
        <f>SUM(H63:N63,P63:R63)</f>
        <v>0</v>
      </c>
      <c r="F63" s="726"/>
      <c r="G63" s="726">
        <f>SUM(H63+I63)</f>
        <v>0</v>
      </c>
      <c r="H63" s="726">
        <f>SUM(H12:H17,H19:H21,H24:H31,H34:H62)</f>
        <v>0</v>
      </c>
      <c r="I63" s="726">
        <f>SUM(I11,I13:I17,I19:I21,I24:I31,I34:I62)</f>
        <v>0</v>
      </c>
      <c r="J63" s="726">
        <f>SUM(J11:J12,J14:J17,J19:J21,J24:J31,J34:J62)</f>
        <v>0</v>
      </c>
      <c r="K63" s="726">
        <f>SUM(K11:K13,K15:K17,K19:K21,K24:K31,K34:K62)</f>
        <v>0</v>
      </c>
      <c r="L63" s="726">
        <f>SUM(L11:L14,L16:L17,L19:L21,L24:L31,L34:L62)</f>
        <v>0</v>
      </c>
      <c r="M63" s="726">
        <f>SUM(M11:M15,M17,M19:M21,M24:M31,M34:M62)</f>
        <v>0</v>
      </c>
      <c r="N63" s="726">
        <f>SUM(N11:N16,N19:N21,N24:N31,N34:N62)</f>
        <v>0</v>
      </c>
      <c r="O63" s="726">
        <f>SUM(O11:O16,O19:O21,O24:O31,O34:O62)</f>
        <v>0</v>
      </c>
      <c r="P63" s="726">
        <f>SUM(P11:P17,P20:P21,P24:P31,P34:P62)</f>
        <v>0</v>
      </c>
      <c r="Q63" s="726">
        <f>SUM(Q11:Q17,Q19,Q21,Q24:Q31,Q34:Q62)</f>
        <v>0</v>
      </c>
      <c r="R63" s="726">
        <f>SUM(R11:R17,R19:R20,R24:R31,R34:R62)</f>
        <v>0</v>
      </c>
      <c r="S63" s="726">
        <f>SUM(U63:AB63,AE63:BF63)</f>
        <v>0</v>
      </c>
      <c r="T63" s="726"/>
      <c r="U63" s="726">
        <f>SUM(U11:U17,U19:U21,U25:U31,U34:U62)</f>
        <v>0</v>
      </c>
      <c r="V63" s="726">
        <f>SUM(V11:V17,V19:V21,V24,V26:V31,V34:V62)</f>
        <v>0</v>
      </c>
      <c r="W63" s="726">
        <f>SUM(W11:W17,W19:W21,W24:W25,W27:W31,W34:W62)</f>
        <v>0</v>
      </c>
      <c r="X63" s="726">
        <f>SUM(X11:X17,X19:X21,X24:X26,X28:X31,X34:X62)</f>
        <v>0</v>
      </c>
      <c r="Y63" s="726">
        <f>SUM(Y11:Y17,Y19:Y21,Y24:Y27,Y29:Y31,Y34:Y62)</f>
        <v>0</v>
      </c>
      <c r="Z63" s="726">
        <f>SUM(Z11:Z17,Z19:Z21,Z24:Z28,Z30:Z31,Z34:Z62)</f>
        <v>0</v>
      </c>
      <c r="AA63" s="726">
        <f>SUM(AA11:AA17,AA19:AA21,AA24:AA29,AA31,AA34:AA62)</f>
        <v>0</v>
      </c>
      <c r="AB63" s="726">
        <f>SUM(AB11:AB17,AB19:AB21,AB24:AB30,AB34:AB62)</f>
        <v>0</v>
      </c>
      <c r="AC63" s="738">
        <f>SUM(AC11:AC17,AC19:AC21,AC24:AC31,AC34:AC49,AC50:AC62)</f>
        <v>0</v>
      </c>
      <c r="AD63" s="726"/>
      <c r="AE63" s="726">
        <f>SUM(AE11:AE17,AE19:AE21,AE24:AE31,AE35:AE62)</f>
        <v>0</v>
      </c>
      <c r="AF63" s="726">
        <f>SUM(AF11:AF17,AF19:AF21,AF24:AF31,AF34,AF36:AF62)</f>
        <v>0</v>
      </c>
      <c r="AG63" s="726">
        <f>SUM(AG11:AG17,AG19:AG21,AG24:AG31,AG34:AG35,AG37:AG62)</f>
        <v>0</v>
      </c>
      <c r="AH63" s="726">
        <f>SUM(AH11:AH17,AH19:AH21,AH24:AH31,AH34:AH36,AH38:AH62)</f>
        <v>0</v>
      </c>
      <c r="AI63" s="726">
        <f>SUM(AI11:AI17,AI19:AI21,AI24:AI31,AI34:AI37,AI39:AI62)</f>
        <v>0</v>
      </c>
      <c r="AJ63" s="726">
        <f>SUM(AJ11:AJ17,AJ19:AJ21,AJ24:AJ31,AJ34:AJ38,AJ40:AJ62)</f>
        <v>0</v>
      </c>
      <c r="AK63" s="726">
        <f>SUM(AK11:AK17,AK19:AK21,AK24:AK31,AK34:AK39,AK41:AK62)</f>
        <v>0</v>
      </c>
      <c r="AL63" s="726">
        <f>SUM(AL11:AL17,AL19:AL21,AL24:AL31,AL34:AL40,AL42:AL62)</f>
        <v>0</v>
      </c>
      <c r="AM63" s="726">
        <f>SUM(AM11:AM17,AM19:AM21,AM24:AM31,AM34:AM41,AM43:AM62)</f>
        <v>0</v>
      </c>
      <c r="AN63" s="726">
        <f>SUM(AN11:AN17,AN19:AN21,AN24:AN31,AN34:AN42,AN44:AN62)</f>
        <v>0</v>
      </c>
      <c r="AO63" s="726">
        <f>SUM(AO11:AO17,AO19:AO21,AO24:AO31,AO34:AO43,AO45:AO62)</f>
        <v>0</v>
      </c>
      <c r="AP63" s="726">
        <f>SUM(AP11:AP17,AP19:AP21,AP24:AP31,AP34:AP44,AP46:AP62)</f>
        <v>0</v>
      </c>
      <c r="AQ63" s="726">
        <f>SUM(AQ11:AQ17,AQ19:AQ21,AQ24:AQ31,AQ34:AQ45,AQ47:AQ62)</f>
        <v>0</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0</v>
      </c>
      <c r="AW63" s="726">
        <f>SUM(AW11:AW17,AW19:AW21,AW24:AW31,AW34:AW51,AW53:AW62)</f>
        <v>0</v>
      </c>
      <c r="AX63" s="726">
        <f>SUM(AX11:AX17,AX19:AX21,AX24:AX31,AX34:AX52,AX54:AX62)</f>
        <v>0</v>
      </c>
      <c r="AY63" s="726">
        <f>SUM(AY11:AY17,AY19:AY21,AY24:AY31,AY34:AY53,AY55:AY62)</f>
        <v>0</v>
      </c>
      <c r="AZ63" s="726">
        <f>SUM(AZ11:AZ17,AZ19:AZ21,AZ24:AZ31,AZ34:AZ54,AZ56:AZ62)</f>
        <v>0</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0</v>
      </c>
      <c r="F64" s="34"/>
      <c r="G64" s="34">
        <f>G10+G63</f>
        <v>0</v>
      </c>
      <c r="H64" s="34">
        <f>H63+H11</f>
        <v>0</v>
      </c>
      <c r="I64" s="34">
        <f>I12+I63</f>
        <v>0</v>
      </c>
      <c r="J64" s="34">
        <f>J13+J63</f>
        <v>0</v>
      </c>
      <c r="K64" s="34">
        <f>K14+K63</f>
        <v>0</v>
      </c>
      <c r="L64" s="34">
        <f>L15+L63</f>
        <v>0</v>
      </c>
      <c r="M64" s="34">
        <f>M16+M63</f>
        <v>0</v>
      </c>
      <c r="N64" s="34">
        <f>N17+N63</f>
        <v>0</v>
      </c>
      <c r="O64" s="34">
        <f>O18+O63</f>
        <v>0</v>
      </c>
      <c r="P64" s="34">
        <f>P63+P19</f>
        <v>0</v>
      </c>
      <c r="Q64" s="34">
        <f>Q63+Q20</f>
        <v>0</v>
      </c>
      <c r="R64" s="34">
        <f>R63+R21</f>
        <v>0</v>
      </c>
      <c r="S64" s="34">
        <f>SUM(S63,S22)</f>
        <v>0</v>
      </c>
      <c r="T64" s="34"/>
      <c r="U64" s="34">
        <f>U63+U24</f>
        <v>0</v>
      </c>
      <c r="V64" s="34">
        <f>V63+V25</f>
        <v>0</v>
      </c>
      <c r="W64" s="34">
        <f>W63+W26</f>
        <v>0</v>
      </c>
      <c r="X64" s="34">
        <f>+X63+X27</f>
        <v>0</v>
      </c>
      <c r="Y64" s="34">
        <f>+Y63+Y28</f>
        <v>0</v>
      </c>
      <c r="Z64" s="34">
        <f>Z63+Z29</f>
        <v>0</v>
      </c>
      <c r="AA64" s="34">
        <f>AA63+AA30</f>
        <v>0</v>
      </c>
      <c r="AB64" s="34">
        <f>AB63+AB31</f>
        <v>0</v>
      </c>
      <c r="AC64" s="734">
        <f>AC63+AC32</f>
        <v>0</v>
      </c>
      <c r="AD64" s="34"/>
      <c r="AE64" s="34">
        <f>AE63+AE34</f>
        <v>0</v>
      </c>
      <c r="AF64" s="34">
        <f>AF63+AF35</f>
        <v>0</v>
      </c>
      <c r="AG64" s="34">
        <f>AG63+AG36</f>
        <v>0</v>
      </c>
      <c r="AH64" s="34">
        <f>AH63+AH37</f>
        <v>0</v>
      </c>
      <c r="AI64" s="34">
        <f>AI63+AI38</f>
        <v>0</v>
      </c>
      <c r="AJ64" s="34">
        <f>AJ63+AJ39</f>
        <v>0</v>
      </c>
      <c r="AK64" s="34">
        <f>AK63+AK40</f>
        <v>0</v>
      </c>
      <c r="AL64" s="34">
        <f>AL63+AL41</f>
        <v>0</v>
      </c>
      <c r="AM64" s="34">
        <f>AM63+AM42</f>
        <v>0</v>
      </c>
      <c r="AN64" s="34">
        <f>AN63+AN43</f>
        <v>0</v>
      </c>
      <c r="AO64" s="34">
        <f>AO63+AO44</f>
        <v>0</v>
      </c>
      <c r="AP64" s="34">
        <f>AP63+AP45</f>
        <v>0</v>
      </c>
      <c r="AQ64" s="34">
        <f>AQ63+AQ46</f>
        <v>0</v>
      </c>
      <c r="AR64" s="34">
        <f>AR63+AR47</f>
        <v>0</v>
      </c>
      <c r="AS64" s="34">
        <f>AS63+AS48</f>
        <v>0</v>
      </c>
      <c r="AT64" s="34">
        <f>AT63+AT49</f>
        <v>0</v>
      </c>
      <c r="AU64" s="34">
        <f>AU63+AU50</f>
        <v>0</v>
      </c>
      <c r="AV64" s="34">
        <f>AV63+AV51</f>
        <v>0</v>
      </c>
      <c r="AW64" s="34">
        <f>AW63+AW52</f>
        <v>0</v>
      </c>
      <c r="AX64" s="34">
        <f>AX63+AX53</f>
        <v>0</v>
      </c>
      <c r="AY64" s="34">
        <f>AY63+AY54</f>
        <v>0</v>
      </c>
      <c r="AZ64" s="34">
        <f>AZ63+AZ55</f>
        <v>0</v>
      </c>
      <c r="BA64" s="34">
        <f>BA63+BA56</f>
        <v>0</v>
      </c>
      <c r="BB64" s="34">
        <f>BB63+BB57</f>
        <v>0</v>
      </c>
      <c r="BC64" s="34">
        <f>BC63+BC58</f>
        <v>0</v>
      </c>
      <c r="BD64" s="34">
        <f>BD63+BD59</f>
        <v>0</v>
      </c>
      <c r="BE64" s="34">
        <f>BE63+BE60</f>
        <v>0</v>
      </c>
      <c r="BF64" s="34">
        <f>BF63+BF61</f>
        <v>0</v>
      </c>
      <c r="BG64" s="34">
        <f>BG63+BG62</f>
        <v>0</v>
      </c>
      <c r="BH64" s="34"/>
      <c r="BI64" s="34"/>
      <c r="BJ64" s="9">
        <f>BI62</f>
        <v>0</v>
      </c>
    </row>
    <row r="66" spans="2:54" x14ac:dyDescent="0.25">
      <c r="S66" s="9">
        <f>S63+R63</f>
        <v>0</v>
      </c>
    </row>
    <row r="67" spans="2:54" ht="15.6" x14ac:dyDescent="0.3">
      <c r="B67" s="36" t="s">
        <v>158</v>
      </c>
      <c r="C67" s="37" t="s">
        <v>155</v>
      </c>
      <c r="D67" s="38"/>
      <c r="AZ67" s="8"/>
      <c r="BA67" s="8"/>
      <c r="BB67" s="8"/>
    </row>
    <row r="68" spans="2:54" ht="15.6" x14ac:dyDescent="0.3">
      <c r="B68" s="36" t="s">
        <v>159</v>
      </c>
      <c r="C68" s="37" t="s">
        <v>118</v>
      </c>
      <c r="D68" s="3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85" zoomScaleNormal="85" workbookViewId="0">
      <pane xSplit="4" ySplit="6" topLeftCell="E49" activePane="bottomRight" state="frozen"/>
      <selection activeCell="A2" sqref="A2:BH2"/>
      <selection pane="topRight" activeCell="A2" sqref="A2:BH2"/>
      <selection pane="bottomLeft" activeCell="A2" sqref="A2:BH2"/>
      <selection pane="bottomRight" activeCell="A2" sqref="A2:BH2"/>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9"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D1" s="6"/>
      <c r="E1" s="6"/>
      <c r="F1" s="6"/>
      <c r="G1" s="6"/>
      <c r="H1" s="6"/>
      <c r="I1" s="6"/>
      <c r="J1" s="6"/>
      <c r="K1" s="6"/>
      <c r="L1" s="6"/>
      <c r="M1" s="90">
        <v>100791</v>
      </c>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948</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131</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98"/>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0</v>
      </c>
      <c r="BK7" s="100">
        <f>D7-BJ7</f>
        <v>0</v>
      </c>
    </row>
    <row r="8" spans="1:67" s="14" customFormat="1" ht="17.25" customHeight="1" x14ac:dyDescent="0.3">
      <c r="A8" s="15">
        <v>1</v>
      </c>
      <c r="B8" s="16" t="s">
        <v>31</v>
      </c>
      <c r="C8" s="91" t="s">
        <v>21</v>
      </c>
      <c r="D8" s="17"/>
      <c r="E8" s="18">
        <f>D8-BH8</f>
        <v>0</v>
      </c>
      <c r="F8" s="18"/>
      <c r="G8" s="19">
        <f>SUM(G13:G17,G19:G21)</f>
        <v>0</v>
      </c>
      <c r="H8" s="19">
        <f>SUM(H12:H17,H19:H21)</f>
        <v>0</v>
      </c>
      <c r="I8" s="101">
        <f>SUM(I11,I13:I17,I19:I21)</f>
        <v>0</v>
      </c>
      <c r="J8" s="19">
        <f>SUM(J11:J12,J14:J17,J19:J21)</f>
        <v>0</v>
      </c>
      <c r="K8" s="19">
        <f>SUM(K11:K13,K15:K17,K19:K21)</f>
        <v>0</v>
      </c>
      <c r="L8" s="19">
        <f>SUM(L11:L14,L16:L17,L19:L21)</f>
        <v>0</v>
      </c>
      <c r="M8" s="19">
        <f>SUM(M11:M15,M17,M19:M21)</f>
        <v>0</v>
      </c>
      <c r="N8" s="19">
        <f>SUM(N11:N16,N19:N21)</f>
        <v>0</v>
      </c>
      <c r="O8" s="19">
        <f>SUM(O11:O16,O19:O21)</f>
        <v>0</v>
      </c>
      <c r="P8" s="19">
        <f>SUM(P11:P18,P20:P21)</f>
        <v>0</v>
      </c>
      <c r="Q8" s="19">
        <f>SUM(Q11:Q17,Q19,Q21)</f>
        <v>0</v>
      </c>
      <c r="R8" s="19">
        <f>SUM(R11:R17,R19:R20)</f>
        <v>0</v>
      </c>
      <c r="S8" s="20">
        <f>SUM(S11:S17,S19:S21)</f>
        <v>0</v>
      </c>
      <c r="T8" s="106"/>
      <c r="U8" s="19">
        <f>SUM(U11:U17,U19:U21)</f>
        <v>0</v>
      </c>
      <c r="V8" s="19">
        <f t="shared" ref="V8:BG8" si="0">SUM(V11:V17,V19:V21)</f>
        <v>0</v>
      </c>
      <c r="W8" s="19">
        <f t="shared" si="0"/>
        <v>0</v>
      </c>
      <c r="X8" s="19">
        <f t="shared" si="0"/>
        <v>0</v>
      </c>
      <c r="Y8" s="19">
        <f t="shared" si="0"/>
        <v>0</v>
      </c>
      <c r="Z8" s="19">
        <f t="shared" si="0"/>
        <v>0</v>
      </c>
      <c r="AA8" s="19">
        <f t="shared" si="0"/>
        <v>0</v>
      </c>
      <c r="AB8" s="19">
        <f t="shared" si="0"/>
        <v>0</v>
      </c>
      <c r="AC8" s="736">
        <f t="shared" si="0"/>
        <v>0</v>
      </c>
      <c r="AD8" s="718">
        <f t="shared" si="0"/>
        <v>0</v>
      </c>
      <c r="AE8" s="19">
        <f t="shared" si="0"/>
        <v>0</v>
      </c>
      <c r="AF8" s="19">
        <f t="shared" si="0"/>
        <v>0</v>
      </c>
      <c r="AG8" s="19">
        <f t="shared" si="0"/>
        <v>0</v>
      </c>
      <c r="AH8" s="19">
        <f t="shared" si="0"/>
        <v>0</v>
      </c>
      <c r="AI8" s="19">
        <f t="shared" si="0"/>
        <v>0</v>
      </c>
      <c r="AJ8" s="19">
        <f t="shared" si="0"/>
        <v>0</v>
      </c>
      <c r="AK8" s="19">
        <f t="shared" si="0"/>
        <v>0</v>
      </c>
      <c r="AL8" s="19">
        <f t="shared" si="0"/>
        <v>0</v>
      </c>
      <c r="AM8" s="19">
        <f t="shared" si="0"/>
        <v>0</v>
      </c>
      <c r="AN8" s="19">
        <f t="shared" si="0"/>
        <v>0</v>
      </c>
      <c r="AO8" s="19">
        <f t="shared" si="0"/>
        <v>0</v>
      </c>
      <c r="AP8" s="19">
        <f t="shared" si="0"/>
        <v>0</v>
      </c>
      <c r="AQ8" s="19">
        <f t="shared" si="0"/>
        <v>0</v>
      </c>
      <c r="AR8" s="19">
        <f t="shared" si="0"/>
        <v>0</v>
      </c>
      <c r="AS8" s="19">
        <f t="shared" si="0"/>
        <v>0</v>
      </c>
      <c r="AT8" s="19">
        <f t="shared" si="0"/>
        <v>0</v>
      </c>
      <c r="AU8" s="19">
        <f t="shared" si="0"/>
        <v>0</v>
      </c>
      <c r="AV8" s="19">
        <f t="shared" si="0"/>
        <v>0</v>
      </c>
      <c r="AW8" s="19">
        <f t="shared" si="0"/>
        <v>0</v>
      </c>
      <c r="AX8" s="19">
        <f t="shared" si="0"/>
        <v>0</v>
      </c>
      <c r="AY8" s="19">
        <f t="shared" si="0"/>
        <v>0</v>
      </c>
      <c r="AZ8" s="19">
        <f t="shared" si="0"/>
        <v>0</v>
      </c>
      <c r="BA8" s="19">
        <f t="shared" si="0"/>
        <v>0</v>
      </c>
      <c r="BB8" s="19">
        <f t="shared" si="0"/>
        <v>0</v>
      </c>
      <c r="BC8" s="19">
        <f t="shared" si="0"/>
        <v>0</v>
      </c>
      <c r="BD8" s="19">
        <f t="shared" si="0"/>
        <v>0</v>
      </c>
      <c r="BE8" s="19">
        <f t="shared" si="0"/>
        <v>0</v>
      </c>
      <c r="BF8" s="19">
        <f t="shared" si="0"/>
        <v>0</v>
      </c>
      <c r="BG8" s="19">
        <f t="shared" si="0"/>
        <v>0</v>
      </c>
      <c r="BH8" s="21">
        <f>SUM(BH11:BH17,BH19:BH21)</f>
        <v>0</v>
      </c>
      <c r="BI8" s="22">
        <f>E64</f>
        <v>0</v>
      </c>
      <c r="BJ8" s="14">
        <f>BI10+BI13+BI14+BI15+BI16+BI17+BI19+BI20+BI21</f>
        <v>0</v>
      </c>
      <c r="BK8" s="42"/>
      <c r="BL8" s="8"/>
      <c r="BM8" s="8"/>
      <c r="BN8" s="8"/>
      <c r="BO8" s="8"/>
    </row>
    <row r="9" spans="1:67" s="14" customFormat="1" ht="12" customHeight="1" x14ac:dyDescent="0.3">
      <c r="A9" s="15"/>
      <c r="B9" s="16" t="s">
        <v>259</v>
      </c>
      <c r="C9" s="91"/>
      <c r="D9" s="17"/>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42"/>
      <c r="BL9" s="8"/>
      <c r="BM9" s="8"/>
      <c r="BN9" s="8"/>
      <c r="BO9" s="8"/>
    </row>
    <row r="10" spans="1:67" s="26" customFormat="1" ht="15.6" x14ac:dyDescent="0.3">
      <c r="A10" s="15">
        <v>1.1000000000000001</v>
      </c>
      <c r="B10" s="16" t="s">
        <v>81</v>
      </c>
      <c r="C10" s="23" t="s">
        <v>82</v>
      </c>
      <c r="D10" s="17"/>
      <c r="E10" s="24">
        <f>SUM(J10:N10,P10:R10)</f>
        <v>0</v>
      </c>
      <c r="F10" s="24"/>
      <c r="G10" s="25">
        <f>D10-BH10</f>
        <v>0</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0</v>
      </c>
      <c r="Q10" s="20">
        <f t="shared" si="1"/>
        <v>0</v>
      </c>
      <c r="R10" s="20">
        <f t="shared" si="1"/>
        <v>0</v>
      </c>
      <c r="S10" s="720">
        <f t="shared" si="1"/>
        <v>0</v>
      </c>
      <c r="T10" s="20"/>
      <c r="U10" s="20">
        <f>SUM(U11:U12)</f>
        <v>0</v>
      </c>
      <c r="V10" s="20">
        <f t="shared" ref="V10:BF10" si="2">SUM(V11:V12)</f>
        <v>0</v>
      </c>
      <c r="W10" s="20">
        <f t="shared" si="2"/>
        <v>0</v>
      </c>
      <c r="X10" s="20">
        <f t="shared" si="2"/>
        <v>0</v>
      </c>
      <c r="Y10" s="20">
        <f t="shared" si="2"/>
        <v>0</v>
      </c>
      <c r="Z10" s="20">
        <f t="shared" si="2"/>
        <v>0</v>
      </c>
      <c r="AA10" s="20">
        <f t="shared" si="2"/>
        <v>0</v>
      </c>
      <c r="AB10" s="20">
        <f t="shared" si="2"/>
        <v>0</v>
      </c>
      <c r="AC10" s="737">
        <f t="shared" si="2"/>
        <v>0</v>
      </c>
      <c r="AD10" s="720"/>
      <c r="AE10" s="20">
        <f t="shared" si="2"/>
        <v>0</v>
      </c>
      <c r="AF10" s="20">
        <f t="shared" si="2"/>
        <v>0</v>
      </c>
      <c r="AG10" s="20">
        <f t="shared" si="2"/>
        <v>0</v>
      </c>
      <c r="AH10" s="20">
        <f t="shared" si="2"/>
        <v>0</v>
      </c>
      <c r="AI10" s="20">
        <f t="shared" si="2"/>
        <v>0</v>
      </c>
      <c r="AJ10" s="20">
        <f t="shared" si="2"/>
        <v>0</v>
      </c>
      <c r="AK10" s="20">
        <f t="shared" si="2"/>
        <v>0</v>
      </c>
      <c r="AL10" s="20">
        <f t="shared" si="2"/>
        <v>0</v>
      </c>
      <c r="AM10" s="20">
        <f t="shared" si="2"/>
        <v>0</v>
      </c>
      <c r="AN10" s="20">
        <f t="shared" si="2"/>
        <v>0</v>
      </c>
      <c r="AO10" s="20">
        <f t="shared" si="2"/>
        <v>0</v>
      </c>
      <c r="AP10" s="20">
        <f t="shared" si="2"/>
        <v>0</v>
      </c>
      <c r="AQ10" s="20">
        <f t="shared" si="2"/>
        <v>0</v>
      </c>
      <c r="AR10" s="20">
        <f t="shared" si="2"/>
        <v>0</v>
      </c>
      <c r="AS10" s="20">
        <f t="shared" si="2"/>
        <v>0</v>
      </c>
      <c r="AT10" s="20">
        <f t="shared" si="2"/>
        <v>0</v>
      </c>
      <c r="AU10" s="20">
        <f t="shared" si="2"/>
        <v>0</v>
      </c>
      <c r="AV10" s="20">
        <f t="shared" si="2"/>
        <v>0</v>
      </c>
      <c r="AW10" s="20">
        <f t="shared" si="2"/>
        <v>0</v>
      </c>
      <c r="AX10" s="20">
        <f t="shared" si="2"/>
        <v>0</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0</v>
      </c>
      <c r="BI10" s="23">
        <f>G64</f>
        <v>0</v>
      </c>
      <c r="BJ10" s="14"/>
      <c r="BK10" s="42"/>
      <c r="BL10" s="8"/>
      <c r="BM10" s="8"/>
      <c r="BN10" s="8"/>
      <c r="BO10" s="8"/>
    </row>
    <row r="11" spans="1:67" s="26" customFormat="1" ht="15.6" x14ac:dyDescent="0.3">
      <c r="A11" s="15"/>
      <c r="B11" s="16" t="s">
        <v>79</v>
      </c>
      <c r="C11" s="23" t="s">
        <v>80</v>
      </c>
      <c r="D11" s="17"/>
      <c r="E11" s="727">
        <f>SUM(I11:N11,P11:R11)</f>
        <v>0</v>
      </c>
      <c r="F11" s="727"/>
      <c r="G11" s="720">
        <f>SUM(I11)</f>
        <v>0</v>
      </c>
      <c r="H11" s="93">
        <f>D11-BH11</f>
        <v>0</v>
      </c>
      <c r="I11" s="4"/>
      <c r="J11" s="4"/>
      <c r="K11" s="4"/>
      <c r="L11" s="4"/>
      <c r="M11" s="103"/>
      <c r="N11" s="4"/>
      <c r="O11" s="4"/>
      <c r="P11" s="4"/>
      <c r="Q11" s="4"/>
      <c r="R11" s="4"/>
      <c r="S11" s="720">
        <f t="shared" ref="S11:S18" si="3">SUM(U11:BF11)</f>
        <v>0</v>
      </c>
      <c r="T11" s="4"/>
      <c r="U11" s="4"/>
      <c r="V11" s="4"/>
      <c r="W11" s="4"/>
      <c r="X11" s="4"/>
      <c r="Y11" s="4"/>
      <c r="Z11" s="4"/>
      <c r="AA11" s="4"/>
      <c r="AB11" s="4"/>
      <c r="AC11" s="737">
        <f>SUM(AE11:AT11)</f>
        <v>0</v>
      </c>
      <c r="AD11" s="720"/>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f>SUM(I11:N11,P11:R11,U11:AB11,AE11:BG11)</f>
        <v>0</v>
      </c>
      <c r="BI11" s="23">
        <f>H64</f>
        <v>0</v>
      </c>
      <c r="BJ11" s="14"/>
      <c r="BK11" s="42"/>
      <c r="BL11" s="8"/>
      <c r="BM11" s="8"/>
      <c r="BN11" s="8"/>
      <c r="BO11" s="8"/>
    </row>
    <row r="12" spans="1:67" s="26" customFormat="1" ht="15.6" x14ac:dyDescent="0.3">
      <c r="A12" s="15"/>
      <c r="B12" s="16" t="s">
        <v>184</v>
      </c>
      <c r="C12" s="23" t="s">
        <v>183</v>
      </c>
      <c r="D12" s="17"/>
      <c r="E12" s="105">
        <f>SUM(H12,J12:N12,P12:R12)</f>
        <v>0</v>
      </c>
      <c r="F12" s="105"/>
      <c r="G12" s="104">
        <f>SUM(H12)</f>
        <v>0</v>
      </c>
      <c r="H12" s="4"/>
      <c r="I12" s="93">
        <f>D12-BH12</f>
        <v>0</v>
      </c>
      <c r="J12" s="4"/>
      <c r="K12" s="4"/>
      <c r="L12" s="4"/>
      <c r="M12" s="103"/>
      <c r="N12" s="4"/>
      <c r="O12" s="4"/>
      <c r="P12" s="4"/>
      <c r="Q12" s="4"/>
      <c r="R12" s="4"/>
      <c r="S12" s="720">
        <f t="shared" si="3"/>
        <v>0</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v>
      </c>
      <c r="BI12" s="23">
        <f>I64</f>
        <v>0</v>
      </c>
      <c r="BJ12" s="14"/>
      <c r="BK12" s="42"/>
      <c r="BL12" s="8"/>
      <c r="BM12" s="8"/>
      <c r="BN12" s="8"/>
      <c r="BO12" s="8"/>
    </row>
    <row r="13" spans="1:67" s="26" customFormat="1" ht="13.8" x14ac:dyDescent="0.25">
      <c r="A13" s="15">
        <v>1.2</v>
      </c>
      <c r="B13" s="16" t="s">
        <v>105</v>
      </c>
      <c r="C13" s="23" t="s">
        <v>51</v>
      </c>
      <c r="D13" s="17"/>
      <c r="E13" s="24">
        <f>SUM(H13:I13,K13:N13,P13:R13)</f>
        <v>0</v>
      </c>
      <c r="F13" s="24"/>
      <c r="G13" s="20">
        <f>SUM(H13:I13)</f>
        <v>0</v>
      </c>
      <c r="H13" s="4"/>
      <c r="I13" s="4"/>
      <c r="J13" s="25">
        <f>D13-BH13</f>
        <v>0</v>
      </c>
      <c r="K13" s="4"/>
      <c r="L13" s="4"/>
      <c r="M13" s="4"/>
      <c r="N13" s="4"/>
      <c r="O13" s="4"/>
      <c r="P13" s="4"/>
      <c r="Q13" s="4"/>
      <c r="R13" s="4"/>
      <c r="S13" s="720">
        <f t="shared" si="3"/>
        <v>0</v>
      </c>
      <c r="T13" s="20"/>
      <c r="U13" s="4"/>
      <c r="V13" s="4"/>
      <c r="W13" s="4"/>
      <c r="X13" s="4"/>
      <c r="Y13" s="4"/>
      <c r="Z13" s="4"/>
      <c r="AA13" s="4"/>
      <c r="AB13" s="4"/>
      <c r="AC13" s="737">
        <f t="shared" si="4"/>
        <v>0</v>
      </c>
      <c r="AD13" s="720"/>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20">
        <f>SUM(H13:I13,K13:N13,P13:R13,U13:AB13,AE13:BG13)</f>
        <v>0</v>
      </c>
      <c r="BI13" s="23">
        <f>J64</f>
        <v>0</v>
      </c>
      <c r="BJ13" s="14"/>
    </row>
    <row r="14" spans="1:67" s="26" customFormat="1" ht="13.8" x14ac:dyDescent="0.25">
      <c r="A14" s="15" t="s">
        <v>3</v>
      </c>
      <c r="B14" s="16" t="s">
        <v>34</v>
      </c>
      <c r="C14" s="23" t="s">
        <v>39</v>
      </c>
      <c r="D14" s="17"/>
      <c r="E14" s="24">
        <f>SUM(H14:J14,L14:N14,P14:R14)</f>
        <v>0</v>
      </c>
      <c r="F14" s="24"/>
      <c r="G14" s="20">
        <f t="shared" ref="G14:G62" si="5">SUM(H14:I14)</f>
        <v>0</v>
      </c>
      <c r="H14" s="4"/>
      <c r="I14" s="4"/>
      <c r="J14" s="4"/>
      <c r="K14" s="25">
        <f>D14-BH14</f>
        <v>0</v>
      </c>
      <c r="L14" s="4"/>
      <c r="M14" s="4"/>
      <c r="N14" s="4"/>
      <c r="O14" s="4"/>
      <c r="P14" s="4"/>
      <c r="Q14" s="4"/>
      <c r="R14" s="4"/>
      <c r="S14" s="720">
        <f t="shared" si="3"/>
        <v>0</v>
      </c>
      <c r="T14" s="20"/>
      <c r="U14" s="4"/>
      <c r="V14" s="4"/>
      <c r="W14" s="4"/>
      <c r="X14" s="4"/>
      <c r="Y14" s="4"/>
      <c r="Z14" s="4"/>
      <c r="AA14" s="4"/>
      <c r="AB14" s="4"/>
      <c r="AC14" s="737">
        <f t="shared" si="4"/>
        <v>0</v>
      </c>
      <c r="AD14" s="720"/>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20">
        <f>SUM(H14:J14,L14:N14,P14:R14,U14:AB14,AE14:BG14)</f>
        <v>0</v>
      </c>
      <c r="BI14" s="23">
        <f>K64</f>
        <v>0</v>
      </c>
      <c r="BJ14" s="14"/>
    </row>
    <row r="15" spans="1:67" s="26" customFormat="1" ht="13.8" x14ac:dyDescent="0.25">
      <c r="A15" s="15" t="s">
        <v>4</v>
      </c>
      <c r="B15" s="16" t="s">
        <v>11</v>
      </c>
      <c r="C15" s="23" t="s">
        <v>22</v>
      </c>
      <c r="D15" s="17"/>
      <c r="E15" s="24">
        <f>SUM(H15:K15,M15:N15,P15:R15)</f>
        <v>0</v>
      </c>
      <c r="F15" s="24"/>
      <c r="G15" s="20">
        <f t="shared" si="5"/>
        <v>0</v>
      </c>
      <c r="H15" s="4"/>
      <c r="I15" s="4"/>
      <c r="J15" s="4"/>
      <c r="K15" s="4"/>
      <c r="L15" s="25">
        <f>D15-BH15</f>
        <v>0</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0</v>
      </c>
      <c r="BJ15" s="14"/>
    </row>
    <row r="16" spans="1:67" s="26" customFormat="1" ht="13.8" x14ac:dyDescent="0.25">
      <c r="A16" s="15" t="s">
        <v>5</v>
      </c>
      <c r="B16" s="16" t="s">
        <v>12</v>
      </c>
      <c r="C16" s="23" t="s">
        <v>23</v>
      </c>
      <c r="D16" s="17"/>
      <c r="E16" s="24">
        <f>SUM(H16:L16,N16,P16:R16)</f>
        <v>0</v>
      </c>
      <c r="F16" s="24"/>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17"/>
      <c r="E17" s="24">
        <f>SUM(H17:M17,P17:R17)</f>
        <v>0</v>
      </c>
      <c r="F17" s="24"/>
      <c r="G17" s="720">
        <f t="shared" si="5"/>
        <v>0</v>
      </c>
      <c r="H17" s="4"/>
      <c r="I17" s="4"/>
      <c r="J17" s="4"/>
      <c r="K17" s="4"/>
      <c r="L17" s="4"/>
      <c r="M17" s="4"/>
      <c r="N17" s="25">
        <f>D17-BH17</f>
        <v>0</v>
      </c>
      <c r="O17" s="4"/>
      <c r="P17" s="4"/>
      <c r="Q17" s="4"/>
      <c r="R17" s="4"/>
      <c r="S17" s="720">
        <f t="shared" si="3"/>
        <v>0</v>
      </c>
      <c r="T17" s="20"/>
      <c r="U17" s="4"/>
      <c r="V17" s="4"/>
      <c r="W17" s="4"/>
      <c r="X17" s="4"/>
      <c r="Y17" s="4"/>
      <c r="Z17" s="4"/>
      <c r="AA17" s="4"/>
      <c r="AB17" s="4"/>
      <c r="AC17" s="737">
        <f t="shared" si="4"/>
        <v>0</v>
      </c>
      <c r="AD17" s="720"/>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20">
        <f>SUM(H17:M17,P17:R17,U17:AB17,AE17:BG17)</f>
        <v>0</v>
      </c>
      <c r="BI17" s="23">
        <f>N64</f>
        <v>0</v>
      </c>
      <c r="BJ17" s="14"/>
    </row>
    <row r="18" spans="1:64" s="26" customFormat="1" ht="19.2" x14ac:dyDescent="0.25">
      <c r="A18" s="15"/>
      <c r="B18" s="92" t="s">
        <v>231</v>
      </c>
      <c r="C18" s="23" t="s">
        <v>232</v>
      </c>
      <c r="D18" s="17"/>
      <c r="E18" s="24">
        <f>SUM(H18:M18,P18:R18)</f>
        <v>0</v>
      </c>
      <c r="F18" s="17"/>
      <c r="G18" s="720">
        <f t="shared" si="5"/>
        <v>0</v>
      </c>
      <c r="H18" s="4"/>
      <c r="I18" s="4"/>
      <c r="J18" s="4"/>
      <c r="K18" s="4"/>
      <c r="L18" s="4"/>
      <c r="M18" s="4"/>
      <c r="N18" s="4"/>
      <c r="O18" s="93">
        <f>D18-BH18</f>
        <v>0</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17"/>
      <c r="E19" s="24">
        <f>SUM(H19:N19,Q19:R19)</f>
        <v>0</v>
      </c>
      <c r="F19" s="24"/>
      <c r="G19" s="20">
        <f t="shared" si="5"/>
        <v>0</v>
      </c>
      <c r="H19" s="4"/>
      <c r="I19" s="4"/>
      <c r="J19" s="4"/>
      <c r="K19" s="4"/>
      <c r="L19" s="4"/>
      <c r="M19" s="4"/>
      <c r="N19" s="4"/>
      <c r="O19" s="4"/>
      <c r="P19" s="25">
        <f>D19-BH19</f>
        <v>0</v>
      </c>
      <c r="Q19" s="4"/>
      <c r="R19" s="4"/>
      <c r="S19" s="720">
        <f>SUM(U19:BF19)</f>
        <v>0</v>
      </c>
      <c r="T19" s="20"/>
      <c r="U19" s="4"/>
      <c r="V19" s="4"/>
      <c r="W19" s="4"/>
      <c r="X19" s="4"/>
      <c r="Y19" s="4"/>
      <c r="Z19" s="4"/>
      <c r="AA19" s="4"/>
      <c r="AB19" s="4"/>
      <c r="AC19" s="737">
        <f t="shared" si="4"/>
        <v>0</v>
      </c>
      <c r="AD19" s="720"/>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20">
        <f>SUM(H19:N19,Q19:R19,U19:AB19,AE19:BG19)</f>
        <v>0</v>
      </c>
      <c r="BI19" s="23">
        <f>P64</f>
        <v>0</v>
      </c>
      <c r="BJ19" s="14"/>
    </row>
    <row r="20" spans="1:64" s="26" customFormat="1" ht="13.8" x14ac:dyDescent="0.25">
      <c r="A20" s="15" t="s">
        <v>47</v>
      </c>
      <c r="B20" s="16" t="s">
        <v>45</v>
      </c>
      <c r="C20" s="23" t="s">
        <v>46</v>
      </c>
      <c r="D20" s="17"/>
      <c r="E20" s="24">
        <f>SUM(H20:N20,P20,R20)</f>
        <v>0</v>
      </c>
      <c r="F20" s="24"/>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17"/>
      <c r="E21" s="24">
        <f>SUM(H21:N21,P21:Q21)</f>
        <v>0</v>
      </c>
      <c r="F21" s="24"/>
      <c r="G21" s="20">
        <f t="shared" si="5"/>
        <v>0</v>
      </c>
      <c r="H21" s="4"/>
      <c r="I21" s="4"/>
      <c r="J21" s="4"/>
      <c r="K21" s="4"/>
      <c r="L21" s="4"/>
      <c r="M21" s="4"/>
      <c r="N21" s="4"/>
      <c r="O21" s="4"/>
      <c r="P21" s="4"/>
      <c r="Q21" s="4"/>
      <c r="R21" s="25">
        <f>D21-BH21</f>
        <v>0</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0</v>
      </c>
      <c r="BJ21" s="14"/>
    </row>
    <row r="22" spans="1:64" s="26" customFormat="1" ht="13.8" x14ac:dyDescent="0.25">
      <c r="A22" s="15">
        <v>2</v>
      </c>
      <c r="B22" s="15" t="s">
        <v>32</v>
      </c>
      <c r="C22" s="23" t="s">
        <v>24</v>
      </c>
      <c r="D22" s="17"/>
      <c r="E22" s="24">
        <f>SUM(H22:N22,P22:R22)</f>
        <v>0</v>
      </c>
      <c r="F22" s="24"/>
      <c r="G22" s="20">
        <f t="shared" si="5"/>
        <v>0</v>
      </c>
      <c r="H22" s="20">
        <f>SUM(H24:H31,H34:H61)</f>
        <v>0</v>
      </c>
      <c r="I22" s="20">
        <f>SUM(I24:I31,I34:I61)</f>
        <v>0</v>
      </c>
      <c r="J22" s="20">
        <f t="shared" ref="J22:R22" si="6">SUM(J24:J31,J34:J61)</f>
        <v>0</v>
      </c>
      <c r="K22" s="20">
        <f t="shared" si="6"/>
        <v>0</v>
      </c>
      <c r="L22" s="20">
        <f>SUM(L24:L31,L34:L61)</f>
        <v>0</v>
      </c>
      <c r="M22" s="20">
        <f t="shared" si="6"/>
        <v>0</v>
      </c>
      <c r="N22" s="20">
        <f t="shared" si="6"/>
        <v>0</v>
      </c>
      <c r="O22" s="20">
        <f t="shared" si="6"/>
        <v>0</v>
      </c>
      <c r="P22" s="20">
        <f t="shared" si="6"/>
        <v>0</v>
      </c>
      <c r="Q22" s="20">
        <f t="shared" si="6"/>
        <v>0</v>
      </c>
      <c r="R22" s="20">
        <f t="shared" si="6"/>
        <v>0</v>
      </c>
      <c r="S22" s="25">
        <f>D22-BH22</f>
        <v>0</v>
      </c>
      <c r="T22" s="25"/>
      <c r="U22" s="20">
        <f>SUM(U25:U31,U34:U49,U50:U61)</f>
        <v>0</v>
      </c>
      <c r="V22" s="20">
        <f>SUM(V24,V26:V31,V34:V49,V50:V61)</f>
        <v>0</v>
      </c>
      <c r="W22" s="20">
        <f>SUM(W24:W25,W27:W31,W34:W49,W50:W61)</f>
        <v>0</v>
      </c>
      <c r="X22" s="20">
        <f>SUM(X24:X26,X28:X31,X34:X49,X50:X61)</f>
        <v>0</v>
      </c>
      <c r="Y22" s="20">
        <f>SUM(Y24:Y27,Y29:Y31,Y34:Y49,Y50:Y61)</f>
        <v>0</v>
      </c>
      <c r="Z22" s="20">
        <f>SUM(Z24:Z28,Z30:Z31,Z34:Z49,Z50:Z61)</f>
        <v>0</v>
      </c>
      <c r="AA22" s="20">
        <f>SUM(AA24:AA29,AA31,AA34:AA49,AA50:AA61)</f>
        <v>0</v>
      </c>
      <c r="AB22" s="20">
        <f>SUM(AB24:AB30,AB34:AB49,,AB50:AB61)</f>
        <v>0</v>
      </c>
      <c r="AC22" s="737">
        <f>SUM(AC24:AC31,AC50:AC61)</f>
        <v>0</v>
      </c>
      <c r="AD22" s="720"/>
      <c r="AE22" s="20">
        <f>SUM(AE24:AE31,AE35:AE49,AE50:AE61)</f>
        <v>0</v>
      </c>
      <c r="AF22" s="20">
        <f>SUM(AF24:AF31,AF34,AF36:AF49,AF50:AF61)</f>
        <v>0</v>
      </c>
      <c r="AG22" s="20">
        <f>SUM(AG24:AG31,AG34:AG35,AG37:AG49,AG50:AG61)</f>
        <v>0</v>
      </c>
      <c r="AH22" s="20">
        <f>SUM(AH24:AH31,AH34:AH36,AH38:AH49,AH50:AH61)</f>
        <v>0</v>
      </c>
      <c r="AI22" s="20">
        <f>SUM(AI24:AI31,AI34:AI37,AI39:AI49,AI50:AI61)</f>
        <v>0</v>
      </c>
      <c r="AJ22" s="20">
        <f>SUM(AJ24:AJ31,AJ34:AJ38,AJ40:AJ49,AJ50:AJ61)</f>
        <v>0</v>
      </c>
      <c r="AK22" s="20">
        <f>SUM(AK24:AK31,AK34:AK39,AK41:AK49,AK50:AK61)</f>
        <v>0</v>
      </c>
      <c r="AL22" s="20">
        <f>SUM(AL24:AL31,AL34:AL40,AL42:AL49,AL50:AL61)</f>
        <v>0</v>
      </c>
      <c r="AM22" s="20">
        <f>SUM(AM24:AM31,AM34:AM41,AM43:AM49,AM50:AM61)</f>
        <v>0</v>
      </c>
      <c r="AN22" s="20">
        <f>SUM(AN24:AN31,AN34:AN42,AN44:AN49,AN50:AN61)</f>
        <v>0</v>
      </c>
      <c r="AO22" s="20">
        <f>SUM(AO24:AO31,AO34:AO43,AO45:AO49,AO50:AO61)</f>
        <v>0</v>
      </c>
      <c r="AP22" s="20">
        <f>SUM(AP24:AP31,AP34:AP44,AP46:AP49,AP50:AP61)</f>
        <v>0</v>
      </c>
      <c r="AQ22" s="20">
        <f>SUM(AQ24:AQ31,AQ34:AQ45,AQ47:AQ49,AQ50:AQ61)</f>
        <v>0</v>
      </c>
      <c r="AR22" s="20">
        <f>SUM(AR24:AR31,AR34:AR46,AR48:AR49,AR50:AR61)</f>
        <v>0</v>
      </c>
      <c r="AS22" s="20">
        <f>SUM(AS24:AS31,AS34:AS47,AS49,AS50:AS61)</f>
        <v>0</v>
      </c>
      <c r="AT22" s="20">
        <f>SUM(AT24:AT31,AT34:AT48,AT50:AT61)</f>
        <v>0</v>
      </c>
      <c r="AU22" s="20">
        <f>SUM(AU24:AU31,AU34:AU49,AU51:AU61)</f>
        <v>0</v>
      </c>
      <c r="AV22" s="20">
        <f>SUM(AV24:AV31,AV34:AV49,AV50,AV52:AV61)</f>
        <v>0</v>
      </c>
      <c r="AW22" s="20">
        <f>SUM(AW24:AW31,AW34:AW49,AW50,AW51,AW53:AW61)</f>
        <v>0</v>
      </c>
      <c r="AX22" s="20">
        <f>SUM(AX24:AX31,AX34:AX49,AX50,AX51,AX52,AX54:AX61)</f>
        <v>0</v>
      </c>
      <c r="AY22" s="20">
        <f>SUM(AY24:AY31,AY34:AY49,AY50,AY51,AY52,AY55:AY61)</f>
        <v>0</v>
      </c>
      <c r="AZ22" s="20">
        <f>SUM(AZ24:AZ31,AZ34:AZ49,AZ50:AZ54,AZ56:AZ61)</f>
        <v>0</v>
      </c>
      <c r="BA22" s="20">
        <f>SUM(BA24:BA31,BA34:BA49,BA50:BA55,BA57:BA61)</f>
        <v>0</v>
      </c>
      <c r="BB22" s="20">
        <f>SUM(BB24:BB31,BB34:BB49,BB50:BB56,BB58:BB61)</f>
        <v>0</v>
      </c>
      <c r="BC22" s="20">
        <f>SUM(BC24:BC31,BC34:BC49,BC50:BC57,BC59:BC61)</f>
        <v>0</v>
      </c>
      <c r="BD22" s="20">
        <f>SUM(BD24:BD31,BD34:BD49,BD50:BD58,BD60:BD61)</f>
        <v>0</v>
      </c>
      <c r="BE22" s="20">
        <f>SUM(BE24:BE31,BE34:BE49,BE50:BE59,BE61)</f>
        <v>0</v>
      </c>
      <c r="BF22" s="20">
        <f>SUM(BF24:BF31,BF34:BF49,BF50:BF60)</f>
        <v>0</v>
      </c>
      <c r="BG22" s="20">
        <f>SUM(BG24:BG31,BG34:BG49,BG50:BG61)</f>
        <v>0</v>
      </c>
      <c r="BH22" s="20">
        <f>SUM(H22:N22,P22:R22,U22:AB22,AE22:BG22)</f>
        <v>0</v>
      </c>
      <c r="BI22" s="23">
        <f>S64</f>
        <v>0</v>
      </c>
      <c r="BJ22" s="14"/>
      <c r="BK22" s="26">
        <f>BI24+BI25+BI26+BI27+BI28+BI29+BI30+BI31+BI34+BI35+BI36+BI37+BI38+BI39+BI40+BI41+BI42+BI43+BI44+BI45+BI46+BI47+BI48+BI49+BI50+BI51+BI52+BI53+BI54+BI55+BI56+BI57+BI58+BI59+BI60+BI61</f>
        <v>0</v>
      </c>
      <c r="BL22" s="26">
        <f>BK22-BI22</f>
        <v>0</v>
      </c>
    </row>
    <row r="23" spans="1:64" s="26" customFormat="1" ht="13.8" x14ac:dyDescent="0.25">
      <c r="A23" s="15"/>
      <c r="B23" s="15" t="s">
        <v>38</v>
      </c>
      <c r="C23" s="23"/>
      <c r="D23" s="17"/>
      <c r="E23" s="727"/>
      <c r="F23" s="727"/>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17"/>
      <c r="E24" s="24">
        <f>SUM(H24:N24,P24:R24)</f>
        <v>0</v>
      </c>
      <c r="F24" s="24"/>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v>
      </c>
      <c r="BJ24" s="14"/>
    </row>
    <row r="25" spans="1:64" s="26" customFormat="1" ht="13.8" x14ac:dyDescent="0.25">
      <c r="A25" s="15" t="s">
        <v>6</v>
      </c>
      <c r="B25" s="16" t="s">
        <v>14</v>
      </c>
      <c r="C25" s="23" t="s">
        <v>26</v>
      </c>
      <c r="D25" s="17"/>
      <c r="E25" s="24">
        <f t="shared" ref="E25:E30" si="8">SUM(H25:N25,P25:R25)</f>
        <v>0</v>
      </c>
      <c r="F25" s="24"/>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v>
      </c>
      <c r="BJ25" s="14"/>
    </row>
    <row r="26" spans="1:64" s="26" customFormat="1" ht="13.8" x14ac:dyDescent="0.25">
      <c r="A26" s="15" t="s">
        <v>7</v>
      </c>
      <c r="B26" s="16" t="s">
        <v>15</v>
      </c>
      <c r="C26" s="23" t="s">
        <v>122</v>
      </c>
      <c r="D26" s="17"/>
      <c r="E26" s="24">
        <f t="shared" si="8"/>
        <v>0</v>
      </c>
      <c r="F26" s="24"/>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17"/>
      <c r="E27" s="24">
        <f t="shared" si="8"/>
        <v>0</v>
      </c>
      <c r="F27" s="24"/>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17"/>
      <c r="E28" s="24">
        <f t="shared" si="8"/>
        <v>0</v>
      </c>
      <c r="F28" s="24"/>
      <c r="G28" s="20">
        <f t="shared" si="5"/>
        <v>0</v>
      </c>
      <c r="H28" s="4"/>
      <c r="I28" s="4"/>
      <c r="J28" s="4"/>
      <c r="K28" s="4"/>
      <c r="L28" s="4"/>
      <c r="M28" s="4"/>
      <c r="N28" s="4"/>
      <c r="O28" s="4"/>
      <c r="P28" s="4"/>
      <c r="Q28" s="4"/>
      <c r="R28" s="4"/>
      <c r="S28" s="20">
        <f>SUM(U28:X28,Z28:BF28)</f>
        <v>0</v>
      </c>
      <c r="T28" s="20"/>
      <c r="U28" s="4"/>
      <c r="V28" s="4"/>
      <c r="W28" s="4"/>
      <c r="X28" s="4"/>
      <c r="Y28" s="25">
        <f>D28-BH28</f>
        <v>0</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0</v>
      </c>
      <c r="BJ28" s="14"/>
    </row>
    <row r="29" spans="1:64" s="26" customFormat="1" ht="13.8" x14ac:dyDescent="0.25">
      <c r="A29" s="15">
        <v>2.6</v>
      </c>
      <c r="B29" s="16" t="s">
        <v>88</v>
      </c>
      <c r="C29" s="23" t="s">
        <v>48</v>
      </c>
      <c r="D29" s="17"/>
      <c r="E29" s="24">
        <f t="shared" si="8"/>
        <v>0</v>
      </c>
      <c r="F29" s="24"/>
      <c r="G29" s="20">
        <f t="shared" si="5"/>
        <v>0</v>
      </c>
      <c r="H29" s="4"/>
      <c r="I29" s="4"/>
      <c r="J29" s="4"/>
      <c r="K29" s="4"/>
      <c r="L29" s="4"/>
      <c r="M29" s="4"/>
      <c r="N29" s="4"/>
      <c r="O29" s="4"/>
      <c r="P29" s="4"/>
      <c r="Q29" s="4"/>
      <c r="R29" s="4"/>
      <c r="S29" s="20">
        <f>SUM(U29:Y29,AA29:BF29)</f>
        <v>0</v>
      </c>
      <c r="T29" s="20"/>
      <c r="U29" s="4"/>
      <c r="V29" s="4"/>
      <c r="W29" s="4"/>
      <c r="X29" s="4"/>
      <c r="Y29" s="4"/>
      <c r="Z29" s="25">
        <f>D29-BH29</f>
        <v>0</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0</v>
      </c>
      <c r="BJ29" s="14"/>
    </row>
    <row r="30" spans="1:64" s="26" customFormat="1" ht="20.25" customHeight="1" x14ac:dyDescent="0.25">
      <c r="A30" s="15">
        <v>2.7</v>
      </c>
      <c r="B30" s="16" t="s">
        <v>89</v>
      </c>
      <c r="C30" s="23" t="s">
        <v>41</v>
      </c>
      <c r="D30" s="17"/>
      <c r="E30" s="24">
        <f t="shared" si="8"/>
        <v>0</v>
      </c>
      <c r="F30" s="24"/>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17"/>
      <c r="E31" s="24">
        <f>SUM(H31:N31,P31:R31)</f>
        <v>0</v>
      </c>
      <c r="F31" s="24"/>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0</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0</v>
      </c>
      <c r="BJ31" s="14"/>
    </row>
    <row r="32" spans="1:64" s="26" customFormat="1" ht="20.25" customHeight="1" x14ac:dyDescent="0.25">
      <c r="A32" s="15" t="s">
        <v>42</v>
      </c>
      <c r="B32" s="16" t="s">
        <v>129</v>
      </c>
      <c r="C32" s="23" t="s">
        <v>27</v>
      </c>
      <c r="D32" s="17"/>
      <c r="E32" s="24">
        <f t="shared" ref="E32:E61" si="9">SUM(H32:N32,P32:R32)</f>
        <v>0</v>
      </c>
      <c r="F32" s="24"/>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0</v>
      </c>
      <c r="T32" s="719"/>
      <c r="U32" s="719">
        <f>SUM(U34:U49)</f>
        <v>0</v>
      </c>
      <c r="V32" s="719">
        <f t="shared" ref="V32:AB32" si="11">SUM(V34:V49)</f>
        <v>0</v>
      </c>
      <c r="W32" s="719">
        <f t="shared" si="11"/>
        <v>0</v>
      </c>
      <c r="X32" s="719">
        <f t="shared" si="11"/>
        <v>0</v>
      </c>
      <c r="Y32" s="719">
        <f>SUM(Y34:Y49)</f>
        <v>0</v>
      </c>
      <c r="Z32" s="719">
        <f t="shared" si="11"/>
        <v>0</v>
      </c>
      <c r="AA32" s="719">
        <f t="shared" si="11"/>
        <v>0</v>
      </c>
      <c r="AB32" s="719">
        <f t="shared" si="11"/>
        <v>0</v>
      </c>
      <c r="AC32" s="739">
        <f>D32-BH32</f>
        <v>0</v>
      </c>
      <c r="AD32" s="720"/>
      <c r="AE32" s="719">
        <f>SUM(AE35:AE49)</f>
        <v>0</v>
      </c>
      <c r="AF32" s="719">
        <f>SUM(AF34,AF36:AF49)</f>
        <v>0</v>
      </c>
      <c r="AG32" s="719">
        <f>SUM(AG34:AG35,AG37:AG49)</f>
        <v>0</v>
      </c>
      <c r="AH32" s="719">
        <f>SUM(AH34:AH36,AH38:AH49)</f>
        <v>0</v>
      </c>
      <c r="AI32" s="719">
        <f>SUM(AI34:AI37,AI39:AI49)</f>
        <v>0</v>
      </c>
      <c r="AJ32" s="719">
        <f>SUM(AJ34:AJ38,AJ40:AJ49)</f>
        <v>0</v>
      </c>
      <c r="AK32" s="719">
        <f>SUM(AK34:AK39,AK41:AK49)</f>
        <v>0</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v>
      </c>
      <c r="AW32" s="719">
        <f>SUM(AW34:AW49,)</f>
        <v>0</v>
      </c>
      <c r="AX32" s="719">
        <f>SUM(AX34:AX49,)</f>
        <v>0</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0</v>
      </c>
      <c r="BI32" s="23">
        <f>BI34+BI35+BI36+BI37+BI38+BI39+BI40+BI41+BI42+BI43+BI44+BI45+BI46+BI47+BI48+BI49</f>
        <v>0</v>
      </c>
      <c r="BJ32" s="14"/>
    </row>
    <row r="33" spans="1:62" s="26" customFormat="1" ht="10.5" customHeight="1" x14ac:dyDescent="0.25">
      <c r="A33" s="94"/>
      <c r="B33" s="92" t="s">
        <v>38</v>
      </c>
      <c r="C33" s="23"/>
      <c r="D33" s="17"/>
      <c r="E33" s="24">
        <f t="shared" si="9"/>
        <v>0</v>
      </c>
      <c r="F33" s="24"/>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17"/>
      <c r="E34" s="24">
        <f t="shared" si="9"/>
        <v>0</v>
      </c>
      <c r="F34" s="24"/>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0</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0</v>
      </c>
      <c r="BJ34" s="14"/>
    </row>
    <row r="35" spans="1:62" s="26" customFormat="1" ht="20.25" customHeight="1" x14ac:dyDescent="0.25">
      <c r="A35" s="721" t="s">
        <v>260</v>
      </c>
      <c r="B35" s="16" t="s">
        <v>235</v>
      </c>
      <c r="C35" s="23" t="s">
        <v>236</v>
      </c>
      <c r="D35" s="17"/>
      <c r="E35" s="24">
        <f t="shared" si="9"/>
        <v>0</v>
      </c>
      <c r="F35" s="24"/>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0</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0</v>
      </c>
      <c r="BJ35" s="14"/>
    </row>
    <row r="36" spans="1:62" s="26" customFormat="1" ht="20.25" customHeight="1" x14ac:dyDescent="0.25">
      <c r="A36" s="721" t="s">
        <v>260</v>
      </c>
      <c r="B36" s="16" t="s">
        <v>237</v>
      </c>
      <c r="C36" s="23" t="s">
        <v>238</v>
      </c>
      <c r="D36" s="17"/>
      <c r="E36" s="24">
        <f t="shared" si="9"/>
        <v>0</v>
      </c>
      <c r="F36" s="24"/>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0</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0</v>
      </c>
      <c r="BJ36" s="14"/>
    </row>
    <row r="37" spans="1:62" s="26" customFormat="1" ht="20.25" customHeight="1" x14ac:dyDescent="0.25">
      <c r="A37" s="721" t="s">
        <v>260</v>
      </c>
      <c r="B37" s="16" t="s">
        <v>239</v>
      </c>
      <c r="C37" s="23" t="s">
        <v>240</v>
      </c>
      <c r="D37" s="17"/>
      <c r="E37" s="24">
        <f t="shared" si="9"/>
        <v>0</v>
      </c>
      <c r="F37" s="24"/>
      <c r="G37" s="20">
        <f t="shared" si="5"/>
        <v>0</v>
      </c>
      <c r="H37" s="4"/>
      <c r="I37" s="4"/>
      <c r="J37" s="4"/>
      <c r="K37" s="4"/>
      <c r="L37" s="4"/>
      <c r="M37" s="4"/>
      <c r="N37" s="4"/>
      <c r="O37" s="4"/>
      <c r="P37" s="4"/>
      <c r="Q37" s="4"/>
      <c r="R37" s="4"/>
      <c r="S37" s="20">
        <f>SUM(U37:AB37,AE37:AG37,AI37:BF37)</f>
        <v>0</v>
      </c>
      <c r="T37" s="20"/>
      <c r="U37" s="4"/>
      <c r="V37" s="4"/>
      <c r="W37" s="4"/>
      <c r="X37" s="4"/>
      <c r="Y37" s="4"/>
      <c r="Z37" s="4"/>
      <c r="AA37" s="4"/>
      <c r="AB37" s="4"/>
      <c r="AC37" s="737">
        <f>SUM(AE37:AG37,AI37:AT37)</f>
        <v>0</v>
      </c>
      <c r="AD37" s="720"/>
      <c r="AE37" s="4"/>
      <c r="AF37" s="4"/>
      <c r="AG37" s="4"/>
      <c r="AH37" s="25">
        <f>D37-BH37</f>
        <v>0</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v>
      </c>
      <c r="BI37" s="23">
        <f>AH64</f>
        <v>0</v>
      </c>
      <c r="BJ37" s="14"/>
    </row>
    <row r="38" spans="1:62" s="26" customFormat="1" ht="20.25" customHeight="1" x14ac:dyDescent="0.25">
      <c r="A38" s="721" t="s">
        <v>260</v>
      </c>
      <c r="B38" s="16" t="s">
        <v>241</v>
      </c>
      <c r="C38" s="23" t="s">
        <v>242</v>
      </c>
      <c r="D38" s="17"/>
      <c r="E38" s="24">
        <f t="shared" si="9"/>
        <v>0</v>
      </c>
      <c r="F38" s="24"/>
      <c r="G38" s="20">
        <f t="shared" si="5"/>
        <v>0</v>
      </c>
      <c r="H38" s="4"/>
      <c r="I38" s="4"/>
      <c r="J38" s="4"/>
      <c r="K38" s="4"/>
      <c r="L38" s="4"/>
      <c r="M38" s="4"/>
      <c r="N38" s="4"/>
      <c r="O38" s="4"/>
      <c r="P38" s="4"/>
      <c r="Q38" s="4"/>
      <c r="R38" s="4"/>
      <c r="S38" s="20">
        <f>SUM(U38:AB38,AE38:AH38,AJ38:BF38)</f>
        <v>0</v>
      </c>
      <c r="T38" s="20"/>
      <c r="U38" s="4"/>
      <c r="V38" s="4"/>
      <c r="W38" s="4"/>
      <c r="X38" s="4"/>
      <c r="Y38" s="4"/>
      <c r="Z38" s="4"/>
      <c r="AA38" s="4"/>
      <c r="AB38" s="4"/>
      <c r="AC38" s="737">
        <f>SUM(AE38:AH38,AJ38:AT38)</f>
        <v>0</v>
      </c>
      <c r="AD38" s="720"/>
      <c r="AE38" s="4"/>
      <c r="AF38" s="4"/>
      <c r="AG38" s="4"/>
      <c r="AH38" s="4"/>
      <c r="AI38" s="25">
        <f>D38-BH38</f>
        <v>0</v>
      </c>
      <c r="AJ38" s="4"/>
      <c r="AK38" s="4"/>
      <c r="AL38" s="4"/>
      <c r="AM38" s="4"/>
      <c r="AN38" s="4"/>
      <c r="AO38" s="4"/>
      <c r="AP38" s="4"/>
      <c r="AQ38" s="4"/>
      <c r="AR38" s="4"/>
      <c r="AS38" s="4"/>
      <c r="AT38" s="4"/>
      <c r="AU38" s="4"/>
      <c r="AV38" s="4"/>
      <c r="AW38" s="4"/>
      <c r="AX38" s="4"/>
      <c r="AY38" s="4"/>
      <c r="AZ38" s="4"/>
      <c r="BA38" s="4"/>
      <c r="BB38" s="4"/>
      <c r="BC38" s="4"/>
      <c r="BD38" s="4"/>
      <c r="BE38" s="4"/>
      <c r="BF38" s="4"/>
      <c r="BG38" s="4"/>
      <c r="BH38" s="20">
        <f>SUM(H38:N38,P38:R38,U38:AB38,AE38:AH38,AJ38:BG38)</f>
        <v>0</v>
      </c>
      <c r="BI38" s="23">
        <f>AI64</f>
        <v>0</v>
      </c>
      <c r="BJ38" s="14"/>
    </row>
    <row r="39" spans="1:62" s="26" customFormat="1" ht="20.25" customHeight="1" x14ac:dyDescent="0.25">
      <c r="A39" s="721" t="s">
        <v>260</v>
      </c>
      <c r="B39" s="16" t="s">
        <v>243</v>
      </c>
      <c r="C39" s="23" t="s">
        <v>244</v>
      </c>
      <c r="D39" s="17"/>
      <c r="E39" s="24">
        <f t="shared" si="9"/>
        <v>0</v>
      </c>
      <c r="F39" s="24"/>
      <c r="G39" s="20">
        <f t="shared" si="5"/>
        <v>0</v>
      </c>
      <c r="H39" s="4"/>
      <c r="I39" s="4"/>
      <c r="J39" s="4"/>
      <c r="K39" s="4"/>
      <c r="L39" s="4"/>
      <c r="M39" s="4"/>
      <c r="N39" s="4"/>
      <c r="O39" s="4"/>
      <c r="P39" s="4"/>
      <c r="Q39" s="4"/>
      <c r="R39" s="4"/>
      <c r="S39" s="20">
        <f>SUM(U39:AB39,AE39:AI39,AK39:BF39)</f>
        <v>0</v>
      </c>
      <c r="T39" s="20"/>
      <c r="U39" s="4"/>
      <c r="V39" s="4"/>
      <c r="W39" s="4"/>
      <c r="X39" s="4"/>
      <c r="Y39" s="4"/>
      <c r="Z39" s="4"/>
      <c r="AA39" s="4"/>
      <c r="AB39" s="4"/>
      <c r="AC39" s="737">
        <f>SUM(AE39:AI39,AK39:AT39)</f>
        <v>0</v>
      </c>
      <c r="AD39" s="720"/>
      <c r="AE39" s="4"/>
      <c r="AF39" s="4"/>
      <c r="AG39" s="4"/>
      <c r="AH39" s="4"/>
      <c r="AI39" s="4"/>
      <c r="AJ39" s="25">
        <f>D39-BH39</f>
        <v>0</v>
      </c>
      <c r="AK39" s="4"/>
      <c r="AL39" s="4"/>
      <c r="AM39" s="4"/>
      <c r="AN39" s="4"/>
      <c r="AO39" s="4"/>
      <c r="AP39" s="4"/>
      <c r="AQ39" s="4"/>
      <c r="AR39" s="4"/>
      <c r="AS39" s="4"/>
      <c r="AT39" s="4"/>
      <c r="AU39" s="4"/>
      <c r="AV39" s="4"/>
      <c r="AW39" s="4"/>
      <c r="AX39" s="4"/>
      <c r="AY39" s="4"/>
      <c r="AZ39" s="4"/>
      <c r="BA39" s="4"/>
      <c r="BB39" s="4"/>
      <c r="BC39" s="4"/>
      <c r="BD39" s="4"/>
      <c r="BE39" s="4"/>
      <c r="BF39" s="4"/>
      <c r="BG39" s="4"/>
      <c r="BH39" s="20">
        <f>SUM(H39:N39,P39:R39,U39:AB39,AE39:AI39,AK39:BG39)</f>
        <v>0</v>
      </c>
      <c r="BI39" s="23">
        <f>AJ64</f>
        <v>0</v>
      </c>
      <c r="BJ39" s="14"/>
    </row>
    <row r="40" spans="1:62" s="26" customFormat="1" ht="20.25" customHeight="1" x14ac:dyDescent="0.25">
      <c r="A40" s="721" t="s">
        <v>260</v>
      </c>
      <c r="B40" s="16" t="s">
        <v>245</v>
      </c>
      <c r="C40" s="23" t="s">
        <v>246</v>
      </c>
      <c r="D40" s="17"/>
      <c r="E40" s="24">
        <f t="shared" si="9"/>
        <v>0</v>
      </c>
      <c r="F40" s="24"/>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0</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0</v>
      </c>
      <c r="BJ40" s="14"/>
    </row>
    <row r="41" spans="1:62" s="26" customFormat="1" ht="20.25" customHeight="1" x14ac:dyDescent="0.25">
      <c r="A41" s="721" t="s">
        <v>260</v>
      </c>
      <c r="B41" s="16" t="s">
        <v>247</v>
      </c>
      <c r="C41" s="23" t="s">
        <v>248</v>
      </c>
      <c r="D41" s="17"/>
      <c r="E41" s="24">
        <f t="shared" si="9"/>
        <v>0</v>
      </c>
      <c r="F41" s="24"/>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0</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v>
      </c>
      <c r="BJ41" s="14"/>
    </row>
    <row r="42" spans="1:62" s="26" customFormat="1" ht="20.25" customHeight="1" x14ac:dyDescent="0.25">
      <c r="A42" s="721" t="s">
        <v>260</v>
      </c>
      <c r="B42" s="16" t="s">
        <v>249</v>
      </c>
      <c r="C42" s="23" t="s">
        <v>250</v>
      </c>
      <c r="D42" s="17"/>
      <c r="E42" s="24">
        <f t="shared" si="9"/>
        <v>0</v>
      </c>
      <c r="F42" s="24"/>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17"/>
      <c r="E43" s="24">
        <f t="shared" si="9"/>
        <v>0</v>
      </c>
      <c r="F43" s="24"/>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v>
      </c>
      <c r="BJ43" s="14"/>
    </row>
    <row r="44" spans="1:62" s="26" customFormat="1" ht="20.25" customHeight="1" x14ac:dyDescent="0.25">
      <c r="A44" s="721" t="s">
        <v>260</v>
      </c>
      <c r="B44" s="16" t="s">
        <v>83</v>
      </c>
      <c r="C44" s="23" t="s">
        <v>73</v>
      </c>
      <c r="D44" s="17"/>
      <c r="E44" s="24">
        <f t="shared" si="9"/>
        <v>0</v>
      </c>
      <c r="F44" s="24"/>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17"/>
      <c r="E45" s="24">
        <f t="shared" si="9"/>
        <v>0</v>
      </c>
      <c r="F45" s="24"/>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v>
      </c>
      <c r="AQ45" s="4"/>
      <c r="AR45" s="4"/>
      <c r="AS45" s="4"/>
      <c r="AT45" s="4"/>
      <c r="AU45" s="4"/>
      <c r="AV45" s="4"/>
      <c r="AW45" s="4"/>
      <c r="AX45" s="4"/>
      <c r="AY45" s="4"/>
      <c r="AZ45" s="4"/>
      <c r="BA45" s="4"/>
      <c r="BB45" s="4"/>
      <c r="BC45" s="4"/>
      <c r="BD45" s="4"/>
      <c r="BE45" s="4"/>
      <c r="BF45" s="4"/>
      <c r="BG45" s="4"/>
      <c r="BH45" s="20">
        <f>SUM(H45:N45,P45:R45,U45:AB45,AE45:AO45,AQ45:BG45)</f>
        <v>0</v>
      </c>
      <c r="BI45" s="23">
        <f>AP64</f>
        <v>0</v>
      </c>
      <c r="BJ45" s="14"/>
    </row>
    <row r="46" spans="1:62" s="26" customFormat="1" ht="20.25" customHeight="1" x14ac:dyDescent="0.25">
      <c r="A46" s="721" t="s">
        <v>260</v>
      </c>
      <c r="B46" s="16" t="s">
        <v>251</v>
      </c>
      <c r="C46" s="23" t="s">
        <v>43</v>
      </c>
      <c r="D46" s="17"/>
      <c r="E46" s="24">
        <f t="shared" si="9"/>
        <v>0</v>
      </c>
      <c r="F46" s="24"/>
      <c r="G46" s="20">
        <f t="shared" si="5"/>
        <v>0</v>
      </c>
      <c r="H46" s="4"/>
      <c r="I46" s="4"/>
      <c r="J46" s="4"/>
      <c r="K46" s="4"/>
      <c r="L46" s="4"/>
      <c r="M46" s="4"/>
      <c r="N46" s="4"/>
      <c r="O46" s="4"/>
      <c r="P46" s="4"/>
      <c r="Q46" s="4"/>
      <c r="R46" s="4"/>
      <c r="S46" s="20">
        <f>SUM(U46:AB46,AE46:AP46,AR46:BF46)</f>
        <v>0</v>
      </c>
      <c r="T46" s="20"/>
      <c r="U46" s="4"/>
      <c r="V46" s="4"/>
      <c r="W46" s="4"/>
      <c r="X46" s="4"/>
      <c r="Y46" s="4"/>
      <c r="Z46" s="4"/>
      <c r="AA46" s="4"/>
      <c r="AB46" s="4"/>
      <c r="AC46" s="737">
        <f>SUM(AE46:AP46,AR46:AT46)</f>
        <v>0</v>
      </c>
      <c r="AD46" s="720"/>
      <c r="AE46" s="4"/>
      <c r="AF46" s="4"/>
      <c r="AG46" s="4"/>
      <c r="AH46" s="4"/>
      <c r="AI46" s="4"/>
      <c r="AJ46" s="4"/>
      <c r="AK46" s="4"/>
      <c r="AL46" s="4"/>
      <c r="AM46" s="4"/>
      <c r="AN46" s="4"/>
      <c r="AO46" s="4"/>
      <c r="AP46" s="4"/>
      <c r="AQ46" s="25">
        <f>D46-BH46</f>
        <v>0</v>
      </c>
      <c r="AR46" s="4"/>
      <c r="AS46" s="4"/>
      <c r="AT46" s="4"/>
      <c r="AU46" s="4"/>
      <c r="AV46" s="4"/>
      <c r="AW46" s="4"/>
      <c r="AX46" s="4"/>
      <c r="AY46" s="4"/>
      <c r="AZ46" s="4"/>
      <c r="BA46" s="4"/>
      <c r="BB46" s="4"/>
      <c r="BC46" s="4"/>
      <c r="BD46" s="4"/>
      <c r="BE46" s="4"/>
      <c r="BF46" s="4"/>
      <c r="BG46" s="4"/>
      <c r="BH46" s="20">
        <f>SUM(H46:N46,P46:R46,U46:AB46,AE46:AP46,AR46:BG46)</f>
        <v>0</v>
      </c>
      <c r="BI46" s="23">
        <f>AQ64</f>
        <v>0</v>
      </c>
      <c r="BJ46" s="14"/>
    </row>
    <row r="47" spans="1:62" s="26" customFormat="1" ht="20.25" customHeight="1" x14ac:dyDescent="0.25">
      <c r="A47" s="721" t="s">
        <v>260</v>
      </c>
      <c r="B47" s="16" t="s">
        <v>252</v>
      </c>
      <c r="C47" s="23" t="s">
        <v>253</v>
      </c>
      <c r="D47" s="17"/>
      <c r="E47" s="24">
        <f t="shared" si="9"/>
        <v>0</v>
      </c>
      <c r="F47" s="24"/>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17"/>
      <c r="E48" s="24">
        <f t="shared" si="9"/>
        <v>0</v>
      </c>
      <c r="F48" s="24"/>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17"/>
      <c r="E49" s="24">
        <f t="shared" si="9"/>
        <v>0</v>
      </c>
      <c r="F49" s="24"/>
      <c r="G49" s="20">
        <f t="shared" si="5"/>
        <v>0</v>
      </c>
      <c r="H49" s="4"/>
      <c r="I49" s="4"/>
      <c r="J49" s="4"/>
      <c r="K49" s="4"/>
      <c r="L49" s="4"/>
      <c r="M49" s="4"/>
      <c r="N49" s="4"/>
      <c r="O49" s="4"/>
      <c r="P49" s="4"/>
      <c r="Q49" s="4"/>
      <c r="R49" s="4"/>
      <c r="S49" s="20">
        <f>SUM(U49:AB49,AE49:AS49,AU49:BF49)</f>
        <v>0</v>
      </c>
      <c r="T49" s="20"/>
      <c r="U49" s="4"/>
      <c r="V49" s="4"/>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0</v>
      </c>
      <c r="AU49" s="4"/>
      <c r="AV49" s="4"/>
      <c r="AW49" s="4"/>
      <c r="AX49" s="4"/>
      <c r="AY49" s="4"/>
      <c r="AZ49" s="4"/>
      <c r="BA49" s="4"/>
      <c r="BB49" s="4"/>
      <c r="BC49" s="4"/>
      <c r="BD49" s="4"/>
      <c r="BE49" s="4"/>
      <c r="BF49" s="4"/>
      <c r="BG49" s="4"/>
      <c r="BH49" s="20">
        <f>SUM(H49:N49,P49:R49,U49:AB49,AE49:AS49,AU49:BG49)</f>
        <v>0</v>
      </c>
      <c r="BI49" s="23">
        <f>AT64</f>
        <v>0</v>
      </c>
      <c r="BJ49" s="14"/>
    </row>
    <row r="50" spans="1:62" s="26" customFormat="1" ht="13.8" x14ac:dyDescent="0.25">
      <c r="A50" s="15">
        <v>2.1</v>
      </c>
      <c r="B50" s="16" t="s">
        <v>119</v>
      </c>
      <c r="C50" s="23" t="s">
        <v>123</v>
      </c>
      <c r="D50" s="17"/>
      <c r="E50" s="24">
        <f t="shared" si="9"/>
        <v>0</v>
      </c>
      <c r="F50" s="24"/>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17"/>
      <c r="E51" s="24">
        <f t="shared" si="9"/>
        <v>0</v>
      </c>
      <c r="F51" s="24"/>
      <c r="G51" s="20">
        <f t="shared" si="5"/>
        <v>0</v>
      </c>
      <c r="H51" s="4"/>
      <c r="I51" s="4"/>
      <c r="J51" s="4"/>
      <c r="K51" s="4"/>
      <c r="L51" s="4"/>
      <c r="M51" s="4"/>
      <c r="N51" s="4"/>
      <c r="O51" s="4"/>
      <c r="P51" s="4"/>
      <c r="Q51" s="4"/>
      <c r="R51" s="4"/>
      <c r="S51" s="20">
        <f>SUM(U51:AB51,AE51:AU51,AW51:BF51)</f>
        <v>0</v>
      </c>
      <c r="T51" s="20"/>
      <c r="U51" s="4"/>
      <c r="V51" s="4"/>
      <c r="W51" s="4"/>
      <c r="X51" s="4"/>
      <c r="Y51" s="4"/>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0</v>
      </c>
      <c r="AW51" s="4"/>
      <c r="AX51" s="4"/>
      <c r="AY51" s="4"/>
      <c r="AZ51" s="4"/>
      <c r="BA51" s="4"/>
      <c r="BB51" s="4"/>
      <c r="BC51" s="4"/>
      <c r="BD51" s="4"/>
      <c r="BE51" s="4"/>
      <c r="BF51" s="4"/>
      <c r="BG51" s="4"/>
      <c r="BH51" s="20">
        <f>SUM(H51:N51,P51:R51,U51:AB51,AE51:AU51,AW51:BG51)</f>
        <v>0</v>
      </c>
      <c r="BI51" s="23">
        <f>AV64</f>
        <v>0</v>
      </c>
      <c r="BJ51" s="14"/>
    </row>
    <row r="52" spans="1:62" s="26" customFormat="1" ht="13.8" x14ac:dyDescent="0.25">
      <c r="A52" s="15">
        <v>2.12</v>
      </c>
      <c r="B52" s="16" t="s">
        <v>149</v>
      </c>
      <c r="C52" s="23" t="s">
        <v>147</v>
      </c>
      <c r="D52" s="17"/>
      <c r="E52" s="24">
        <f t="shared" si="9"/>
        <v>0</v>
      </c>
      <c r="F52" s="24"/>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v>
      </c>
      <c r="BJ52" s="14"/>
    </row>
    <row r="53" spans="1:62" s="26" customFormat="1" ht="13.8" x14ac:dyDescent="0.25">
      <c r="A53" s="15" t="s">
        <v>168</v>
      </c>
      <c r="B53" s="16" t="s">
        <v>90</v>
      </c>
      <c r="C53" s="23" t="s">
        <v>94</v>
      </c>
      <c r="D53" s="17"/>
      <c r="E53" s="24">
        <f t="shared" si="9"/>
        <v>0</v>
      </c>
      <c r="F53" s="24"/>
      <c r="G53" s="20">
        <f t="shared" si="5"/>
        <v>0</v>
      </c>
      <c r="H53" s="4"/>
      <c r="I53" s="4"/>
      <c r="J53" s="4"/>
      <c r="K53" s="4"/>
      <c r="L53" s="4"/>
      <c r="M53" s="4"/>
      <c r="N53" s="4"/>
      <c r="O53" s="4"/>
      <c r="P53" s="4"/>
      <c r="Q53" s="4"/>
      <c r="R53" s="4"/>
      <c r="S53" s="20">
        <f>SUM(U53:AB53,AE53:AW53,AY53:BF53)</f>
        <v>0</v>
      </c>
      <c r="T53" s="20"/>
      <c r="U53" s="4"/>
      <c r="V53" s="4"/>
      <c r="W53" s="4"/>
      <c r="X53" s="4"/>
      <c r="Y53" s="4"/>
      <c r="Z53" s="4"/>
      <c r="AA53" s="4"/>
      <c r="AB53" s="4"/>
      <c r="AC53" s="737">
        <f t="shared" ref="AC53:AC60" si="13">SUM(AE53:AT53,)</f>
        <v>0</v>
      </c>
      <c r="AD53" s="720"/>
      <c r="AE53" s="4"/>
      <c r="AF53" s="4"/>
      <c r="AG53" s="4"/>
      <c r="AH53" s="4"/>
      <c r="AI53" s="4"/>
      <c r="AJ53" s="4"/>
      <c r="AK53" s="4"/>
      <c r="AL53" s="4"/>
      <c r="AM53" s="4"/>
      <c r="AN53" s="4"/>
      <c r="AO53" s="4"/>
      <c r="AP53" s="4"/>
      <c r="AQ53" s="4"/>
      <c r="AR53" s="4"/>
      <c r="AS53" s="4"/>
      <c r="AT53" s="4"/>
      <c r="AU53" s="4"/>
      <c r="AV53" s="4"/>
      <c r="AW53" s="4"/>
      <c r="AX53" s="25">
        <f>D53-BH53</f>
        <v>0</v>
      </c>
      <c r="AY53" s="4"/>
      <c r="AZ53" s="4"/>
      <c r="BA53" s="4"/>
      <c r="BB53" s="4"/>
      <c r="BC53" s="4"/>
      <c r="BD53" s="4"/>
      <c r="BE53" s="4"/>
      <c r="BF53" s="4"/>
      <c r="BG53" s="4"/>
      <c r="BH53" s="20">
        <f>SUM(H53:N53,P53:R53,U53:AB53,AE53:AW53,AY53:BG53)</f>
        <v>0</v>
      </c>
      <c r="BI53" s="23">
        <f>AX64</f>
        <v>0</v>
      </c>
      <c r="BJ53" s="14"/>
    </row>
    <row r="54" spans="1:62" s="26" customFormat="1" ht="13.8" x14ac:dyDescent="0.25">
      <c r="A54" s="15" t="s">
        <v>169</v>
      </c>
      <c r="B54" s="16" t="s">
        <v>91</v>
      </c>
      <c r="C54" s="23" t="s">
        <v>95</v>
      </c>
      <c r="D54" s="17"/>
      <c r="E54" s="24">
        <f t="shared" si="9"/>
        <v>0</v>
      </c>
      <c r="F54" s="24"/>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17"/>
      <c r="E55" s="24">
        <f t="shared" si="9"/>
        <v>0</v>
      </c>
      <c r="F55" s="24"/>
      <c r="G55" s="20">
        <f t="shared" si="5"/>
        <v>0</v>
      </c>
      <c r="H55" s="4"/>
      <c r="I55" s="4"/>
      <c r="J55" s="4"/>
      <c r="K55" s="4"/>
      <c r="L55" s="4"/>
      <c r="M55" s="4"/>
      <c r="N55" s="4"/>
      <c r="O55" s="4"/>
      <c r="P55" s="4"/>
      <c r="Q55" s="4"/>
      <c r="R55" s="4"/>
      <c r="S55" s="20">
        <f>SUM(U55:AB55,AE55:AY55,BA55:BF55)</f>
        <v>0</v>
      </c>
      <c r="T55" s="20"/>
      <c r="U55" s="4"/>
      <c r="V55" s="4"/>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0</v>
      </c>
      <c r="BA55" s="4"/>
      <c r="BB55" s="4"/>
      <c r="BC55" s="4"/>
      <c r="BD55" s="4"/>
      <c r="BE55" s="4"/>
      <c r="BF55" s="4"/>
      <c r="BG55" s="4"/>
      <c r="BH55" s="20">
        <f>SUM(H55:N55,P55:R55,U55:AB55,AE55:AY55,BA55:BG55)</f>
        <v>0</v>
      </c>
      <c r="BI55" s="23">
        <f>AZ64</f>
        <v>0</v>
      </c>
      <c r="BJ55" s="14"/>
    </row>
    <row r="56" spans="1:62" s="26" customFormat="1" ht="13.8" x14ac:dyDescent="0.25">
      <c r="A56" s="15" t="s">
        <v>171</v>
      </c>
      <c r="B56" s="16" t="s">
        <v>116</v>
      </c>
      <c r="C56" s="23" t="s">
        <v>96</v>
      </c>
      <c r="D56" s="17"/>
      <c r="E56" s="24">
        <f t="shared" si="9"/>
        <v>0</v>
      </c>
      <c r="F56" s="24"/>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17"/>
      <c r="E57" s="24">
        <f t="shared" si="9"/>
        <v>0</v>
      </c>
      <c r="F57" s="24"/>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17"/>
      <c r="E58" s="24">
        <f t="shared" si="9"/>
        <v>0</v>
      </c>
      <c r="F58" s="24"/>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0</v>
      </c>
      <c r="BD58" s="4"/>
      <c r="BE58" s="4"/>
      <c r="BF58" s="4"/>
      <c r="BG58" s="4"/>
      <c r="BH58" s="20">
        <f>SUM(H58:N58,P58:R58,U58:AB58,AE58:BB58,BD58:BG58)</f>
        <v>0</v>
      </c>
      <c r="BI58" s="23">
        <f>BC64</f>
        <v>0</v>
      </c>
      <c r="BJ58" s="14"/>
    </row>
    <row r="59" spans="1:62" s="26" customFormat="1" ht="13.8" x14ac:dyDescent="0.25">
      <c r="A59" s="15">
        <v>2.19</v>
      </c>
      <c r="B59" s="16" t="s">
        <v>151</v>
      </c>
      <c r="C59" s="23" t="s">
        <v>152</v>
      </c>
      <c r="D59" s="722"/>
      <c r="E59" s="24">
        <f t="shared" si="9"/>
        <v>0</v>
      </c>
      <c r="F59" s="24"/>
      <c r="G59" s="20">
        <f t="shared" si="5"/>
        <v>0</v>
      </c>
      <c r="H59" s="4"/>
      <c r="I59" s="4"/>
      <c r="J59" s="4"/>
      <c r="K59" s="4"/>
      <c r="L59" s="4"/>
      <c r="M59" s="4"/>
      <c r="N59" s="4"/>
      <c r="O59" s="4"/>
      <c r="P59" s="4"/>
      <c r="Q59" s="4"/>
      <c r="R59" s="4"/>
      <c r="S59" s="20">
        <f>SUM(U59:AB59,AE59:BC59,BE59:BF59)</f>
        <v>0</v>
      </c>
      <c r="T59" s="20"/>
      <c r="U59" s="4"/>
      <c r="V59" s="4"/>
      <c r="W59" s="4"/>
      <c r="X59" s="4"/>
      <c r="Y59" s="4"/>
      <c r="Z59" s="4"/>
      <c r="AA59" s="4"/>
      <c r="AB59" s="4"/>
      <c r="AC59" s="737">
        <f t="shared" si="13"/>
        <v>0</v>
      </c>
      <c r="AD59" s="720"/>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0</v>
      </c>
      <c r="BE59" s="4"/>
      <c r="BF59" s="4"/>
      <c r="BG59" s="4"/>
      <c r="BH59" s="20">
        <f>SUM(H59:N59,P59:R59,U59:AB59,AE59:BC59,BE59:BG59)</f>
        <v>0</v>
      </c>
      <c r="BI59" s="23">
        <f>BD64</f>
        <v>0</v>
      </c>
      <c r="BJ59" s="14"/>
    </row>
    <row r="60" spans="1:62" s="26" customFormat="1" ht="13.8" x14ac:dyDescent="0.25">
      <c r="A60" s="15">
        <v>2.2000000000000002</v>
      </c>
      <c r="B60" s="16" t="s">
        <v>150</v>
      </c>
      <c r="C60" s="23" t="s">
        <v>153</v>
      </c>
      <c r="D60" s="722"/>
      <c r="E60" s="24">
        <f t="shared" si="9"/>
        <v>0</v>
      </c>
      <c r="F60" s="24"/>
      <c r="G60" s="20">
        <f t="shared" si="5"/>
        <v>0</v>
      </c>
      <c r="H60" s="4"/>
      <c r="I60" s="4"/>
      <c r="J60" s="4"/>
      <c r="K60" s="4"/>
      <c r="L60" s="4"/>
      <c r="M60" s="4"/>
      <c r="N60" s="4"/>
      <c r="O60" s="4"/>
      <c r="P60" s="4"/>
      <c r="Q60" s="4"/>
      <c r="R60" s="4"/>
      <c r="S60" s="20">
        <f>SUM(U60:AB60,AE60:BD60,BF60)</f>
        <v>0</v>
      </c>
      <c r="T60" s="20"/>
      <c r="U60" s="4"/>
      <c r="V60" s="4"/>
      <c r="W60" s="4"/>
      <c r="X60" s="4"/>
      <c r="Y60" s="4"/>
      <c r="Z60" s="4"/>
      <c r="AA60" s="4"/>
      <c r="AB60" s="4"/>
      <c r="AC60" s="737">
        <f t="shared" si="13"/>
        <v>0</v>
      </c>
      <c r="AD60" s="720"/>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25">
        <f>D60-BH60</f>
        <v>0</v>
      </c>
      <c r="BF60" s="4"/>
      <c r="BG60" s="4"/>
      <c r="BH60" s="20">
        <f>SUM(H60:N60,P60:R60,U60:AB60,AE60:BD60,BF60:BG60)</f>
        <v>0</v>
      </c>
      <c r="BI60" s="23">
        <f>BE64</f>
        <v>0</v>
      </c>
      <c r="BJ60" s="14"/>
    </row>
    <row r="61" spans="1:62" s="26" customFormat="1" ht="13.8" x14ac:dyDescent="0.25">
      <c r="A61" s="15">
        <v>2.21</v>
      </c>
      <c r="B61" s="16" t="s">
        <v>77</v>
      </c>
      <c r="C61" s="23" t="s">
        <v>78</v>
      </c>
      <c r="D61" s="17"/>
      <c r="E61" s="24">
        <f t="shared" si="9"/>
        <v>0</v>
      </c>
      <c r="F61" s="24"/>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v>
      </c>
      <c r="BG61" s="4"/>
      <c r="BH61" s="20">
        <f>SUM(H61:N61,P61:R61,U61:AB61,AE61:BE61,BG61)</f>
        <v>0</v>
      </c>
      <c r="BI61" s="23">
        <f>BF64</f>
        <v>0</v>
      </c>
      <c r="BJ61" s="14"/>
    </row>
    <row r="62" spans="1:62" s="26" customFormat="1" ht="13.8" x14ac:dyDescent="0.25">
      <c r="A62" s="27">
        <v>3</v>
      </c>
      <c r="B62" s="28" t="s">
        <v>72</v>
      </c>
      <c r="C62" s="29" t="s">
        <v>84</v>
      </c>
      <c r="D62" s="17"/>
      <c r="E62" s="24">
        <f>SUM(H62:N62,P62:R62)</f>
        <v>0</v>
      </c>
      <c r="F62" s="24"/>
      <c r="G62" s="20">
        <f t="shared" si="5"/>
        <v>0</v>
      </c>
      <c r="H62" s="4"/>
      <c r="I62" s="4"/>
      <c r="J62" s="4"/>
      <c r="K62" s="4"/>
      <c r="L62" s="4"/>
      <c r="M62" s="4"/>
      <c r="N62" s="4"/>
      <c r="O62" s="4"/>
      <c r="P62" s="4"/>
      <c r="Q62" s="4"/>
      <c r="R62" s="4"/>
      <c r="S62" s="20">
        <f>SUM(U62:AB62,AE62:BF62,)</f>
        <v>0</v>
      </c>
      <c r="T62" s="20"/>
      <c r="U62" s="4"/>
      <c r="V62" s="4"/>
      <c r="W62" s="4"/>
      <c r="X62" s="4"/>
      <c r="Y62" s="4"/>
      <c r="Z62" s="4"/>
      <c r="AA62" s="4"/>
      <c r="AB62" s="4"/>
      <c r="AC62" s="737">
        <f>SUM(AE62:AT62,)</f>
        <v>0</v>
      </c>
      <c r="AD62" s="720"/>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25">
        <f>D62-BH62</f>
        <v>0</v>
      </c>
      <c r="BH62" s="20">
        <f>SUM(H62:N62,P62:R62,U62:AB62,AE62:BF62,)</f>
        <v>0</v>
      </c>
      <c r="BI62" s="23">
        <f>BG64</f>
        <v>0</v>
      </c>
      <c r="BJ62" s="14"/>
    </row>
    <row r="63" spans="1:62" x14ac:dyDescent="0.25">
      <c r="A63" s="723"/>
      <c r="B63" s="30" t="s">
        <v>113</v>
      </c>
      <c r="C63" s="724"/>
      <c r="D63" s="725"/>
      <c r="E63" s="726">
        <f>SUM(H63:N63,P63:R63)</f>
        <v>0</v>
      </c>
      <c r="F63" s="726"/>
      <c r="G63" s="726">
        <f>SUM(H63+I63)</f>
        <v>0</v>
      </c>
      <c r="H63" s="726">
        <f>SUM(H12:H17,H19:H21,H24:H31,H34:H62)</f>
        <v>0</v>
      </c>
      <c r="I63" s="726">
        <f>SUM(I11,I13:I17,I19:I21,I24:I31,I34:I62)</f>
        <v>0</v>
      </c>
      <c r="J63" s="726">
        <f>SUM(J11:J12,J14:J17,J19:J21,J24:J31,J34:J62)</f>
        <v>0</v>
      </c>
      <c r="K63" s="726">
        <f>SUM(K11:K13,K15:K17,K19:K21,K24:K31,K34:K62)</f>
        <v>0</v>
      </c>
      <c r="L63" s="726">
        <f>SUM(L11:L14,L16:L17,L19:L21,L24:L31,L34:L62)</f>
        <v>0</v>
      </c>
      <c r="M63" s="726">
        <f>SUM(M11:M15,M17,M19:M21,M24:M31,M34:M62)</f>
        <v>0</v>
      </c>
      <c r="N63" s="726">
        <f>SUM(N11:N16,N19:N21,N24:N31,N34:N62)</f>
        <v>0</v>
      </c>
      <c r="O63" s="726">
        <f>SUM(O11:O16,O19:O21,O24:O31,O34:O62)</f>
        <v>0</v>
      </c>
      <c r="P63" s="726">
        <f>SUM(P11:P17,P20:P21,P24:P31,P34:P62)</f>
        <v>0</v>
      </c>
      <c r="Q63" s="726">
        <f>SUM(Q11:Q17,Q19,Q21,Q24:Q31,Q34:Q62)</f>
        <v>0</v>
      </c>
      <c r="R63" s="726">
        <f>SUM(R11:R17,R19:R20,R24:R31,R34:R62)</f>
        <v>0</v>
      </c>
      <c r="S63" s="726">
        <f>SUM(U63:AB63,AE63:BF63)</f>
        <v>0</v>
      </c>
      <c r="T63" s="726"/>
      <c r="U63" s="726">
        <f>SUM(U11:U17,U19:U21,U25:U31,U34:U62)</f>
        <v>0</v>
      </c>
      <c r="V63" s="726">
        <f>SUM(V11:V17,V19:V21,V24,V26:V31,V34:V62)</f>
        <v>0</v>
      </c>
      <c r="W63" s="726">
        <f>SUM(W11:W17,W19:W21,W24:W25,W27:W31,W34:W62)</f>
        <v>0</v>
      </c>
      <c r="X63" s="726">
        <f>SUM(X11:X17,X19:X21,X24:X26,X28:X31,X34:X62)</f>
        <v>0</v>
      </c>
      <c r="Y63" s="726">
        <f>SUM(Y11:Y17,Y19:Y21,Y24:Y27,Y29:Y31,Y34:Y62)</f>
        <v>0</v>
      </c>
      <c r="Z63" s="726">
        <f>SUM(Z11:Z17,Z19:Z21,Z24:Z28,Z30:Z31,Z34:Z62)</f>
        <v>0</v>
      </c>
      <c r="AA63" s="726">
        <f>SUM(AA11:AA17,AA19:AA21,AA24:AA29,AA31,AA34:AA62)</f>
        <v>0</v>
      </c>
      <c r="AB63" s="726">
        <f>SUM(AB11:AB17,AB19:AB21,AB24:AB30,AB34:AB62)</f>
        <v>0</v>
      </c>
      <c r="AC63" s="738">
        <f>SUM(AC11:AC17,AC19:AC21,AC24:AC31,AC34:AC49,AC50:AC62)</f>
        <v>0</v>
      </c>
      <c r="AD63" s="726"/>
      <c r="AE63" s="726">
        <f>SUM(AE11:AE17,AE19:AE21,AE24:AE31,AE35:AE62)</f>
        <v>0</v>
      </c>
      <c r="AF63" s="726">
        <f>SUM(AF11:AF17,AF19:AF21,AF24:AF31,AF34,AF36:AF62)</f>
        <v>0</v>
      </c>
      <c r="AG63" s="726">
        <f>SUM(AG11:AG17,AG19:AG21,AG24:AG31,AG34:AG35,AG37:AG62)</f>
        <v>0</v>
      </c>
      <c r="AH63" s="726">
        <f>SUM(AH11:AH17,AH19:AH21,AH24:AH31,AH34:AH36,AH38:AH62)</f>
        <v>0</v>
      </c>
      <c r="AI63" s="726">
        <f>SUM(AI11:AI17,AI19:AI21,AI24:AI31,AI34:AI37,AI39:AI62)</f>
        <v>0</v>
      </c>
      <c r="AJ63" s="726">
        <f>SUM(AJ11:AJ17,AJ19:AJ21,AJ24:AJ31,AJ34:AJ38,AJ40:AJ62)</f>
        <v>0</v>
      </c>
      <c r="AK63" s="726">
        <f>SUM(AK11:AK17,AK19:AK21,AK24:AK31,AK34:AK39,AK41:AK62)</f>
        <v>0</v>
      </c>
      <c r="AL63" s="726">
        <f>SUM(AL11:AL17,AL19:AL21,AL24:AL31,AL34:AL40,AL42:AL62)</f>
        <v>0</v>
      </c>
      <c r="AM63" s="726">
        <f>SUM(AM11:AM17,AM19:AM21,AM24:AM31,AM34:AM41,AM43:AM62)</f>
        <v>0</v>
      </c>
      <c r="AN63" s="726">
        <f>SUM(AN11:AN17,AN19:AN21,AN24:AN31,AN34:AN42,AN44:AN62)</f>
        <v>0</v>
      </c>
      <c r="AO63" s="726">
        <f>SUM(AO11:AO17,AO19:AO21,AO24:AO31,AO34:AO43,AO45:AO62)</f>
        <v>0</v>
      </c>
      <c r="AP63" s="726">
        <f>SUM(AP11:AP17,AP19:AP21,AP24:AP31,AP34:AP44,AP46:AP62)</f>
        <v>0</v>
      </c>
      <c r="AQ63" s="726">
        <f>SUM(AQ11:AQ17,AQ19:AQ21,AQ24:AQ31,AQ34:AQ45,AQ47:AQ62)</f>
        <v>0</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0</v>
      </c>
      <c r="AW63" s="726">
        <f>SUM(AW11:AW17,AW19:AW21,AW24:AW31,AW34:AW51,AW53:AW62)</f>
        <v>0</v>
      </c>
      <c r="AX63" s="726">
        <f>SUM(AX11:AX17,AX19:AX21,AX24:AX31,AX34:AX52,AX54:AX62)</f>
        <v>0</v>
      </c>
      <c r="AY63" s="726">
        <f>SUM(AY11:AY17,AY19:AY21,AY24:AY31,AY34:AY53,AY55:AY62)</f>
        <v>0</v>
      </c>
      <c r="AZ63" s="726">
        <f>SUM(AZ11:AZ17,AZ19:AZ21,AZ24:AZ31,AZ34:AZ54,AZ56:AZ62)</f>
        <v>0</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0</v>
      </c>
      <c r="F64" s="34"/>
      <c r="G64" s="34">
        <f>G10+G63</f>
        <v>0</v>
      </c>
      <c r="H64" s="34">
        <f>H63+H11</f>
        <v>0</v>
      </c>
      <c r="I64" s="34">
        <f>I12+I63</f>
        <v>0</v>
      </c>
      <c r="J64" s="34">
        <f>J13+J63</f>
        <v>0</v>
      </c>
      <c r="K64" s="34">
        <f>K14+K63</f>
        <v>0</v>
      </c>
      <c r="L64" s="34">
        <f>L15+L63</f>
        <v>0</v>
      </c>
      <c r="M64" s="34">
        <f>M16+M63</f>
        <v>0</v>
      </c>
      <c r="N64" s="34">
        <f>N17+N63</f>
        <v>0</v>
      </c>
      <c r="O64" s="34">
        <f>O18+O63</f>
        <v>0</v>
      </c>
      <c r="P64" s="34">
        <f>P63+P19</f>
        <v>0</v>
      </c>
      <c r="Q64" s="34">
        <f>Q63+Q20</f>
        <v>0</v>
      </c>
      <c r="R64" s="34">
        <f>R63+R21</f>
        <v>0</v>
      </c>
      <c r="S64" s="34">
        <f>SUM(S63,S22)</f>
        <v>0</v>
      </c>
      <c r="T64" s="34"/>
      <c r="U64" s="34">
        <f>U63+U24</f>
        <v>0</v>
      </c>
      <c r="V64" s="34">
        <f>V63+V25</f>
        <v>0</v>
      </c>
      <c r="W64" s="34">
        <f>W63+W26</f>
        <v>0</v>
      </c>
      <c r="X64" s="34">
        <f>+X63+X27</f>
        <v>0</v>
      </c>
      <c r="Y64" s="34">
        <f>+Y63+Y28</f>
        <v>0</v>
      </c>
      <c r="Z64" s="34">
        <f>Z63+Z29</f>
        <v>0</v>
      </c>
      <c r="AA64" s="34">
        <f>AA63+AA30</f>
        <v>0</v>
      </c>
      <c r="AB64" s="34">
        <f>AB63+AB31</f>
        <v>0</v>
      </c>
      <c r="AC64" s="734">
        <f>AC63+AC32</f>
        <v>0</v>
      </c>
      <c r="AD64" s="34"/>
      <c r="AE64" s="34">
        <f>AE63+AE34</f>
        <v>0</v>
      </c>
      <c r="AF64" s="34">
        <f>AF63+AF35</f>
        <v>0</v>
      </c>
      <c r="AG64" s="34">
        <f>AG63+AG36</f>
        <v>0</v>
      </c>
      <c r="AH64" s="34">
        <f>AH63+AH37</f>
        <v>0</v>
      </c>
      <c r="AI64" s="34">
        <f>AI63+AI38</f>
        <v>0</v>
      </c>
      <c r="AJ64" s="34">
        <f>AJ63+AJ39</f>
        <v>0</v>
      </c>
      <c r="AK64" s="34">
        <f>AK63+AK40</f>
        <v>0</v>
      </c>
      <c r="AL64" s="34">
        <f>AL63+AL41</f>
        <v>0</v>
      </c>
      <c r="AM64" s="34">
        <f>AM63+AM42</f>
        <v>0</v>
      </c>
      <c r="AN64" s="34">
        <f>AN63+AN43</f>
        <v>0</v>
      </c>
      <c r="AO64" s="34">
        <f>AO63+AO44</f>
        <v>0</v>
      </c>
      <c r="AP64" s="34">
        <f>AP63+AP45</f>
        <v>0</v>
      </c>
      <c r="AQ64" s="34">
        <f>AQ63+AQ46</f>
        <v>0</v>
      </c>
      <c r="AR64" s="34">
        <f>AR63+AR47</f>
        <v>0</v>
      </c>
      <c r="AS64" s="34">
        <f>AS63+AS48</f>
        <v>0</v>
      </c>
      <c r="AT64" s="34">
        <f>AT63+AT49</f>
        <v>0</v>
      </c>
      <c r="AU64" s="34">
        <f>AU63+AU50</f>
        <v>0</v>
      </c>
      <c r="AV64" s="34">
        <f>AV63+AV51</f>
        <v>0</v>
      </c>
      <c r="AW64" s="34">
        <f>AW63+AW52</f>
        <v>0</v>
      </c>
      <c r="AX64" s="34">
        <f>AX63+AX53</f>
        <v>0</v>
      </c>
      <c r="AY64" s="34">
        <f>AY63+AY54</f>
        <v>0</v>
      </c>
      <c r="AZ64" s="34">
        <f>AZ63+AZ55</f>
        <v>0</v>
      </c>
      <c r="BA64" s="34">
        <f>BA63+BA56</f>
        <v>0</v>
      </c>
      <c r="BB64" s="34">
        <f>BB63+BB57</f>
        <v>0</v>
      </c>
      <c r="BC64" s="34">
        <f>BC63+BC58</f>
        <v>0</v>
      </c>
      <c r="BD64" s="34">
        <f>BD63+BD59</f>
        <v>0</v>
      </c>
      <c r="BE64" s="34">
        <f>BE63+BE60</f>
        <v>0</v>
      </c>
      <c r="BF64" s="34">
        <f>BF63+BF61</f>
        <v>0</v>
      </c>
      <c r="BG64" s="34">
        <f>BG63+BG62</f>
        <v>0</v>
      </c>
      <c r="BH64" s="34"/>
      <c r="BI64" s="34"/>
      <c r="BJ64" s="9">
        <f>BI62</f>
        <v>0</v>
      </c>
    </row>
    <row r="66" spans="2:54" x14ac:dyDescent="0.25">
      <c r="S66" s="9">
        <f>S63+R63</f>
        <v>0</v>
      </c>
    </row>
    <row r="67" spans="2:54" ht="15.6" x14ac:dyDescent="0.3">
      <c r="B67" s="36" t="s">
        <v>158</v>
      </c>
      <c r="C67" s="37" t="s">
        <v>155</v>
      </c>
      <c r="D67" s="38"/>
      <c r="AZ67" s="8"/>
      <c r="BA67" s="8"/>
      <c r="BB67" s="8"/>
    </row>
    <row r="68" spans="2:54" ht="15.6" x14ac:dyDescent="0.3">
      <c r="B68" s="36" t="s">
        <v>159</v>
      </c>
      <c r="C68" s="37" t="s">
        <v>118</v>
      </c>
      <c r="D68" s="3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85" zoomScaleNormal="85" workbookViewId="0">
      <pane xSplit="4" ySplit="6" topLeftCell="E52" activePane="bottomRight" state="frozen"/>
      <selection activeCell="A2" sqref="A2:BH2"/>
      <selection pane="topRight" activeCell="A2" sqref="A2:BH2"/>
      <selection pane="bottomLeft" activeCell="A2" sqref="A2:BH2"/>
      <selection pane="bottomRight" activeCell="A2" sqref="A2:BH2"/>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9"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D1" s="6"/>
      <c r="E1" s="6"/>
      <c r="F1" s="6"/>
      <c r="G1" s="6"/>
      <c r="H1" s="6"/>
      <c r="I1" s="6"/>
      <c r="J1" s="6"/>
      <c r="K1" s="6"/>
      <c r="L1" s="6"/>
      <c r="M1" s="90">
        <v>100791</v>
      </c>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949</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131</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98"/>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0</v>
      </c>
      <c r="BK7" s="100">
        <f>D7-BJ7</f>
        <v>0</v>
      </c>
    </row>
    <row r="8" spans="1:67" s="14" customFormat="1" ht="17.25" customHeight="1" x14ac:dyDescent="0.3">
      <c r="A8" s="15">
        <v>1</v>
      </c>
      <c r="B8" s="16" t="s">
        <v>31</v>
      </c>
      <c r="C8" s="91" t="s">
        <v>21</v>
      </c>
      <c r="D8" s="17"/>
      <c r="E8" s="18">
        <f>D8-BH8</f>
        <v>0</v>
      </c>
      <c r="F8" s="18"/>
      <c r="G8" s="19">
        <f>SUM(G13:G17,G19:G21)</f>
        <v>0</v>
      </c>
      <c r="H8" s="19">
        <f>SUM(H12:H17,H19:H21)</f>
        <v>0</v>
      </c>
      <c r="I8" s="101">
        <f>SUM(I11,I13:I17,I19:I21)</f>
        <v>0</v>
      </c>
      <c r="J8" s="19">
        <f>SUM(J11:J12,J14:J17,J19:J21)</f>
        <v>0</v>
      </c>
      <c r="K8" s="19">
        <f>SUM(K11:K13,K15:K17,K19:K21)</f>
        <v>0</v>
      </c>
      <c r="L8" s="19">
        <f>SUM(L11:L14,L16:L17,L19:L21)</f>
        <v>0</v>
      </c>
      <c r="M8" s="19">
        <f>SUM(M11:M15,M17,M19:M21)</f>
        <v>0</v>
      </c>
      <c r="N8" s="19">
        <f>SUM(N11:N16,N19:N21)</f>
        <v>0</v>
      </c>
      <c r="O8" s="19">
        <f>SUM(O11:O16,O19:O21)</f>
        <v>0</v>
      </c>
      <c r="P8" s="19">
        <f>SUM(P11:P18,P20:P21)</f>
        <v>0</v>
      </c>
      <c r="Q8" s="19">
        <f>SUM(Q11:Q17,Q19,Q21)</f>
        <v>0</v>
      </c>
      <c r="R8" s="19">
        <f>SUM(R11:R17,R19:R20)</f>
        <v>0</v>
      </c>
      <c r="S8" s="20">
        <f>SUM(S11:S17,S19:S21)</f>
        <v>0</v>
      </c>
      <c r="T8" s="106"/>
      <c r="U8" s="19">
        <f>SUM(U11:U17,U19:U21)</f>
        <v>0</v>
      </c>
      <c r="V8" s="19">
        <f t="shared" ref="V8:BG8" si="0">SUM(V11:V17,V19:V21)</f>
        <v>0</v>
      </c>
      <c r="W8" s="19">
        <f t="shared" si="0"/>
        <v>0</v>
      </c>
      <c r="X8" s="19">
        <f t="shared" si="0"/>
        <v>0</v>
      </c>
      <c r="Y8" s="19">
        <f t="shared" si="0"/>
        <v>0</v>
      </c>
      <c r="Z8" s="19">
        <f t="shared" si="0"/>
        <v>0</v>
      </c>
      <c r="AA8" s="19">
        <f t="shared" si="0"/>
        <v>0</v>
      </c>
      <c r="AB8" s="19">
        <f t="shared" si="0"/>
        <v>0</v>
      </c>
      <c r="AC8" s="736">
        <f t="shared" si="0"/>
        <v>0</v>
      </c>
      <c r="AD8" s="718">
        <f t="shared" si="0"/>
        <v>0</v>
      </c>
      <c r="AE8" s="19">
        <f t="shared" si="0"/>
        <v>0</v>
      </c>
      <c r="AF8" s="19">
        <f t="shared" si="0"/>
        <v>0</v>
      </c>
      <c r="AG8" s="19">
        <f t="shared" si="0"/>
        <v>0</v>
      </c>
      <c r="AH8" s="19">
        <f t="shared" si="0"/>
        <v>0</v>
      </c>
      <c r="AI8" s="19">
        <f t="shared" si="0"/>
        <v>0</v>
      </c>
      <c r="AJ8" s="19">
        <f t="shared" si="0"/>
        <v>0</v>
      </c>
      <c r="AK8" s="19">
        <f t="shared" si="0"/>
        <v>0</v>
      </c>
      <c r="AL8" s="19">
        <f t="shared" si="0"/>
        <v>0</v>
      </c>
      <c r="AM8" s="19">
        <f t="shared" si="0"/>
        <v>0</v>
      </c>
      <c r="AN8" s="19">
        <f t="shared" si="0"/>
        <v>0</v>
      </c>
      <c r="AO8" s="19">
        <f t="shared" si="0"/>
        <v>0</v>
      </c>
      <c r="AP8" s="19">
        <f t="shared" si="0"/>
        <v>0</v>
      </c>
      <c r="AQ8" s="19">
        <f t="shared" si="0"/>
        <v>0</v>
      </c>
      <c r="AR8" s="19">
        <f t="shared" si="0"/>
        <v>0</v>
      </c>
      <c r="AS8" s="19">
        <f t="shared" si="0"/>
        <v>0</v>
      </c>
      <c r="AT8" s="19">
        <f t="shared" si="0"/>
        <v>0</v>
      </c>
      <c r="AU8" s="19">
        <f t="shared" si="0"/>
        <v>0</v>
      </c>
      <c r="AV8" s="19">
        <f t="shared" si="0"/>
        <v>0</v>
      </c>
      <c r="AW8" s="19">
        <f t="shared" si="0"/>
        <v>0</v>
      </c>
      <c r="AX8" s="19">
        <f t="shared" si="0"/>
        <v>0</v>
      </c>
      <c r="AY8" s="19">
        <f t="shared" si="0"/>
        <v>0</v>
      </c>
      <c r="AZ8" s="19">
        <f t="shared" si="0"/>
        <v>0</v>
      </c>
      <c r="BA8" s="19">
        <f t="shared" si="0"/>
        <v>0</v>
      </c>
      <c r="BB8" s="19">
        <f t="shared" si="0"/>
        <v>0</v>
      </c>
      <c r="BC8" s="19">
        <f t="shared" si="0"/>
        <v>0</v>
      </c>
      <c r="BD8" s="19">
        <f t="shared" si="0"/>
        <v>0</v>
      </c>
      <c r="BE8" s="19">
        <f t="shared" si="0"/>
        <v>0</v>
      </c>
      <c r="BF8" s="19">
        <f t="shared" si="0"/>
        <v>0</v>
      </c>
      <c r="BG8" s="19">
        <f t="shared" si="0"/>
        <v>0</v>
      </c>
      <c r="BH8" s="21">
        <f>SUM(BH11:BH17,BH19:BH21)</f>
        <v>0</v>
      </c>
      <c r="BI8" s="22">
        <f>E64</f>
        <v>0</v>
      </c>
      <c r="BJ8" s="14">
        <f>BI10+BI13+BI14+BI15+BI16+BI17+BI19+BI20+BI21</f>
        <v>0</v>
      </c>
      <c r="BK8" s="42"/>
      <c r="BL8" s="8"/>
      <c r="BM8" s="8"/>
      <c r="BN8" s="8"/>
      <c r="BO8" s="8"/>
    </row>
    <row r="9" spans="1:67" s="14" customFormat="1" ht="12" customHeight="1" x14ac:dyDescent="0.3">
      <c r="A9" s="15"/>
      <c r="B9" s="16" t="s">
        <v>259</v>
      </c>
      <c r="C9" s="91"/>
      <c r="D9" s="17"/>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42"/>
      <c r="BL9" s="8"/>
      <c r="BM9" s="8"/>
      <c r="BN9" s="8"/>
      <c r="BO9" s="8"/>
    </row>
    <row r="10" spans="1:67" s="26" customFormat="1" ht="15.6" x14ac:dyDescent="0.3">
      <c r="A10" s="15">
        <v>1.1000000000000001</v>
      </c>
      <c r="B10" s="16" t="s">
        <v>81</v>
      </c>
      <c r="C10" s="23" t="s">
        <v>82</v>
      </c>
      <c r="D10" s="17"/>
      <c r="E10" s="24">
        <f>SUM(J10:N10,P10:R10)</f>
        <v>0</v>
      </c>
      <c r="F10" s="24"/>
      <c r="G10" s="25">
        <f>D10-BH10</f>
        <v>0</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0</v>
      </c>
      <c r="Q10" s="20">
        <f t="shared" si="1"/>
        <v>0</v>
      </c>
      <c r="R10" s="20">
        <f t="shared" si="1"/>
        <v>0</v>
      </c>
      <c r="S10" s="720">
        <f t="shared" si="1"/>
        <v>0</v>
      </c>
      <c r="T10" s="20"/>
      <c r="U10" s="20">
        <f>SUM(U11:U12)</f>
        <v>0</v>
      </c>
      <c r="V10" s="20">
        <f t="shared" ref="V10:BF10" si="2">SUM(V11:V12)</f>
        <v>0</v>
      </c>
      <c r="W10" s="20">
        <f t="shared" si="2"/>
        <v>0</v>
      </c>
      <c r="X10" s="20">
        <f t="shared" si="2"/>
        <v>0</v>
      </c>
      <c r="Y10" s="20">
        <f t="shared" si="2"/>
        <v>0</v>
      </c>
      <c r="Z10" s="20">
        <f t="shared" si="2"/>
        <v>0</v>
      </c>
      <c r="AA10" s="20">
        <f t="shared" si="2"/>
        <v>0</v>
      </c>
      <c r="AB10" s="20">
        <f t="shared" si="2"/>
        <v>0</v>
      </c>
      <c r="AC10" s="737">
        <f t="shared" si="2"/>
        <v>0</v>
      </c>
      <c r="AD10" s="720"/>
      <c r="AE10" s="20">
        <f t="shared" si="2"/>
        <v>0</v>
      </c>
      <c r="AF10" s="20">
        <f t="shared" si="2"/>
        <v>0</v>
      </c>
      <c r="AG10" s="20">
        <f t="shared" si="2"/>
        <v>0</v>
      </c>
      <c r="AH10" s="20">
        <f t="shared" si="2"/>
        <v>0</v>
      </c>
      <c r="AI10" s="20">
        <f t="shared" si="2"/>
        <v>0</v>
      </c>
      <c r="AJ10" s="20">
        <f t="shared" si="2"/>
        <v>0</v>
      </c>
      <c r="AK10" s="20">
        <f t="shared" si="2"/>
        <v>0</v>
      </c>
      <c r="AL10" s="20">
        <f t="shared" si="2"/>
        <v>0</v>
      </c>
      <c r="AM10" s="20">
        <f t="shared" si="2"/>
        <v>0</v>
      </c>
      <c r="AN10" s="20">
        <f t="shared" si="2"/>
        <v>0</v>
      </c>
      <c r="AO10" s="20">
        <f t="shared" si="2"/>
        <v>0</v>
      </c>
      <c r="AP10" s="20">
        <f t="shared" si="2"/>
        <v>0</v>
      </c>
      <c r="AQ10" s="20">
        <f t="shared" si="2"/>
        <v>0</v>
      </c>
      <c r="AR10" s="20">
        <f t="shared" si="2"/>
        <v>0</v>
      </c>
      <c r="AS10" s="20">
        <f t="shared" si="2"/>
        <v>0</v>
      </c>
      <c r="AT10" s="20">
        <f t="shared" si="2"/>
        <v>0</v>
      </c>
      <c r="AU10" s="20">
        <f t="shared" si="2"/>
        <v>0</v>
      </c>
      <c r="AV10" s="20">
        <f t="shared" si="2"/>
        <v>0</v>
      </c>
      <c r="AW10" s="20">
        <f t="shared" si="2"/>
        <v>0</v>
      </c>
      <c r="AX10" s="20">
        <f t="shared" si="2"/>
        <v>0</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0</v>
      </c>
      <c r="BI10" s="23">
        <f>G64</f>
        <v>0</v>
      </c>
      <c r="BJ10" s="14"/>
      <c r="BK10" s="42"/>
      <c r="BL10" s="8"/>
      <c r="BM10" s="8"/>
      <c r="BN10" s="8"/>
      <c r="BO10" s="8"/>
    </row>
    <row r="11" spans="1:67" s="26" customFormat="1" ht="15.6" x14ac:dyDescent="0.3">
      <c r="A11" s="15"/>
      <c r="B11" s="16" t="s">
        <v>79</v>
      </c>
      <c r="C11" s="23" t="s">
        <v>80</v>
      </c>
      <c r="D11" s="17"/>
      <c r="E11" s="727">
        <f>SUM(I11:N11,P11:R11)</f>
        <v>0</v>
      </c>
      <c r="F11" s="727"/>
      <c r="G11" s="720">
        <f>SUM(I11)</f>
        <v>0</v>
      </c>
      <c r="H11" s="93">
        <f>D11-BH11</f>
        <v>0</v>
      </c>
      <c r="I11" s="4"/>
      <c r="J11" s="4"/>
      <c r="K11" s="4"/>
      <c r="L11" s="4"/>
      <c r="M11" s="103"/>
      <c r="N11" s="4"/>
      <c r="O11" s="4"/>
      <c r="P11" s="4"/>
      <c r="Q11" s="4"/>
      <c r="R11" s="4"/>
      <c r="S11" s="720">
        <f t="shared" ref="S11:S18" si="3">SUM(U11:BF11)</f>
        <v>0</v>
      </c>
      <c r="T11" s="4"/>
      <c r="U11" s="4"/>
      <c r="V11" s="4"/>
      <c r="W11" s="4"/>
      <c r="X11" s="4"/>
      <c r="Y11" s="4"/>
      <c r="Z11" s="4"/>
      <c r="AA11" s="4"/>
      <c r="AB11" s="4"/>
      <c r="AC11" s="737">
        <f>SUM(AE11:AT11)</f>
        <v>0</v>
      </c>
      <c r="AD11" s="720"/>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f>SUM(I11:N11,P11:R11,U11:AB11,AE11:BG11)</f>
        <v>0</v>
      </c>
      <c r="BI11" s="23">
        <f>H64</f>
        <v>0</v>
      </c>
      <c r="BJ11" s="14"/>
      <c r="BK11" s="42"/>
      <c r="BL11" s="8"/>
      <c r="BM11" s="8"/>
      <c r="BN11" s="8"/>
      <c r="BO11" s="8"/>
    </row>
    <row r="12" spans="1:67" s="26" customFormat="1" ht="15.6" x14ac:dyDescent="0.3">
      <c r="A12" s="15"/>
      <c r="B12" s="16" t="s">
        <v>184</v>
      </c>
      <c r="C12" s="23" t="s">
        <v>183</v>
      </c>
      <c r="D12" s="17"/>
      <c r="E12" s="105">
        <f>SUM(H12,J12:N12,P12:R12)</f>
        <v>0</v>
      </c>
      <c r="F12" s="105"/>
      <c r="G12" s="104">
        <f>SUM(H12)</f>
        <v>0</v>
      </c>
      <c r="H12" s="4"/>
      <c r="I12" s="93">
        <f>D12-BH12</f>
        <v>0</v>
      </c>
      <c r="J12" s="4"/>
      <c r="K12" s="4"/>
      <c r="L12" s="4"/>
      <c r="M12" s="103"/>
      <c r="N12" s="4"/>
      <c r="O12" s="4"/>
      <c r="P12" s="4"/>
      <c r="Q12" s="4"/>
      <c r="R12" s="4"/>
      <c r="S12" s="720">
        <f t="shared" si="3"/>
        <v>0</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v>
      </c>
      <c r="BI12" s="23">
        <f>I64</f>
        <v>0</v>
      </c>
      <c r="BJ12" s="14"/>
      <c r="BK12" s="42"/>
      <c r="BL12" s="8"/>
      <c r="BM12" s="8"/>
      <c r="BN12" s="8"/>
      <c r="BO12" s="8"/>
    </row>
    <row r="13" spans="1:67" s="26" customFormat="1" ht="13.8" x14ac:dyDescent="0.25">
      <c r="A13" s="15">
        <v>1.2</v>
      </c>
      <c r="B13" s="16" t="s">
        <v>105</v>
      </c>
      <c r="C13" s="23" t="s">
        <v>51</v>
      </c>
      <c r="D13" s="17"/>
      <c r="E13" s="24">
        <f>SUM(H13:I13,K13:N13,P13:R13)</f>
        <v>0</v>
      </c>
      <c r="F13" s="24"/>
      <c r="G13" s="20">
        <f>SUM(H13:I13)</f>
        <v>0</v>
      </c>
      <c r="H13" s="4"/>
      <c r="I13" s="4"/>
      <c r="J13" s="25">
        <f>D13-BH13</f>
        <v>0</v>
      </c>
      <c r="K13" s="4"/>
      <c r="L13" s="4"/>
      <c r="M13" s="4"/>
      <c r="N13" s="4"/>
      <c r="O13" s="4"/>
      <c r="P13" s="4"/>
      <c r="Q13" s="4"/>
      <c r="R13" s="4"/>
      <c r="S13" s="720">
        <f t="shared" si="3"/>
        <v>0</v>
      </c>
      <c r="T13" s="20"/>
      <c r="U13" s="4"/>
      <c r="V13" s="4"/>
      <c r="W13" s="4"/>
      <c r="X13" s="4"/>
      <c r="Y13" s="4"/>
      <c r="Z13" s="4"/>
      <c r="AA13" s="4"/>
      <c r="AB13" s="4"/>
      <c r="AC13" s="737">
        <f t="shared" si="4"/>
        <v>0</v>
      </c>
      <c r="AD13" s="720"/>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20">
        <f>SUM(H13:I13,K13:N13,P13:R13,U13:AB13,AE13:BG13)</f>
        <v>0</v>
      </c>
      <c r="BI13" s="23">
        <f>J64</f>
        <v>0</v>
      </c>
      <c r="BJ13" s="14"/>
    </row>
    <row r="14" spans="1:67" s="26" customFormat="1" ht="13.8" x14ac:dyDescent="0.25">
      <c r="A14" s="15" t="s">
        <v>3</v>
      </c>
      <c r="B14" s="16" t="s">
        <v>34</v>
      </c>
      <c r="C14" s="23" t="s">
        <v>39</v>
      </c>
      <c r="D14" s="17"/>
      <c r="E14" s="24">
        <f>SUM(H14:J14,L14:N14,P14:R14)</f>
        <v>0</v>
      </c>
      <c r="F14" s="24"/>
      <c r="G14" s="20">
        <f t="shared" ref="G14:G62" si="5">SUM(H14:I14)</f>
        <v>0</v>
      </c>
      <c r="H14" s="4"/>
      <c r="I14" s="4"/>
      <c r="J14" s="4"/>
      <c r="K14" s="25">
        <f>D14-BH14</f>
        <v>0</v>
      </c>
      <c r="L14" s="4"/>
      <c r="M14" s="4"/>
      <c r="N14" s="4"/>
      <c r="O14" s="4"/>
      <c r="P14" s="4"/>
      <c r="Q14" s="4"/>
      <c r="R14" s="4"/>
      <c r="S14" s="720">
        <f t="shared" si="3"/>
        <v>0</v>
      </c>
      <c r="T14" s="20"/>
      <c r="U14" s="4"/>
      <c r="V14" s="4"/>
      <c r="W14" s="4"/>
      <c r="X14" s="4"/>
      <c r="Y14" s="4"/>
      <c r="Z14" s="4"/>
      <c r="AA14" s="4"/>
      <c r="AB14" s="4"/>
      <c r="AC14" s="737">
        <f t="shared" si="4"/>
        <v>0</v>
      </c>
      <c r="AD14" s="720"/>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20">
        <f>SUM(H14:J14,L14:N14,P14:R14,U14:AB14,AE14:BG14)</f>
        <v>0</v>
      </c>
      <c r="BI14" s="23">
        <f>K64</f>
        <v>0</v>
      </c>
      <c r="BJ14" s="14"/>
    </row>
    <row r="15" spans="1:67" s="26" customFormat="1" ht="13.8" x14ac:dyDescent="0.25">
      <c r="A15" s="15" t="s">
        <v>4</v>
      </c>
      <c r="B15" s="16" t="s">
        <v>11</v>
      </c>
      <c r="C15" s="23" t="s">
        <v>22</v>
      </c>
      <c r="D15" s="17"/>
      <c r="E15" s="24">
        <f>SUM(H15:K15,M15:N15,P15:R15)</f>
        <v>0</v>
      </c>
      <c r="F15" s="24"/>
      <c r="G15" s="20">
        <f t="shared" si="5"/>
        <v>0</v>
      </c>
      <c r="H15" s="4"/>
      <c r="I15" s="4"/>
      <c r="J15" s="4"/>
      <c r="K15" s="4"/>
      <c r="L15" s="25">
        <f>D15-BH15</f>
        <v>0</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0</v>
      </c>
      <c r="BJ15" s="14"/>
    </row>
    <row r="16" spans="1:67" s="26" customFormat="1" ht="13.8" x14ac:dyDescent="0.25">
      <c r="A16" s="15" t="s">
        <v>5</v>
      </c>
      <c r="B16" s="16" t="s">
        <v>12</v>
      </c>
      <c r="C16" s="23" t="s">
        <v>23</v>
      </c>
      <c r="D16" s="17"/>
      <c r="E16" s="24">
        <f>SUM(H16:L16,N16,P16:R16)</f>
        <v>0</v>
      </c>
      <c r="F16" s="24"/>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17"/>
      <c r="E17" s="24">
        <f>SUM(H17:M17,P17:R17)</f>
        <v>0</v>
      </c>
      <c r="F17" s="24"/>
      <c r="G17" s="720">
        <f t="shared" si="5"/>
        <v>0</v>
      </c>
      <c r="H17" s="4"/>
      <c r="I17" s="4"/>
      <c r="J17" s="4"/>
      <c r="K17" s="4"/>
      <c r="L17" s="4"/>
      <c r="M17" s="4"/>
      <c r="N17" s="25">
        <f>D17-BH17</f>
        <v>0</v>
      </c>
      <c r="O17" s="4"/>
      <c r="P17" s="4"/>
      <c r="Q17" s="4"/>
      <c r="R17" s="4"/>
      <c r="S17" s="720">
        <f t="shared" si="3"/>
        <v>0</v>
      </c>
      <c r="T17" s="20"/>
      <c r="U17" s="4"/>
      <c r="V17" s="4"/>
      <c r="W17" s="4"/>
      <c r="X17" s="4"/>
      <c r="Y17" s="4"/>
      <c r="Z17" s="4"/>
      <c r="AA17" s="4"/>
      <c r="AB17" s="4"/>
      <c r="AC17" s="737">
        <f t="shared" si="4"/>
        <v>0</v>
      </c>
      <c r="AD17" s="720"/>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20">
        <f>SUM(H17:M17,P17:R17,U17:AB17,AE17:BG17)</f>
        <v>0</v>
      </c>
      <c r="BI17" s="23">
        <f>N64</f>
        <v>0</v>
      </c>
      <c r="BJ17" s="14"/>
    </row>
    <row r="18" spans="1:64" s="26" customFormat="1" ht="19.2" x14ac:dyDescent="0.25">
      <c r="A18" s="15"/>
      <c r="B18" s="92" t="s">
        <v>231</v>
      </c>
      <c r="C18" s="23" t="s">
        <v>232</v>
      </c>
      <c r="D18" s="17"/>
      <c r="E18" s="24">
        <f>SUM(H18:M18,P18:R18)</f>
        <v>0</v>
      </c>
      <c r="F18" s="17"/>
      <c r="G18" s="720">
        <f t="shared" si="5"/>
        <v>0</v>
      </c>
      <c r="H18" s="4"/>
      <c r="I18" s="4"/>
      <c r="J18" s="4"/>
      <c r="K18" s="4"/>
      <c r="L18" s="4"/>
      <c r="M18" s="4"/>
      <c r="N18" s="4"/>
      <c r="O18" s="93">
        <f>D18-BH18</f>
        <v>0</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17"/>
      <c r="E19" s="24">
        <f>SUM(H19:N19,Q19:R19)</f>
        <v>0</v>
      </c>
      <c r="F19" s="24"/>
      <c r="G19" s="20">
        <f t="shared" si="5"/>
        <v>0</v>
      </c>
      <c r="H19" s="4"/>
      <c r="I19" s="4"/>
      <c r="J19" s="4"/>
      <c r="K19" s="4"/>
      <c r="L19" s="4"/>
      <c r="M19" s="4"/>
      <c r="N19" s="4"/>
      <c r="O19" s="4"/>
      <c r="P19" s="25">
        <f>D19-BH19</f>
        <v>0</v>
      </c>
      <c r="Q19" s="4"/>
      <c r="R19" s="4"/>
      <c r="S19" s="720">
        <f>SUM(U19:BF19)</f>
        <v>0</v>
      </c>
      <c r="T19" s="20"/>
      <c r="U19" s="4"/>
      <c r="V19" s="4"/>
      <c r="W19" s="4"/>
      <c r="X19" s="4"/>
      <c r="Y19" s="4"/>
      <c r="Z19" s="4"/>
      <c r="AA19" s="4"/>
      <c r="AB19" s="4"/>
      <c r="AC19" s="737">
        <f t="shared" si="4"/>
        <v>0</v>
      </c>
      <c r="AD19" s="720"/>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20">
        <f>SUM(H19:N19,Q19:R19,U19:AB19,AE19:BG19)</f>
        <v>0</v>
      </c>
      <c r="BI19" s="23">
        <f>P64</f>
        <v>0</v>
      </c>
      <c r="BJ19" s="14"/>
    </row>
    <row r="20" spans="1:64" s="26" customFormat="1" ht="13.8" x14ac:dyDescent="0.25">
      <c r="A20" s="15" t="s">
        <v>47</v>
      </c>
      <c r="B20" s="16" t="s">
        <v>45</v>
      </c>
      <c r="C20" s="23" t="s">
        <v>46</v>
      </c>
      <c r="D20" s="17"/>
      <c r="E20" s="24">
        <f>SUM(H20:N20,P20,R20)</f>
        <v>0</v>
      </c>
      <c r="F20" s="24"/>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17"/>
      <c r="E21" s="24">
        <f>SUM(H21:N21,P21:Q21)</f>
        <v>0</v>
      </c>
      <c r="F21" s="24"/>
      <c r="G21" s="20">
        <f t="shared" si="5"/>
        <v>0</v>
      </c>
      <c r="H21" s="4"/>
      <c r="I21" s="4"/>
      <c r="J21" s="4"/>
      <c r="K21" s="4"/>
      <c r="L21" s="4"/>
      <c r="M21" s="4"/>
      <c r="N21" s="4"/>
      <c r="O21" s="4"/>
      <c r="P21" s="4"/>
      <c r="Q21" s="4"/>
      <c r="R21" s="25">
        <f>D21-BH21</f>
        <v>0</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0</v>
      </c>
      <c r="BJ21" s="14"/>
    </row>
    <row r="22" spans="1:64" s="26" customFormat="1" ht="13.8" x14ac:dyDescent="0.25">
      <c r="A22" s="15">
        <v>2</v>
      </c>
      <c r="B22" s="15" t="s">
        <v>32</v>
      </c>
      <c r="C22" s="23" t="s">
        <v>24</v>
      </c>
      <c r="D22" s="17"/>
      <c r="E22" s="24">
        <f>SUM(H22:N22,P22:R22)</f>
        <v>0</v>
      </c>
      <c r="F22" s="24"/>
      <c r="G22" s="20">
        <f t="shared" si="5"/>
        <v>0</v>
      </c>
      <c r="H22" s="20">
        <f>SUM(H24:H31,H34:H61)</f>
        <v>0</v>
      </c>
      <c r="I22" s="20">
        <f>SUM(I24:I31,I34:I61)</f>
        <v>0</v>
      </c>
      <c r="J22" s="20">
        <f t="shared" ref="J22:R22" si="6">SUM(J24:J31,J34:J61)</f>
        <v>0</v>
      </c>
      <c r="K22" s="20">
        <f t="shared" si="6"/>
        <v>0</v>
      </c>
      <c r="L22" s="20">
        <f>SUM(L24:L31,L34:L61)</f>
        <v>0</v>
      </c>
      <c r="M22" s="20">
        <f t="shared" si="6"/>
        <v>0</v>
      </c>
      <c r="N22" s="20">
        <f t="shared" si="6"/>
        <v>0</v>
      </c>
      <c r="O22" s="20">
        <f t="shared" si="6"/>
        <v>0</v>
      </c>
      <c r="P22" s="20">
        <f t="shared" si="6"/>
        <v>0</v>
      </c>
      <c r="Q22" s="20">
        <f t="shared" si="6"/>
        <v>0</v>
      </c>
      <c r="R22" s="20">
        <f t="shared" si="6"/>
        <v>0</v>
      </c>
      <c r="S22" s="25">
        <f>D22-BH22</f>
        <v>0</v>
      </c>
      <c r="T22" s="25"/>
      <c r="U22" s="20">
        <f>SUM(U25:U31,U34:U49,U50:U61)</f>
        <v>0</v>
      </c>
      <c r="V22" s="20">
        <f>SUM(V24,V26:V31,V34:V49,V50:V61)</f>
        <v>0</v>
      </c>
      <c r="W22" s="20">
        <f>SUM(W24:W25,W27:W31,W34:W49,W50:W61)</f>
        <v>0</v>
      </c>
      <c r="X22" s="20">
        <f>SUM(X24:X26,X28:X31,X34:X49,X50:X61)</f>
        <v>0</v>
      </c>
      <c r="Y22" s="20">
        <f>SUM(Y24:Y27,Y29:Y31,Y34:Y49,Y50:Y61)</f>
        <v>0</v>
      </c>
      <c r="Z22" s="20">
        <f>SUM(Z24:Z28,Z30:Z31,Z34:Z49,Z50:Z61)</f>
        <v>0</v>
      </c>
      <c r="AA22" s="20">
        <f>SUM(AA24:AA29,AA31,AA34:AA49,AA50:AA61)</f>
        <v>0</v>
      </c>
      <c r="AB22" s="20">
        <f>SUM(AB24:AB30,AB34:AB49,,AB50:AB61)</f>
        <v>0</v>
      </c>
      <c r="AC22" s="737">
        <f>SUM(AC24:AC31,AC50:AC61)</f>
        <v>0</v>
      </c>
      <c r="AD22" s="720"/>
      <c r="AE22" s="20">
        <f>SUM(AE24:AE31,AE35:AE49,AE50:AE61)</f>
        <v>0</v>
      </c>
      <c r="AF22" s="20">
        <f>SUM(AF24:AF31,AF34,AF36:AF49,AF50:AF61)</f>
        <v>0</v>
      </c>
      <c r="AG22" s="20">
        <f>SUM(AG24:AG31,AG34:AG35,AG37:AG49,AG50:AG61)</f>
        <v>0</v>
      </c>
      <c r="AH22" s="20">
        <f>SUM(AH24:AH31,AH34:AH36,AH38:AH49,AH50:AH61)</f>
        <v>0</v>
      </c>
      <c r="AI22" s="20">
        <f>SUM(AI24:AI31,AI34:AI37,AI39:AI49,AI50:AI61)</f>
        <v>0</v>
      </c>
      <c r="AJ22" s="20">
        <f>SUM(AJ24:AJ31,AJ34:AJ38,AJ40:AJ49,AJ50:AJ61)</f>
        <v>0</v>
      </c>
      <c r="AK22" s="20">
        <f>SUM(AK24:AK31,AK34:AK39,AK41:AK49,AK50:AK61)</f>
        <v>0</v>
      </c>
      <c r="AL22" s="20">
        <f>SUM(AL24:AL31,AL34:AL40,AL42:AL49,AL50:AL61)</f>
        <v>0</v>
      </c>
      <c r="AM22" s="20">
        <f>SUM(AM24:AM31,AM34:AM41,AM43:AM49,AM50:AM61)</f>
        <v>0</v>
      </c>
      <c r="AN22" s="20">
        <f>SUM(AN24:AN31,AN34:AN42,AN44:AN49,AN50:AN61)</f>
        <v>0</v>
      </c>
      <c r="AO22" s="20">
        <f>SUM(AO24:AO31,AO34:AO43,AO45:AO49,AO50:AO61)</f>
        <v>0</v>
      </c>
      <c r="AP22" s="20">
        <f>SUM(AP24:AP31,AP34:AP44,AP46:AP49,AP50:AP61)</f>
        <v>0</v>
      </c>
      <c r="AQ22" s="20">
        <f>SUM(AQ24:AQ31,AQ34:AQ45,AQ47:AQ49,AQ50:AQ61)</f>
        <v>0</v>
      </c>
      <c r="AR22" s="20">
        <f>SUM(AR24:AR31,AR34:AR46,AR48:AR49,AR50:AR61)</f>
        <v>0</v>
      </c>
      <c r="AS22" s="20">
        <f>SUM(AS24:AS31,AS34:AS47,AS49,AS50:AS61)</f>
        <v>0</v>
      </c>
      <c r="AT22" s="20">
        <f>SUM(AT24:AT31,AT34:AT48,AT50:AT61)</f>
        <v>0</v>
      </c>
      <c r="AU22" s="20">
        <f>SUM(AU24:AU31,AU34:AU49,AU51:AU61)</f>
        <v>0</v>
      </c>
      <c r="AV22" s="20">
        <f>SUM(AV24:AV31,AV34:AV49,AV50,AV52:AV61)</f>
        <v>0</v>
      </c>
      <c r="AW22" s="20">
        <f>SUM(AW24:AW31,AW34:AW49,AW50,AW51,AW53:AW61)</f>
        <v>0</v>
      </c>
      <c r="AX22" s="20">
        <f>SUM(AX24:AX31,AX34:AX49,AX50,AX51,AX52,AX54:AX61)</f>
        <v>0</v>
      </c>
      <c r="AY22" s="20">
        <f>SUM(AY24:AY31,AY34:AY49,AY50,AY51,AY52,AY55:AY61)</f>
        <v>0</v>
      </c>
      <c r="AZ22" s="20">
        <f>SUM(AZ24:AZ31,AZ34:AZ49,AZ50:AZ54,AZ56:AZ61)</f>
        <v>0</v>
      </c>
      <c r="BA22" s="20">
        <f>SUM(BA24:BA31,BA34:BA49,BA50:BA55,BA57:BA61)</f>
        <v>0</v>
      </c>
      <c r="BB22" s="20">
        <f>SUM(BB24:BB31,BB34:BB49,BB50:BB56,BB58:BB61)</f>
        <v>0</v>
      </c>
      <c r="BC22" s="20">
        <f>SUM(BC24:BC31,BC34:BC49,BC50:BC57,BC59:BC61)</f>
        <v>0</v>
      </c>
      <c r="BD22" s="20">
        <f>SUM(BD24:BD31,BD34:BD49,BD50:BD58,BD60:BD61)</f>
        <v>0</v>
      </c>
      <c r="BE22" s="20">
        <f>SUM(BE24:BE31,BE34:BE49,BE50:BE59,BE61)</f>
        <v>0</v>
      </c>
      <c r="BF22" s="20">
        <f>SUM(BF24:BF31,BF34:BF49,BF50:BF60)</f>
        <v>0</v>
      </c>
      <c r="BG22" s="20">
        <f>SUM(BG24:BG31,BG34:BG49,BG50:BG61)</f>
        <v>0</v>
      </c>
      <c r="BH22" s="20">
        <f>SUM(H22:N22,P22:R22,U22:AB22,AE22:BG22)</f>
        <v>0</v>
      </c>
      <c r="BI22" s="23">
        <f>S64</f>
        <v>0</v>
      </c>
      <c r="BJ22" s="14"/>
      <c r="BK22" s="26">
        <f>BI24+BI25+BI26+BI27+BI28+BI29+BI30+BI31+BI34+BI35+BI36+BI37+BI38+BI39+BI40+BI41+BI42+BI43+BI44+BI45+BI46+BI47+BI48+BI49+BI50+BI51+BI52+BI53+BI54+BI55+BI56+BI57+BI58+BI59+BI60+BI61</f>
        <v>0</v>
      </c>
      <c r="BL22" s="26">
        <f>BK22-BI22</f>
        <v>0</v>
      </c>
    </row>
    <row r="23" spans="1:64" s="26" customFormat="1" ht="13.8" x14ac:dyDescent="0.25">
      <c r="A23" s="15"/>
      <c r="B23" s="15" t="s">
        <v>38</v>
      </c>
      <c r="C23" s="23"/>
      <c r="D23" s="17"/>
      <c r="E23" s="727"/>
      <c r="F23" s="727"/>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17"/>
      <c r="E24" s="24">
        <f>SUM(H24:N24,P24:R24)</f>
        <v>0</v>
      </c>
      <c r="F24" s="24"/>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v>
      </c>
      <c r="BJ24" s="14"/>
    </row>
    <row r="25" spans="1:64" s="26" customFormat="1" ht="13.8" x14ac:dyDescent="0.25">
      <c r="A25" s="15" t="s">
        <v>6</v>
      </c>
      <c r="B25" s="16" t="s">
        <v>14</v>
      </c>
      <c r="C25" s="23" t="s">
        <v>26</v>
      </c>
      <c r="D25" s="17"/>
      <c r="E25" s="24">
        <f t="shared" ref="E25:E30" si="8">SUM(H25:N25,P25:R25)</f>
        <v>0</v>
      </c>
      <c r="F25" s="24"/>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v>
      </c>
      <c r="BJ25" s="14"/>
    </row>
    <row r="26" spans="1:64" s="26" customFormat="1" ht="13.8" x14ac:dyDescent="0.25">
      <c r="A26" s="15" t="s">
        <v>7</v>
      </c>
      <c r="B26" s="16" t="s">
        <v>15</v>
      </c>
      <c r="C26" s="23" t="s">
        <v>122</v>
      </c>
      <c r="D26" s="17"/>
      <c r="E26" s="24">
        <f t="shared" si="8"/>
        <v>0</v>
      </c>
      <c r="F26" s="24"/>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17"/>
      <c r="E27" s="24">
        <f t="shared" si="8"/>
        <v>0</v>
      </c>
      <c r="F27" s="24"/>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17"/>
      <c r="E28" s="24">
        <f t="shared" si="8"/>
        <v>0</v>
      </c>
      <c r="F28" s="24"/>
      <c r="G28" s="20">
        <f t="shared" si="5"/>
        <v>0</v>
      </c>
      <c r="H28" s="4"/>
      <c r="I28" s="4"/>
      <c r="J28" s="4"/>
      <c r="K28" s="4"/>
      <c r="L28" s="4"/>
      <c r="M28" s="4"/>
      <c r="N28" s="4"/>
      <c r="O28" s="4"/>
      <c r="P28" s="4"/>
      <c r="Q28" s="4"/>
      <c r="R28" s="4"/>
      <c r="S28" s="20">
        <f>SUM(U28:X28,Z28:BF28)</f>
        <v>0</v>
      </c>
      <c r="T28" s="20"/>
      <c r="U28" s="4"/>
      <c r="V28" s="4"/>
      <c r="W28" s="4"/>
      <c r="X28" s="4"/>
      <c r="Y28" s="25">
        <f>D28-BH28</f>
        <v>0</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0</v>
      </c>
      <c r="BJ28" s="14"/>
    </row>
    <row r="29" spans="1:64" s="26" customFormat="1" ht="13.8" x14ac:dyDescent="0.25">
      <c r="A29" s="15">
        <v>2.6</v>
      </c>
      <c r="B29" s="16" t="s">
        <v>88</v>
      </c>
      <c r="C29" s="23" t="s">
        <v>48</v>
      </c>
      <c r="D29" s="17"/>
      <c r="E29" s="24">
        <f t="shared" si="8"/>
        <v>0</v>
      </c>
      <c r="F29" s="24"/>
      <c r="G29" s="20">
        <f t="shared" si="5"/>
        <v>0</v>
      </c>
      <c r="H29" s="4"/>
      <c r="I29" s="4"/>
      <c r="J29" s="4"/>
      <c r="K29" s="4"/>
      <c r="L29" s="4"/>
      <c r="M29" s="4"/>
      <c r="N29" s="4"/>
      <c r="O29" s="4"/>
      <c r="P29" s="4"/>
      <c r="Q29" s="4"/>
      <c r="R29" s="4"/>
      <c r="S29" s="20">
        <f>SUM(U29:Y29,AA29:BF29)</f>
        <v>0</v>
      </c>
      <c r="T29" s="20"/>
      <c r="U29" s="4"/>
      <c r="V29" s="4"/>
      <c r="W29" s="4"/>
      <c r="X29" s="4"/>
      <c r="Y29" s="4"/>
      <c r="Z29" s="25">
        <f>D29-BH29</f>
        <v>0</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0</v>
      </c>
      <c r="BJ29" s="14"/>
    </row>
    <row r="30" spans="1:64" s="26" customFormat="1" ht="20.25" customHeight="1" x14ac:dyDescent="0.25">
      <c r="A30" s="15">
        <v>2.7</v>
      </c>
      <c r="B30" s="16" t="s">
        <v>89</v>
      </c>
      <c r="C30" s="23" t="s">
        <v>41</v>
      </c>
      <c r="D30" s="17"/>
      <c r="E30" s="24">
        <f t="shared" si="8"/>
        <v>0</v>
      </c>
      <c r="F30" s="24"/>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17"/>
      <c r="E31" s="24">
        <f>SUM(H31:N31,P31:R31)</f>
        <v>0</v>
      </c>
      <c r="F31" s="24"/>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0</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0</v>
      </c>
      <c r="BJ31" s="14"/>
    </row>
    <row r="32" spans="1:64" s="26" customFormat="1" ht="20.25" customHeight="1" x14ac:dyDescent="0.25">
      <c r="A32" s="15" t="s">
        <v>42</v>
      </c>
      <c r="B32" s="16" t="s">
        <v>129</v>
      </c>
      <c r="C32" s="23" t="s">
        <v>27</v>
      </c>
      <c r="D32" s="17"/>
      <c r="E32" s="24">
        <f t="shared" ref="E32:E61" si="9">SUM(H32:N32,P32:R32)</f>
        <v>0</v>
      </c>
      <c r="F32" s="24"/>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0</v>
      </c>
      <c r="T32" s="719"/>
      <c r="U32" s="719">
        <f>SUM(U34:U49)</f>
        <v>0</v>
      </c>
      <c r="V32" s="719">
        <f t="shared" ref="V32:AB32" si="11">SUM(V34:V49)</f>
        <v>0</v>
      </c>
      <c r="W32" s="719">
        <f t="shared" si="11"/>
        <v>0</v>
      </c>
      <c r="X32" s="719">
        <f t="shared" si="11"/>
        <v>0</v>
      </c>
      <c r="Y32" s="719">
        <f>SUM(Y34:Y49)</f>
        <v>0</v>
      </c>
      <c r="Z32" s="719">
        <f t="shared" si="11"/>
        <v>0</v>
      </c>
      <c r="AA32" s="719">
        <f t="shared" si="11"/>
        <v>0</v>
      </c>
      <c r="AB32" s="719">
        <f t="shared" si="11"/>
        <v>0</v>
      </c>
      <c r="AC32" s="739">
        <f>D32-BH32</f>
        <v>0</v>
      </c>
      <c r="AD32" s="720"/>
      <c r="AE32" s="719">
        <f>SUM(AE35:AE49)</f>
        <v>0</v>
      </c>
      <c r="AF32" s="719">
        <f>SUM(AF34,AF36:AF49)</f>
        <v>0</v>
      </c>
      <c r="AG32" s="719">
        <f>SUM(AG34:AG35,AG37:AG49)</f>
        <v>0</v>
      </c>
      <c r="AH32" s="719">
        <f>SUM(AH34:AH36,AH38:AH49)</f>
        <v>0</v>
      </c>
      <c r="AI32" s="719">
        <f>SUM(AI34:AI37,AI39:AI49)</f>
        <v>0</v>
      </c>
      <c r="AJ32" s="719">
        <f>SUM(AJ34:AJ38,AJ40:AJ49)</f>
        <v>0</v>
      </c>
      <c r="AK32" s="719">
        <f>SUM(AK34:AK39,AK41:AK49)</f>
        <v>0</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v>
      </c>
      <c r="AW32" s="719">
        <f>SUM(AW34:AW49,)</f>
        <v>0</v>
      </c>
      <c r="AX32" s="719">
        <f>SUM(AX34:AX49,)</f>
        <v>0</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0</v>
      </c>
      <c r="BI32" s="23">
        <f>BI34+BI35+BI36+BI37+BI38+BI39+BI40+BI41+BI42+BI43+BI44+BI45+BI46+BI47+BI48+BI49</f>
        <v>0</v>
      </c>
      <c r="BJ32" s="14"/>
    </row>
    <row r="33" spans="1:62" s="26" customFormat="1" ht="10.5" customHeight="1" x14ac:dyDescent="0.25">
      <c r="A33" s="94"/>
      <c r="B33" s="92" t="s">
        <v>38</v>
      </c>
      <c r="C33" s="23"/>
      <c r="D33" s="17"/>
      <c r="E33" s="24">
        <f t="shared" si="9"/>
        <v>0</v>
      </c>
      <c r="F33" s="24"/>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17"/>
      <c r="E34" s="24">
        <f t="shared" si="9"/>
        <v>0</v>
      </c>
      <c r="F34" s="24"/>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0</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0</v>
      </c>
      <c r="BJ34" s="14"/>
    </row>
    <row r="35" spans="1:62" s="26" customFormat="1" ht="20.25" customHeight="1" x14ac:dyDescent="0.25">
      <c r="A35" s="721" t="s">
        <v>260</v>
      </c>
      <c r="B35" s="16" t="s">
        <v>235</v>
      </c>
      <c r="C35" s="23" t="s">
        <v>236</v>
      </c>
      <c r="D35" s="17"/>
      <c r="E35" s="24">
        <f t="shared" si="9"/>
        <v>0</v>
      </c>
      <c r="F35" s="24"/>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0</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0</v>
      </c>
      <c r="BJ35" s="14"/>
    </row>
    <row r="36" spans="1:62" s="26" customFormat="1" ht="20.25" customHeight="1" x14ac:dyDescent="0.25">
      <c r="A36" s="721" t="s">
        <v>260</v>
      </c>
      <c r="B36" s="16" t="s">
        <v>237</v>
      </c>
      <c r="C36" s="23" t="s">
        <v>238</v>
      </c>
      <c r="D36" s="17"/>
      <c r="E36" s="24">
        <f t="shared" si="9"/>
        <v>0</v>
      </c>
      <c r="F36" s="24"/>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0</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0</v>
      </c>
      <c r="BJ36" s="14"/>
    </row>
    <row r="37" spans="1:62" s="26" customFormat="1" ht="20.25" customHeight="1" x14ac:dyDescent="0.25">
      <c r="A37" s="721" t="s">
        <v>260</v>
      </c>
      <c r="B37" s="16" t="s">
        <v>239</v>
      </c>
      <c r="C37" s="23" t="s">
        <v>240</v>
      </c>
      <c r="D37" s="17"/>
      <c r="E37" s="24">
        <f t="shared" si="9"/>
        <v>0</v>
      </c>
      <c r="F37" s="24"/>
      <c r="G37" s="20">
        <f t="shared" si="5"/>
        <v>0</v>
      </c>
      <c r="H37" s="4"/>
      <c r="I37" s="4"/>
      <c r="J37" s="4"/>
      <c r="K37" s="4"/>
      <c r="L37" s="4"/>
      <c r="M37" s="4"/>
      <c r="N37" s="4"/>
      <c r="O37" s="4"/>
      <c r="P37" s="4"/>
      <c r="Q37" s="4"/>
      <c r="R37" s="4"/>
      <c r="S37" s="20">
        <f>SUM(U37:AB37,AE37:AG37,AI37:BF37)</f>
        <v>0</v>
      </c>
      <c r="T37" s="20"/>
      <c r="U37" s="4"/>
      <c r="V37" s="4"/>
      <c r="W37" s="4"/>
      <c r="X37" s="4"/>
      <c r="Y37" s="4"/>
      <c r="Z37" s="4"/>
      <c r="AA37" s="4"/>
      <c r="AB37" s="4"/>
      <c r="AC37" s="737">
        <f>SUM(AE37:AG37,AI37:AT37)</f>
        <v>0</v>
      </c>
      <c r="AD37" s="720"/>
      <c r="AE37" s="4"/>
      <c r="AF37" s="4"/>
      <c r="AG37" s="4"/>
      <c r="AH37" s="25">
        <f>D37-BH37</f>
        <v>0</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v>
      </c>
      <c r="BI37" s="23">
        <f>AH64</f>
        <v>0</v>
      </c>
      <c r="BJ37" s="14"/>
    </row>
    <row r="38" spans="1:62" s="26" customFormat="1" ht="20.25" customHeight="1" x14ac:dyDescent="0.25">
      <c r="A38" s="721" t="s">
        <v>260</v>
      </c>
      <c r="B38" s="16" t="s">
        <v>241</v>
      </c>
      <c r="C38" s="23" t="s">
        <v>242</v>
      </c>
      <c r="D38" s="17"/>
      <c r="E38" s="24">
        <f t="shared" si="9"/>
        <v>0</v>
      </c>
      <c r="F38" s="24"/>
      <c r="G38" s="20">
        <f t="shared" si="5"/>
        <v>0</v>
      </c>
      <c r="H38" s="4"/>
      <c r="I38" s="4"/>
      <c r="J38" s="4"/>
      <c r="K38" s="4"/>
      <c r="L38" s="4"/>
      <c r="M38" s="4"/>
      <c r="N38" s="4"/>
      <c r="O38" s="4"/>
      <c r="P38" s="4"/>
      <c r="Q38" s="4"/>
      <c r="R38" s="4"/>
      <c r="S38" s="20">
        <f>SUM(U38:AB38,AE38:AH38,AJ38:BF38)</f>
        <v>0</v>
      </c>
      <c r="T38" s="20"/>
      <c r="U38" s="4"/>
      <c r="V38" s="4"/>
      <c r="W38" s="4"/>
      <c r="X38" s="4"/>
      <c r="Y38" s="4"/>
      <c r="Z38" s="4"/>
      <c r="AA38" s="4"/>
      <c r="AB38" s="4"/>
      <c r="AC38" s="737">
        <f>SUM(AE38:AH38,AJ38:AT38)</f>
        <v>0</v>
      </c>
      <c r="AD38" s="720"/>
      <c r="AE38" s="4"/>
      <c r="AF38" s="4"/>
      <c r="AG38" s="4"/>
      <c r="AH38" s="4"/>
      <c r="AI38" s="25">
        <f>D38-BH38</f>
        <v>0</v>
      </c>
      <c r="AJ38" s="4"/>
      <c r="AK38" s="4"/>
      <c r="AL38" s="4"/>
      <c r="AM38" s="4"/>
      <c r="AN38" s="4"/>
      <c r="AO38" s="4"/>
      <c r="AP38" s="4"/>
      <c r="AQ38" s="4"/>
      <c r="AR38" s="4"/>
      <c r="AS38" s="4"/>
      <c r="AT38" s="4"/>
      <c r="AU38" s="4"/>
      <c r="AV38" s="4"/>
      <c r="AW38" s="4"/>
      <c r="AX38" s="4"/>
      <c r="AY38" s="4"/>
      <c r="AZ38" s="4"/>
      <c r="BA38" s="4"/>
      <c r="BB38" s="4"/>
      <c r="BC38" s="4"/>
      <c r="BD38" s="4"/>
      <c r="BE38" s="4"/>
      <c r="BF38" s="4"/>
      <c r="BG38" s="4"/>
      <c r="BH38" s="20">
        <f>SUM(H38:N38,P38:R38,U38:AB38,AE38:AH38,AJ38:BG38)</f>
        <v>0</v>
      </c>
      <c r="BI38" s="23">
        <f>AI64</f>
        <v>0</v>
      </c>
      <c r="BJ38" s="14"/>
    </row>
    <row r="39" spans="1:62" s="26" customFormat="1" ht="20.25" customHeight="1" x14ac:dyDescent="0.25">
      <c r="A39" s="721" t="s">
        <v>260</v>
      </c>
      <c r="B39" s="16" t="s">
        <v>243</v>
      </c>
      <c r="C39" s="23" t="s">
        <v>244</v>
      </c>
      <c r="D39" s="17"/>
      <c r="E39" s="24">
        <f t="shared" si="9"/>
        <v>0</v>
      </c>
      <c r="F39" s="24"/>
      <c r="G39" s="20">
        <f t="shared" si="5"/>
        <v>0</v>
      </c>
      <c r="H39" s="4"/>
      <c r="I39" s="4"/>
      <c r="J39" s="4"/>
      <c r="K39" s="4"/>
      <c r="L39" s="4"/>
      <c r="M39" s="4"/>
      <c r="N39" s="4"/>
      <c r="O39" s="4"/>
      <c r="P39" s="4"/>
      <c r="Q39" s="4"/>
      <c r="R39" s="4"/>
      <c r="S39" s="20">
        <f>SUM(U39:AB39,AE39:AI39,AK39:BF39)</f>
        <v>0</v>
      </c>
      <c r="T39" s="20"/>
      <c r="U39" s="4"/>
      <c r="V39" s="4"/>
      <c r="W39" s="4"/>
      <c r="X39" s="4"/>
      <c r="Y39" s="4"/>
      <c r="Z39" s="4"/>
      <c r="AA39" s="4"/>
      <c r="AB39" s="4"/>
      <c r="AC39" s="737">
        <f>SUM(AE39:AI39,AK39:AT39)</f>
        <v>0</v>
      </c>
      <c r="AD39" s="720"/>
      <c r="AE39" s="4"/>
      <c r="AF39" s="4"/>
      <c r="AG39" s="4"/>
      <c r="AH39" s="4"/>
      <c r="AI39" s="4"/>
      <c r="AJ39" s="25">
        <f>D39-BH39</f>
        <v>0</v>
      </c>
      <c r="AK39" s="4"/>
      <c r="AL39" s="4"/>
      <c r="AM39" s="4"/>
      <c r="AN39" s="4"/>
      <c r="AO39" s="4"/>
      <c r="AP39" s="4"/>
      <c r="AQ39" s="4"/>
      <c r="AR39" s="4"/>
      <c r="AS39" s="4"/>
      <c r="AT39" s="4"/>
      <c r="AU39" s="4"/>
      <c r="AV39" s="4"/>
      <c r="AW39" s="4"/>
      <c r="AX39" s="4"/>
      <c r="AY39" s="4"/>
      <c r="AZ39" s="4"/>
      <c r="BA39" s="4"/>
      <c r="BB39" s="4"/>
      <c r="BC39" s="4"/>
      <c r="BD39" s="4"/>
      <c r="BE39" s="4"/>
      <c r="BF39" s="4"/>
      <c r="BG39" s="4"/>
      <c r="BH39" s="20">
        <f>SUM(H39:N39,P39:R39,U39:AB39,AE39:AI39,AK39:BG39)</f>
        <v>0</v>
      </c>
      <c r="BI39" s="23">
        <f>AJ64</f>
        <v>0</v>
      </c>
      <c r="BJ39" s="14"/>
    </row>
    <row r="40" spans="1:62" s="26" customFormat="1" ht="20.25" customHeight="1" x14ac:dyDescent="0.25">
      <c r="A40" s="721" t="s">
        <v>260</v>
      </c>
      <c r="B40" s="16" t="s">
        <v>245</v>
      </c>
      <c r="C40" s="23" t="s">
        <v>246</v>
      </c>
      <c r="D40" s="17"/>
      <c r="E40" s="24">
        <f t="shared" si="9"/>
        <v>0</v>
      </c>
      <c r="F40" s="24"/>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0</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0</v>
      </c>
      <c r="BJ40" s="14"/>
    </row>
    <row r="41" spans="1:62" s="26" customFormat="1" ht="20.25" customHeight="1" x14ac:dyDescent="0.25">
      <c r="A41" s="721" t="s">
        <v>260</v>
      </c>
      <c r="B41" s="16" t="s">
        <v>247</v>
      </c>
      <c r="C41" s="23" t="s">
        <v>248</v>
      </c>
      <c r="D41" s="17"/>
      <c r="E41" s="24">
        <f t="shared" si="9"/>
        <v>0</v>
      </c>
      <c r="F41" s="24"/>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0</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v>
      </c>
      <c r="BJ41" s="14"/>
    </row>
    <row r="42" spans="1:62" s="26" customFormat="1" ht="20.25" customHeight="1" x14ac:dyDescent="0.25">
      <c r="A42" s="721" t="s">
        <v>260</v>
      </c>
      <c r="B42" s="16" t="s">
        <v>249</v>
      </c>
      <c r="C42" s="23" t="s">
        <v>250</v>
      </c>
      <c r="D42" s="17"/>
      <c r="E42" s="24">
        <f t="shared" si="9"/>
        <v>0</v>
      </c>
      <c r="F42" s="24"/>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17"/>
      <c r="E43" s="24">
        <f t="shared" si="9"/>
        <v>0</v>
      </c>
      <c r="F43" s="24"/>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v>
      </c>
      <c r="BJ43" s="14"/>
    </row>
    <row r="44" spans="1:62" s="26" customFormat="1" ht="20.25" customHeight="1" x14ac:dyDescent="0.25">
      <c r="A44" s="721" t="s">
        <v>260</v>
      </c>
      <c r="B44" s="16" t="s">
        <v>83</v>
      </c>
      <c r="C44" s="23" t="s">
        <v>73</v>
      </c>
      <c r="D44" s="17"/>
      <c r="E44" s="24">
        <f t="shared" si="9"/>
        <v>0</v>
      </c>
      <c r="F44" s="24"/>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17"/>
      <c r="E45" s="24">
        <f t="shared" si="9"/>
        <v>0</v>
      </c>
      <c r="F45" s="24"/>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v>
      </c>
      <c r="AQ45" s="4"/>
      <c r="AR45" s="4"/>
      <c r="AS45" s="4"/>
      <c r="AT45" s="4"/>
      <c r="AU45" s="4"/>
      <c r="AV45" s="4"/>
      <c r="AW45" s="4"/>
      <c r="AX45" s="4"/>
      <c r="AY45" s="4"/>
      <c r="AZ45" s="4"/>
      <c r="BA45" s="4"/>
      <c r="BB45" s="4"/>
      <c r="BC45" s="4"/>
      <c r="BD45" s="4"/>
      <c r="BE45" s="4"/>
      <c r="BF45" s="4"/>
      <c r="BG45" s="4"/>
      <c r="BH45" s="20">
        <f>SUM(H45:N45,P45:R45,U45:AB45,AE45:AO45,AQ45:BG45)</f>
        <v>0</v>
      </c>
      <c r="BI45" s="23">
        <f>AP64</f>
        <v>0</v>
      </c>
      <c r="BJ45" s="14"/>
    </row>
    <row r="46" spans="1:62" s="26" customFormat="1" ht="20.25" customHeight="1" x14ac:dyDescent="0.25">
      <c r="A46" s="721" t="s">
        <v>260</v>
      </c>
      <c r="B46" s="16" t="s">
        <v>251</v>
      </c>
      <c r="C46" s="23" t="s">
        <v>43</v>
      </c>
      <c r="D46" s="17"/>
      <c r="E46" s="24">
        <f t="shared" si="9"/>
        <v>0</v>
      </c>
      <c r="F46" s="24"/>
      <c r="G46" s="20">
        <f t="shared" si="5"/>
        <v>0</v>
      </c>
      <c r="H46" s="4"/>
      <c r="I46" s="4"/>
      <c r="J46" s="4"/>
      <c r="K46" s="4"/>
      <c r="L46" s="4"/>
      <c r="M46" s="4"/>
      <c r="N46" s="4"/>
      <c r="O46" s="4"/>
      <c r="P46" s="4"/>
      <c r="Q46" s="4"/>
      <c r="R46" s="4"/>
      <c r="S46" s="20">
        <f>SUM(U46:AB46,AE46:AP46,AR46:BF46)</f>
        <v>0</v>
      </c>
      <c r="T46" s="20"/>
      <c r="U46" s="4"/>
      <c r="V46" s="4"/>
      <c r="W46" s="4"/>
      <c r="X46" s="4"/>
      <c r="Y46" s="4"/>
      <c r="Z46" s="4"/>
      <c r="AA46" s="4"/>
      <c r="AB46" s="4"/>
      <c r="AC46" s="737">
        <f>SUM(AE46:AP46,AR46:AT46)</f>
        <v>0</v>
      </c>
      <c r="AD46" s="720"/>
      <c r="AE46" s="4"/>
      <c r="AF46" s="4"/>
      <c r="AG46" s="4"/>
      <c r="AH46" s="4"/>
      <c r="AI46" s="4"/>
      <c r="AJ46" s="4"/>
      <c r="AK46" s="4"/>
      <c r="AL46" s="4"/>
      <c r="AM46" s="4"/>
      <c r="AN46" s="4"/>
      <c r="AO46" s="4"/>
      <c r="AP46" s="4"/>
      <c r="AQ46" s="25">
        <f>D46-BH46</f>
        <v>0</v>
      </c>
      <c r="AR46" s="4"/>
      <c r="AS46" s="4"/>
      <c r="AT46" s="4"/>
      <c r="AU46" s="4"/>
      <c r="AV46" s="4"/>
      <c r="AW46" s="4"/>
      <c r="AX46" s="4"/>
      <c r="AY46" s="4"/>
      <c r="AZ46" s="4"/>
      <c r="BA46" s="4"/>
      <c r="BB46" s="4"/>
      <c r="BC46" s="4"/>
      <c r="BD46" s="4"/>
      <c r="BE46" s="4"/>
      <c r="BF46" s="4"/>
      <c r="BG46" s="4"/>
      <c r="BH46" s="20">
        <f>SUM(H46:N46,P46:R46,U46:AB46,AE46:AP46,AR46:BG46)</f>
        <v>0</v>
      </c>
      <c r="BI46" s="23">
        <f>AQ64</f>
        <v>0</v>
      </c>
      <c r="BJ46" s="14"/>
    </row>
    <row r="47" spans="1:62" s="26" customFormat="1" ht="20.25" customHeight="1" x14ac:dyDescent="0.25">
      <c r="A47" s="721" t="s">
        <v>260</v>
      </c>
      <c r="B47" s="16" t="s">
        <v>252</v>
      </c>
      <c r="C47" s="23" t="s">
        <v>253</v>
      </c>
      <c r="D47" s="17"/>
      <c r="E47" s="24">
        <f t="shared" si="9"/>
        <v>0</v>
      </c>
      <c r="F47" s="24"/>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17"/>
      <c r="E48" s="24">
        <f t="shared" si="9"/>
        <v>0</v>
      </c>
      <c r="F48" s="24"/>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17"/>
      <c r="E49" s="24">
        <f t="shared" si="9"/>
        <v>0</v>
      </c>
      <c r="F49" s="24"/>
      <c r="G49" s="20">
        <f t="shared" si="5"/>
        <v>0</v>
      </c>
      <c r="H49" s="4"/>
      <c r="I49" s="4"/>
      <c r="J49" s="4"/>
      <c r="K49" s="4"/>
      <c r="L49" s="4"/>
      <c r="M49" s="4"/>
      <c r="N49" s="4"/>
      <c r="O49" s="4"/>
      <c r="P49" s="4"/>
      <c r="Q49" s="4"/>
      <c r="R49" s="4"/>
      <c r="S49" s="20">
        <f>SUM(U49:AB49,AE49:AS49,AU49:BF49)</f>
        <v>0</v>
      </c>
      <c r="T49" s="20"/>
      <c r="U49" s="4"/>
      <c r="V49" s="4"/>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0</v>
      </c>
      <c r="AU49" s="4"/>
      <c r="AV49" s="4"/>
      <c r="AW49" s="4"/>
      <c r="AX49" s="4"/>
      <c r="AY49" s="4"/>
      <c r="AZ49" s="4"/>
      <c r="BA49" s="4"/>
      <c r="BB49" s="4"/>
      <c r="BC49" s="4"/>
      <c r="BD49" s="4"/>
      <c r="BE49" s="4"/>
      <c r="BF49" s="4"/>
      <c r="BG49" s="4"/>
      <c r="BH49" s="20">
        <f>SUM(H49:N49,P49:R49,U49:AB49,AE49:AS49,AU49:BG49)</f>
        <v>0</v>
      </c>
      <c r="BI49" s="23">
        <f>AT64</f>
        <v>0</v>
      </c>
      <c r="BJ49" s="14"/>
    </row>
    <row r="50" spans="1:62" s="26" customFormat="1" ht="13.8" x14ac:dyDescent="0.25">
      <c r="A50" s="15">
        <v>2.1</v>
      </c>
      <c r="B50" s="16" t="s">
        <v>119</v>
      </c>
      <c r="C50" s="23" t="s">
        <v>123</v>
      </c>
      <c r="D50" s="17"/>
      <c r="E50" s="24">
        <f t="shared" si="9"/>
        <v>0</v>
      </c>
      <c r="F50" s="24"/>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17"/>
      <c r="E51" s="24">
        <f t="shared" si="9"/>
        <v>0</v>
      </c>
      <c r="F51" s="24"/>
      <c r="G51" s="20">
        <f t="shared" si="5"/>
        <v>0</v>
      </c>
      <c r="H51" s="4"/>
      <c r="I51" s="4"/>
      <c r="J51" s="4"/>
      <c r="K51" s="4"/>
      <c r="L51" s="4"/>
      <c r="M51" s="4"/>
      <c r="N51" s="4"/>
      <c r="O51" s="4"/>
      <c r="P51" s="4"/>
      <c r="Q51" s="4"/>
      <c r="R51" s="4"/>
      <c r="S51" s="20">
        <f>SUM(U51:AB51,AE51:AU51,AW51:BF51)</f>
        <v>0</v>
      </c>
      <c r="T51" s="20"/>
      <c r="U51" s="4"/>
      <c r="V51" s="4"/>
      <c r="W51" s="4"/>
      <c r="X51" s="4"/>
      <c r="Y51" s="4"/>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0</v>
      </c>
      <c r="AW51" s="4"/>
      <c r="AX51" s="4"/>
      <c r="AY51" s="4"/>
      <c r="AZ51" s="4"/>
      <c r="BA51" s="4"/>
      <c r="BB51" s="4"/>
      <c r="BC51" s="4"/>
      <c r="BD51" s="4"/>
      <c r="BE51" s="4"/>
      <c r="BF51" s="4"/>
      <c r="BG51" s="4"/>
      <c r="BH51" s="20">
        <f>SUM(H51:N51,P51:R51,U51:AB51,AE51:AU51,AW51:BG51)</f>
        <v>0</v>
      </c>
      <c r="BI51" s="23">
        <f>AV64</f>
        <v>0</v>
      </c>
      <c r="BJ51" s="14"/>
    </row>
    <row r="52" spans="1:62" s="26" customFormat="1" ht="13.8" x14ac:dyDescent="0.25">
      <c r="A52" s="15">
        <v>2.12</v>
      </c>
      <c r="B52" s="16" t="s">
        <v>149</v>
      </c>
      <c r="C52" s="23" t="s">
        <v>147</v>
      </c>
      <c r="D52" s="17"/>
      <c r="E52" s="24">
        <f t="shared" si="9"/>
        <v>0</v>
      </c>
      <c r="F52" s="24"/>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v>
      </c>
      <c r="BJ52" s="14"/>
    </row>
    <row r="53" spans="1:62" s="26" customFormat="1" ht="13.8" x14ac:dyDescent="0.25">
      <c r="A53" s="15" t="s">
        <v>168</v>
      </c>
      <c r="B53" s="16" t="s">
        <v>90</v>
      </c>
      <c r="C53" s="23" t="s">
        <v>94</v>
      </c>
      <c r="D53" s="17"/>
      <c r="E53" s="24">
        <f t="shared" si="9"/>
        <v>0</v>
      </c>
      <c r="F53" s="24"/>
      <c r="G53" s="20">
        <f t="shared" si="5"/>
        <v>0</v>
      </c>
      <c r="H53" s="4"/>
      <c r="I53" s="4"/>
      <c r="J53" s="4"/>
      <c r="K53" s="4"/>
      <c r="L53" s="4"/>
      <c r="M53" s="4"/>
      <c r="N53" s="4"/>
      <c r="O53" s="4"/>
      <c r="P53" s="4"/>
      <c r="Q53" s="4"/>
      <c r="R53" s="4"/>
      <c r="S53" s="20">
        <f>SUM(U53:AB53,AE53:AW53,AY53:BF53)</f>
        <v>0</v>
      </c>
      <c r="T53" s="20"/>
      <c r="U53" s="4"/>
      <c r="V53" s="4"/>
      <c r="W53" s="4"/>
      <c r="X53" s="4"/>
      <c r="Y53" s="4"/>
      <c r="Z53" s="4"/>
      <c r="AA53" s="4"/>
      <c r="AB53" s="4"/>
      <c r="AC53" s="737">
        <f t="shared" ref="AC53:AC60" si="13">SUM(AE53:AT53,)</f>
        <v>0</v>
      </c>
      <c r="AD53" s="720"/>
      <c r="AE53" s="4"/>
      <c r="AF53" s="4"/>
      <c r="AG53" s="4"/>
      <c r="AH53" s="4"/>
      <c r="AI53" s="4"/>
      <c r="AJ53" s="4"/>
      <c r="AK53" s="4"/>
      <c r="AL53" s="4"/>
      <c r="AM53" s="4"/>
      <c r="AN53" s="4"/>
      <c r="AO53" s="4"/>
      <c r="AP53" s="4"/>
      <c r="AQ53" s="4"/>
      <c r="AR53" s="4"/>
      <c r="AS53" s="4"/>
      <c r="AT53" s="4"/>
      <c r="AU53" s="4"/>
      <c r="AV53" s="4"/>
      <c r="AW53" s="4"/>
      <c r="AX53" s="25">
        <f>D53-BH53</f>
        <v>0</v>
      </c>
      <c r="AY53" s="4"/>
      <c r="AZ53" s="4"/>
      <c r="BA53" s="4"/>
      <c r="BB53" s="4"/>
      <c r="BC53" s="4"/>
      <c r="BD53" s="4"/>
      <c r="BE53" s="4"/>
      <c r="BF53" s="4"/>
      <c r="BG53" s="4"/>
      <c r="BH53" s="20">
        <f>SUM(H53:N53,P53:R53,U53:AB53,AE53:AW53,AY53:BG53)</f>
        <v>0</v>
      </c>
      <c r="BI53" s="23">
        <f>AX64</f>
        <v>0</v>
      </c>
      <c r="BJ53" s="14"/>
    </row>
    <row r="54" spans="1:62" s="26" customFormat="1" ht="13.8" x14ac:dyDescent="0.25">
      <c r="A54" s="15" t="s">
        <v>169</v>
      </c>
      <c r="B54" s="16" t="s">
        <v>91</v>
      </c>
      <c r="C54" s="23" t="s">
        <v>95</v>
      </c>
      <c r="D54" s="17"/>
      <c r="E54" s="24">
        <f t="shared" si="9"/>
        <v>0</v>
      </c>
      <c r="F54" s="24"/>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17"/>
      <c r="E55" s="24">
        <f t="shared" si="9"/>
        <v>0</v>
      </c>
      <c r="F55" s="24"/>
      <c r="G55" s="20">
        <f t="shared" si="5"/>
        <v>0</v>
      </c>
      <c r="H55" s="4"/>
      <c r="I55" s="4"/>
      <c r="J55" s="4"/>
      <c r="K55" s="4"/>
      <c r="L55" s="4"/>
      <c r="M55" s="4"/>
      <c r="N55" s="4"/>
      <c r="O55" s="4"/>
      <c r="P55" s="4"/>
      <c r="Q55" s="4"/>
      <c r="R55" s="4"/>
      <c r="S55" s="20">
        <f>SUM(U55:AB55,AE55:AY55,BA55:BF55)</f>
        <v>0</v>
      </c>
      <c r="T55" s="20"/>
      <c r="U55" s="4"/>
      <c r="V55" s="4"/>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0</v>
      </c>
      <c r="BA55" s="4"/>
      <c r="BB55" s="4"/>
      <c r="BC55" s="4"/>
      <c r="BD55" s="4"/>
      <c r="BE55" s="4"/>
      <c r="BF55" s="4"/>
      <c r="BG55" s="4"/>
      <c r="BH55" s="20">
        <f>SUM(H55:N55,P55:R55,U55:AB55,AE55:AY55,BA55:BG55)</f>
        <v>0</v>
      </c>
      <c r="BI55" s="23">
        <f>AZ64</f>
        <v>0</v>
      </c>
      <c r="BJ55" s="14"/>
    </row>
    <row r="56" spans="1:62" s="26" customFormat="1" ht="13.8" x14ac:dyDescent="0.25">
      <c r="A56" s="15" t="s">
        <v>171</v>
      </c>
      <c r="B56" s="16" t="s">
        <v>116</v>
      </c>
      <c r="C56" s="23" t="s">
        <v>96</v>
      </c>
      <c r="D56" s="17"/>
      <c r="E56" s="24">
        <f t="shared" si="9"/>
        <v>0</v>
      </c>
      <c r="F56" s="24"/>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17"/>
      <c r="E57" s="24">
        <f t="shared" si="9"/>
        <v>0</v>
      </c>
      <c r="F57" s="24"/>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17"/>
      <c r="E58" s="24">
        <f t="shared" si="9"/>
        <v>0</v>
      </c>
      <c r="F58" s="24"/>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0</v>
      </c>
      <c r="BD58" s="4"/>
      <c r="BE58" s="4"/>
      <c r="BF58" s="4"/>
      <c r="BG58" s="4"/>
      <c r="BH58" s="20">
        <f>SUM(H58:N58,P58:R58,U58:AB58,AE58:BB58,BD58:BG58)</f>
        <v>0</v>
      </c>
      <c r="BI58" s="23">
        <f>BC64</f>
        <v>0</v>
      </c>
      <c r="BJ58" s="14"/>
    </row>
    <row r="59" spans="1:62" s="26" customFormat="1" ht="13.8" x14ac:dyDescent="0.25">
      <c r="A59" s="15">
        <v>2.19</v>
      </c>
      <c r="B59" s="16" t="s">
        <v>151</v>
      </c>
      <c r="C59" s="23" t="s">
        <v>152</v>
      </c>
      <c r="D59" s="722"/>
      <c r="E59" s="24">
        <f t="shared" si="9"/>
        <v>0</v>
      </c>
      <c r="F59" s="24"/>
      <c r="G59" s="20">
        <f t="shared" si="5"/>
        <v>0</v>
      </c>
      <c r="H59" s="4"/>
      <c r="I59" s="4"/>
      <c r="J59" s="4"/>
      <c r="K59" s="4"/>
      <c r="L59" s="4"/>
      <c r="M59" s="4"/>
      <c r="N59" s="4"/>
      <c r="O59" s="4"/>
      <c r="P59" s="4"/>
      <c r="Q59" s="4"/>
      <c r="R59" s="4"/>
      <c r="S59" s="20">
        <f>SUM(U59:AB59,AE59:BC59,BE59:BF59)</f>
        <v>0</v>
      </c>
      <c r="T59" s="20"/>
      <c r="U59" s="4"/>
      <c r="V59" s="4"/>
      <c r="W59" s="4"/>
      <c r="X59" s="4"/>
      <c r="Y59" s="4"/>
      <c r="Z59" s="4"/>
      <c r="AA59" s="4"/>
      <c r="AB59" s="4"/>
      <c r="AC59" s="737">
        <f t="shared" si="13"/>
        <v>0</v>
      </c>
      <c r="AD59" s="720"/>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0</v>
      </c>
      <c r="BE59" s="4"/>
      <c r="BF59" s="4"/>
      <c r="BG59" s="4"/>
      <c r="BH59" s="20">
        <f>SUM(H59:N59,P59:R59,U59:AB59,AE59:BC59,BE59:BG59)</f>
        <v>0</v>
      </c>
      <c r="BI59" s="23">
        <f>BD64</f>
        <v>0</v>
      </c>
      <c r="BJ59" s="14"/>
    </row>
    <row r="60" spans="1:62" s="26" customFormat="1" ht="13.8" x14ac:dyDescent="0.25">
      <c r="A60" s="15">
        <v>2.2000000000000002</v>
      </c>
      <c r="B60" s="16" t="s">
        <v>150</v>
      </c>
      <c r="C60" s="23" t="s">
        <v>153</v>
      </c>
      <c r="D60" s="722"/>
      <c r="E60" s="24">
        <f t="shared" si="9"/>
        <v>0</v>
      </c>
      <c r="F60" s="24"/>
      <c r="G60" s="20">
        <f t="shared" si="5"/>
        <v>0</v>
      </c>
      <c r="H60" s="4"/>
      <c r="I60" s="4"/>
      <c r="J60" s="4"/>
      <c r="K60" s="4"/>
      <c r="L60" s="4"/>
      <c r="M60" s="4"/>
      <c r="N60" s="4"/>
      <c r="O60" s="4"/>
      <c r="P60" s="4"/>
      <c r="Q60" s="4"/>
      <c r="R60" s="4"/>
      <c r="S60" s="20">
        <f>SUM(U60:AB60,AE60:BD60,BF60)</f>
        <v>0</v>
      </c>
      <c r="T60" s="20"/>
      <c r="U60" s="4"/>
      <c r="V60" s="4"/>
      <c r="W60" s="4"/>
      <c r="X60" s="4"/>
      <c r="Y60" s="4"/>
      <c r="Z60" s="4"/>
      <c r="AA60" s="4"/>
      <c r="AB60" s="4"/>
      <c r="AC60" s="737">
        <f t="shared" si="13"/>
        <v>0</v>
      </c>
      <c r="AD60" s="720"/>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25">
        <f>D60-BH60</f>
        <v>0</v>
      </c>
      <c r="BF60" s="4"/>
      <c r="BG60" s="4"/>
      <c r="BH60" s="20">
        <f>SUM(H60:N60,P60:R60,U60:AB60,AE60:BD60,BF60:BG60)</f>
        <v>0</v>
      </c>
      <c r="BI60" s="23">
        <f>BE64</f>
        <v>0</v>
      </c>
      <c r="BJ60" s="14"/>
    </row>
    <row r="61" spans="1:62" s="26" customFormat="1" ht="13.8" x14ac:dyDescent="0.25">
      <c r="A61" s="15">
        <v>2.21</v>
      </c>
      <c r="B61" s="16" t="s">
        <v>77</v>
      </c>
      <c r="C61" s="23" t="s">
        <v>78</v>
      </c>
      <c r="D61" s="17"/>
      <c r="E61" s="24">
        <f t="shared" si="9"/>
        <v>0</v>
      </c>
      <c r="F61" s="24"/>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v>
      </c>
      <c r="BG61" s="4"/>
      <c r="BH61" s="20">
        <f>SUM(H61:N61,P61:R61,U61:AB61,AE61:BE61,BG61)</f>
        <v>0</v>
      </c>
      <c r="BI61" s="23">
        <f>BF64</f>
        <v>0</v>
      </c>
      <c r="BJ61" s="14"/>
    </row>
    <row r="62" spans="1:62" s="26" customFormat="1" ht="13.8" x14ac:dyDescent="0.25">
      <c r="A62" s="27">
        <v>3</v>
      </c>
      <c r="B62" s="28" t="s">
        <v>72</v>
      </c>
      <c r="C62" s="29" t="s">
        <v>84</v>
      </c>
      <c r="D62" s="17"/>
      <c r="E62" s="24">
        <f>SUM(H62:N62,P62:R62)</f>
        <v>0</v>
      </c>
      <c r="F62" s="24"/>
      <c r="G62" s="20">
        <f t="shared" si="5"/>
        <v>0</v>
      </c>
      <c r="H62" s="4"/>
      <c r="I62" s="4"/>
      <c r="J62" s="4"/>
      <c r="K62" s="4"/>
      <c r="L62" s="4"/>
      <c r="M62" s="4"/>
      <c r="N62" s="4"/>
      <c r="O62" s="4"/>
      <c r="P62" s="4"/>
      <c r="Q62" s="4"/>
      <c r="R62" s="4"/>
      <c r="S62" s="20">
        <f>SUM(U62:AB62,AE62:BF62,)</f>
        <v>0</v>
      </c>
      <c r="T62" s="20"/>
      <c r="U62" s="4"/>
      <c r="V62" s="4"/>
      <c r="W62" s="4"/>
      <c r="X62" s="4"/>
      <c r="Y62" s="4"/>
      <c r="Z62" s="4"/>
      <c r="AA62" s="4"/>
      <c r="AB62" s="4"/>
      <c r="AC62" s="737">
        <f>SUM(AE62:AT62,)</f>
        <v>0</v>
      </c>
      <c r="AD62" s="720"/>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25">
        <f>D62-BH62</f>
        <v>0</v>
      </c>
      <c r="BH62" s="20">
        <f>SUM(H62:N62,P62:R62,U62:AB62,AE62:BF62,)</f>
        <v>0</v>
      </c>
      <c r="BI62" s="23">
        <f>BG64</f>
        <v>0</v>
      </c>
      <c r="BJ62" s="14"/>
    </row>
    <row r="63" spans="1:62" x14ac:dyDescent="0.25">
      <c r="A63" s="723"/>
      <c r="B63" s="30" t="s">
        <v>113</v>
      </c>
      <c r="C63" s="724"/>
      <c r="D63" s="725"/>
      <c r="E63" s="726">
        <f>SUM(H63:N63,P63:R63)</f>
        <v>0</v>
      </c>
      <c r="F63" s="726"/>
      <c r="G63" s="726">
        <f>SUM(H63+I63)</f>
        <v>0</v>
      </c>
      <c r="H63" s="726">
        <f>SUM(H12:H17,H19:H21,H24:H31,H34:H62)</f>
        <v>0</v>
      </c>
      <c r="I63" s="726">
        <f>SUM(I11,I13:I17,I19:I21,I24:I31,I34:I62)</f>
        <v>0</v>
      </c>
      <c r="J63" s="726">
        <f>SUM(J11:J12,J14:J17,J19:J21,J24:J31,J34:J62)</f>
        <v>0</v>
      </c>
      <c r="K63" s="726">
        <f>SUM(K11:K13,K15:K17,K19:K21,K24:K31,K34:K62)</f>
        <v>0</v>
      </c>
      <c r="L63" s="726">
        <f>SUM(L11:L14,L16:L17,L19:L21,L24:L31,L34:L62)</f>
        <v>0</v>
      </c>
      <c r="M63" s="726">
        <f>SUM(M11:M15,M17,M19:M21,M24:M31,M34:M62)</f>
        <v>0</v>
      </c>
      <c r="N63" s="726">
        <f>SUM(N11:N16,N19:N21,N24:N31,N34:N62)</f>
        <v>0</v>
      </c>
      <c r="O63" s="726">
        <f>SUM(O11:O16,O19:O21,O24:O31,O34:O62)</f>
        <v>0</v>
      </c>
      <c r="P63" s="726">
        <f>SUM(P11:P17,P20:P21,P24:P31,P34:P62)</f>
        <v>0</v>
      </c>
      <c r="Q63" s="726">
        <f>SUM(Q11:Q17,Q19,Q21,Q24:Q31,Q34:Q62)</f>
        <v>0</v>
      </c>
      <c r="R63" s="726">
        <f>SUM(R11:R17,R19:R20,R24:R31,R34:R62)</f>
        <v>0</v>
      </c>
      <c r="S63" s="726">
        <f>SUM(U63:AB63,AE63:BF63)</f>
        <v>0</v>
      </c>
      <c r="T63" s="726"/>
      <c r="U63" s="726">
        <f>SUM(U11:U17,U19:U21,U25:U31,U34:U62)</f>
        <v>0</v>
      </c>
      <c r="V63" s="726">
        <f>SUM(V11:V17,V19:V21,V24,V26:V31,V34:V62)</f>
        <v>0</v>
      </c>
      <c r="W63" s="726">
        <f>SUM(W11:W17,W19:W21,W24:W25,W27:W31,W34:W62)</f>
        <v>0</v>
      </c>
      <c r="X63" s="726">
        <f>SUM(X11:X17,X19:X21,X24:X26,X28:X31,X34:X62)</f>
        <v>0</v>
      </c>
      <c r="Y63" s="726">
        <f>SUM(Y11:Y17,Y19:Y21,Y24:Y27,Y29:Y31,Y34:Y62)</f>
        <v>0</v>
      </c>
      <c r="Z63" s="726">
        <f>SUM(Z11:Z17,Z19:Z21,Z24:Z28,Z30:Z31,Z34:Z62)</f>
        <v>0</v>
      </c>
      <c r="AA63" s="726">
        <f>SUM(AA11:AA17,AA19:AA21,AA24:AA29,AA31,AA34:AA62)</f>
        <v>0</v>
      </c>
      <c r="AB63" s="726">
        <f>SUM(AB11:AB17,AB19:AB21,AB24:AB30,AB34:AB62)</f>
        <v>0</v>
      </c>
      <c r="AC63" s="738">
        <f>SUM(AC11:AC17,AC19:AC21,AC24:AC31,AC34:AC49,AC50:AC62)</f>
        <v>0</v>
      </c>
      <c r="AD63" s="726"/>
      <c r="AE63" s="726">
        <f>SUM(AE11:AE17,AE19:AE21,AE24:AE31,AE35:AE62)</f>
        <v>0</v>
      </c>
      <c r="AF63" s="726">
        <f>SUM(AF11:AF17,AF19:AF21,AF24:AF31,AF34,AF36:AF62)</f>
        <v>0</v>
      </c>
      <c r="AG63" s="726">
        <f>SUM(AG11:AG17,AG19:AG21,AG24:AG31,AG34:AG35,AG37:AG62)</f>
        <v>0</v>
      </c>
      <c r="AH63" s="726">
        <f>SUM(AH11:AH17,AH19:AH21,AH24:AH31,AH34:AH36,AH38:AH62)</f>
        <v>0</v>
      </c>
      <c r="AI63" s="726">
        <f>SUM(AI11:AI17,AI19:AI21,AI24:AI31,AI34:AI37,AI39:AI62)</f>
        <v>0</v>
      </c>
      <c r="AJ63" s="726">
        <f>SUM(AJ11:AJ17,AJ19:AJ21,AJ24:AJ31,AJ34:AJ38,AJ40:AJ62)</f>
        <v>0</v>
      </c>
      <c r="AK63" s="726">
        <f>SUM(AK11:AK17,AK19:AK21,AK24:AK31,AK34:AK39,AK41:AK62)</f>
        <v>0</v>
      </c>
      <c r="AL63" s="726">
        <f>SUM(AL11:AL17,AL19:AL21,AL24:AL31,AL34:AL40,AL42:AL62)</f>
        <v>0</v>
      </c>
      <c r="AM63" s="726">
        <f>SUM(AM11:AM17,AM19:AM21,AM24:AM31,AM34:AM41,AM43:AM62)</f>
        <v>0</v>
      </c>
      <c r="AN63" s="726">
        <f>SUM(AN11:AN17,AN19:AN21,AN24:AN31,AN34:AN42,AN44:AN62)</f>
        <v>0</v>
      </c>
      <c r="AO63" s="726">
        <f>SUM(AO11:AO17,AO19:AO21,AO24:AO31,AO34:AO43,AO45:AO62)</f>
        <v>0</v>
      </c>
      <c r="AP63" s="726">
        <f>SUM(AP11:AP17,AP19:AP21,AP24:AP31,AP34:AP44,AP46:AP62)</f>
        <v>0</v>
      </c>
      <c r="AQ63" s="726">
        <f>SUM(AQ11:AQ17,AQ19:AQ21,AQ24:AQ31,AQ34:AQ45,AQ47:AQ62)</f>
        <v>0</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0</v>
      </c>
      <c r="AW63" s="726">
        <f>SUM(AW11:AW17,AW19:AW21,AW24:AW31,AW34:AW51,AW53:AW62)</f>
        <v>0</v>
      </c>
      <c r="AX63" s="726">
        <f>SUM(AX11:AX17,AX19:AX21,AX24:AX31,AX34:AX52,AX54:AX62)</f>
        <v>0</v>
      </c>
      <c r="AY63" s="726">
        <f>SUM(AY11:AY17,AY19:AY21,AY24:AY31,AY34:AY53,AY55:AY62)</f>
        <v>0</v>
      </c>
      <c r="AZ63" s="726">
        <f>SUM(AZ11:AZ17,AZ19:AZ21,AZ24:AZ31,AZ34:AZ54,AZ56:AZ62)</f>
        <v>0</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0</v>
      </c>
      <c r="F64" s="34"/>
      <c r="G64" s="34">
        <f>G10+G63</f>
        <v>0</v>
      </c>
      <c r="H64" s="34">
        <f>H63+H11</f>
        <v>0</v>
      </c>
      <c r="I64" s="34">
        <f>I12+I63</f>
        <v>0</v>
      </c>
      <c r="J64" s="34">
        <f>J13+J63</f>
        <v>0</v>
      </c>
      <c r="K64" s="34">
        <f>K14+K63</f>
        <v>0</v>
      </c>
      <c r="L64" s="34">
        <f>L15+L63</f>
        <v>0</v>
      </c>
      <c r="M64" s="34">
        <f>M16+M63</f>
        <v>0</v>
      </c>
      <c r="N64" s="34">
        <f>N17+N63</f>
        <v>0</v>
      </c>
      <c r="O64" s="34">
        <f>O18+O63</f>
        <v>0</v>
      </c>
      <c r="P64" s="34">
        <f>P63+P19</f>
        <v>0</v>
      </c>
      <c r="Q64" s="34">
        <f>Q63+Q20</f>
        <v>0</v>
      </c>
      <c r="R64" s="34">
        <f>R63+R21</f>
        <v>0</v>
      </c>
      <c r="S64" s="34">
        <f>SUM(S63,S22)</f>
        <v>0</v>
      </c>
      <c r="T64" s="34"/>
      <c r="U64" s="34">
        <f>U63+U24</f>
        <v>0</v>
      </c>
      <c r="V64" s="34">
        <f>V63+V25</f>
        <v>0</v>
      </c>
      <c r="W64" s="34">
        <f>W63+W26</f>
        <v>0</v>
      </c>
      <c r="X64" s="34">
        <f>+X63+X27</f>
        <v>0</v>
      </c>
      <c r="Y64" s="34">
        <f>+Y63+Y28</f>
        <v>0</v>
      </c>
      <c r="Z64" s="34">
        <f>Z63+Z29</f>
        <v>0</v>
      </c>
      <c r="AA64" s="34">
        <f>AA63+AA30</f>
        <v>0</v>
      </c>
      <c r="AB64" s="34">
        <f>AB63+AB31</f>
        <v>0</v>
      </c>
      <c r="AC64" s="734">
        <f>AC63+AC32</f>
        <v>0</v>
      </c>
      <c r="AD64" s="34"/>
      <c r="AE64" s="34">
        <f>AE63+AE34</f>
        <v>0</v>
      </c>
      <c r="AF64" s="34">
        <f>AF63+AF35</f>
        <v>0</v>
      </c>
      <c r="AG64" s="34">
        <f>AG63+AG36</f>
        <v>0</v>
      </c>
      <c r="AH64" s="34">
        <f>AH63+AH37</f>
        <v>0</v>
      </c>
      <c r="AI64" s="34">
        <f>AI63+AI38</f>
        <v>0</v>
      </c>
      <c r="AJ64" s="34">
        <f>AJ63+AJ39</f>
        <v>0</v>
      </c>
      <c r="AK64" s="34">
        <f>AK63+AK40</f>
        <v>0</v>
      </c>
      <c r="AL64" s="34">
        <f>AL63+AL41</f>
        <v>0</v>
      </c>
      <c r="AM64" s="34">
        <f>AM63+AM42</f>
        <v>0</v>
      </c>
      <c r="AN64" s="34">
        <f>AN63+AN43</f>
        <v>0</v>
      </c>
      <c r="AO64" s="34">
        <f>AO63+AO44</f>
        <v>0</v>
      </c>
      <c r="AP64" s="34">
        <f>AP63+AP45</f>
        <v>0</v>
      </c>
      <c r="AQ64" s="34">
        <f>AQ63+AQ46</f>
        <v>0</v>
      </c>
      <c r="AR64" s="34">
        <f>AR63+AR47</f>
        <v>0</v>
      </c>
      <c r="AS64" s="34">
        <f>AS63+AS48</f>
        <v>0</v>
      </c>
      <c r="AT64" s="34">
        <f>AT63+AT49</f>
        <v>0</v>
      </c>
      <c r="AU64" s="34">
        <f>AU63+AU50</f>
        <v>0</v>
      </c>
      <c r="AV64" s="34">
        <f>AV63+AV51</f>
        <v>0</v>
      </c>
      <c r="AW64" s="34">
        <f>AW63+AW52</f>
        <v>0</v>
      </c>
      <c r="AX64" s="34">
        <f>AX63+AX53</f>
        <v>0</v>
      </c>
      <c r="AY64" s="34">
        <f>AY63+AY54</f>
        <v>0</v>
      </c>
      <c r="AZ64" s="34">
        <f>AZ63+AZ55</f>
        <v>0</v>
      </c>
      <c r="BA64" s="34">
        <f>BA63+BA56</f>
        <v>0</v>
      </c>
      <c r="BB64" s="34">
        <f>BB63+BB57</f>
        <v>0</v>
      </c>
      <c r="BC64" s="34">
        <f>BC63+BC58</f>
        <v>0</v>
      </c>
      <c r="BD64" s="34">
        <f>BD63+BD59</f>
        <v>0</v>
      </c>
      <c r="BE64" s="34">
        <f>BE63+BE60</f>
        <v>0</v>
      </c>
      <c r="BF64" s="34">
        <f>BF63+BF61</f>
        <v>0</v>
      </c>
      <c r="BG64" s="34">
        <f>BG63+BG62</f>
        <v>0</v>
      </c>
      <c r="BH64" s="34"/>
      <c r="BI64" s="34"/>
      <c r="BJ64" s="9">
        <f>BI62</f>
        <v>0</v>
      </c>
    </row>
    <row r="66" spans="2:54" x14ac:dyDescent="0.25">
      <c r="S66" s="9">
        <f>S63+R63</f>
        <v>0</v>
      </c>
    </row>
    <row r="67" spans="2:54" ht="15.6" x14ac:dyDescent="0.3">
      <c r="B67" s="36" t="s">
        <v>158</v>
      </c>
      <c r="C67" s="37" t="s">
        <v>155</v>
      </c>
      <c r="D67" s="38"/>
      <c r="AZ67" s="8"/>
      <c r="BA67" s="8"/>
      <c r="BB67" s="8"/>
    </row>
    <row r="68" spans="2:54" ht="15.6" x14ac:dyDescent="0.3">
      <c r="B68" s="36" t="s">
        <v>159</v>
      </c>
      <c r="C68" s="37" t="s">
        <v>118</v>
      </c>
      <c r="D68" s="3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85" zoomScaleNormal="85" workbookViewId="0">
      <pane xSplit="4" ySplit="6" topLeftCell="E52" activePane="bottomRight" state="frozen"/>
      <selection activeCell="A2" sqref="A2:BH2"/>
      <selection pane="topRight" activeCell="A2" sqref="A2:BH2"/>
      <selection pane="bottomLeft" activeCell="A2" sqref="A2:BH2"/>
      <selection pane="bottomRight" activeCell="A2" sqref="A2:BH2"/>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9"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D1" s="6"/>
      <c r="E1" s="6"/>
      <c r="F1" s="6"/>
      <c r="G1" s="6"/>
      <c r="H1" s="6"/>
      <c r="I1" s="6"/>
      <c r="J1" s="6"/>
      <c r="K1" s="6"/>
      <c r="L1" s="6"/>
      <c r="M1" s="90">
        <v>100791</v>
      </c>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950</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131</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98"/>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0</v>
      </c>
      <c r="BK7" s="100">
        <f>D7-BJ7</f>
        <v>0</v>
      </c>
    </row>
    <row r="8" spans="1:67" s="14" customFormat="1" ht="17.25" customHeight="1" x14ac:dyDescent="0.3">
      <c r="A8" s="15">
        <v>1</v>
      </c>
      <c r="B8" s="16" t="s">
        <v>31</v>
      </c>
      <c r="C8" s="91" t="s">
        <v>21</v>
      </c>
      <c r="D8" s="17"/>
      <c r="E8" s="18">
        <f>D8-BH8</f>
        <v>0</v>
      </c>
      <c r="F8" s="18"/>
      <c r="G8" s="19">
        <f>SUM(G13:G17,G19:G21)</f>
        <v>0</v>
      </c>
      <c r="H8" s="19">
        <f>SUM(H12:H17,H19:H21)</f>
        <v>0</v>
      </c>
      <c r="I8" s="101">
        <f>SUM(I11,I13:I17,I19:I21)</f>
        <v>0</v>
      </c>
      <c r="J8" s="19">
        <f>SUM(J11:J12,J14:J17,J19:J21)</f>
        <v>0</v>
      </c>
      <c r="K8" s="19">
        <f>SUM(K11:K13,K15:K17,K19:K21)</f>
        <v>0</v>
      </c>
      <c r="L8" s="19">
        <f>SUM(L11:L14,L16:L17,L19:L21)</f>
        <v>0</v>
      </c>
      <c r="M8" s="19">
        <f>SUM(M11:M15,M17,M19:M21)</f>
        <v>0</v>
      </c>
      <c r="N8" s="19">
        <f>SUM(N11:N16,N19:N21)</f>
        <v>0</v>
      </c>
      <c r="O8" s="19">
        <f>SUM(O11:O16,O19:O21)</f>
        <v>0</v>
      </c>
      <c r="P8" s="19">
        <f>SUM(P11:P18,P20:P21)</f>
        <v>0</v>
      </c>
      <c r="Q8" s="19">
        <f>SUM(Q11:Q17,Q19,Q21)</f>
        <v>0</v>
      </c>
      <c r="R8" s="19">
        <f>SUM(R11:R17,R19:R20)</f>
        <v>0</v>
      </c>
      <c r="S8" s="20">
        <f>SUM(S11:S17,S19:S21)</f>
        <v>0</v>
      </c>
      <c r="T8" s="106"/>
      <c r="U8" s="19">
        <f>SUM(U11:U17,U19:U21)</f>
        <v>0</v>
      </c>
      <c r="V8" s="19">
        <f t="shared" ref="V8:BG8" si="0">SUM(V11:V17,V19:V21)</f>
        <v>0</v>
      </c>
      <c r="W8" s="19">
        <f t="shared" si="0"/>
        <v>0</v>
      </c>
      <c r="X8" s="19">
        <f t="shared" si="0"/>
        <v>0</v>
      </c>
      <c r="Y8" s="19">
        <f t="shared" si="0"/>
        <v>0</v>
      </c>
      <c r="Z8" s="19">
        <f t="shared" si="0"/>
        <v>0</v>
      </c>
      <c r="AA8" s="19">
        <f t="shared" si="0"/>
        <v>0</v>
      </c>
      <c r="AB8" s="19">
        <f t="shared" si="0"/>
        <v>0</v>
      </c>
      <c r="AC8" s="736">
        <f t="shared" si="0"/>
        <v>0</v>
      </c>
      <c r="AD8" s="718">
        <f t="shared" si="0"/>
        <v>0</v>
      </c>
      <c r="AE8" s="19">
        <f t="shared" si="0"/>
        <v>0</v>
      </c>
      <c r="AF8" s="19">
        <f t="shared" si="0"/>
        <v>0</v>
      </c>
      <c r="AG8" s="19">
        <f t="shared" si="0"/>
        <v>0</v>
      </c>
      <c r="AH8" s="19">
        <f t="shared" si="0"/>
        <v>0</v>
      </c>
      <c r="AI8" s="19">
        <f t="shared" si="0"/>
        <v>0</v>
      </c>
      <c r="AJ8" s="19">
        <f t="shared" si="0"/>
        <v>0</v>
      </c>
      <c r="AK8" s="19">
        <f t="shared" si="0"/>
        <v>0</v>
      </c>
      <c r="AL8" s="19">
        <f t="shared" si="0"/>
        <v>0</v>
      </c>
      <c r="AM8" s="19">
        <f t="shared" si="0"/>
        <v>0</v>
      </c>
      <c r="AN8" s="19">
        <f t="shared" si="0"/>
        <v>0</v>
      </c>
      <c r="AO8" s="19">
        <f t="shared" si="0"/>
        <v>0</v>
      </c>
      <c r="AP8" s="19">
        <f t="shared" si="0"/>
        <v>0</v>
      </c>
      <c r="AQ8" s="19">
        <f t="shared" si="0"/>
        <v>0</v>
      </c>
      <c r="AR8" s="19">
        <f t="shared" si="0"/>
        <v>0</v>
      </c>
      <c r="AS8" s="19">
        <f t="shared" si="0"/>
        <v>0</v>
      </c>
      <c r="AT8" s="19">
        <f t="shared" si="0"/>
        <v>0</v>
      </c>
      <c r="AU8" s="19">
        <f t="shared" si="0"/>
        <v>0</v>
      </c>
      <c r="AV8" s="19">
        <f t="shared" si="0"/>
        <v>0</v>
      </c>
      <c r="AW8" s="19">
        <f t="shared" si="0"/>
        <v>0</v>
      </c>
      <c r="AX8" s="19">
        <f t="shared" si="0"/>
        <v>0</v>
      </c>
      <c r="AY8" s="19">
        <f t="shared" si="0"/>
        <v>0</v>
      </c>
      <c r="AZ8" s="19">
        <f t="shared" si="0"/>
        <v>0</v>
      </c>
      <c r="BA8" s="19">
        <f t="shared" si="0"/>
        <v>0</v>
      </c>
      <c r="BB8" s="19">
        <f t="shared" si="0"/>
        <v>0</v>
      </c>
      <c r="BC8" s="19">
        <f t="shared" si="0"/>
        <v>0</v>
      </c>
      <c r="BD8" s="19">
        <f t="shared" si="0"/>
        <v>0</v>
      </c>
      <c r="BE8" s="19">
        <f t="shared" si="0"/>
        <v>0</v>
      </c>
      <c r="BF8" s="19">
        <f t="shared" si="0"/>
        <v>0</v>
      </c>
      <c r="BG8" s="19">
        <f t="shared" si="0"/>
        <v>0</v>
      </c>
      <c r="BH8" s="21">
        <f>SUM(BH11:BH17,BH19:BH21)</f>
        <v>0</v>
      </c>
      <c r="BI8" s="22">
        <f>E64</f>
        <v>0</v>
      </c>
      <c r="BJ8" s="14">
        <f>BI10+BI13+BI14+BI15+BI16+BI17+BI19+BI20+BI21</f>
        <v>0</v>
      </c>
      <c r="BK8" s="42"/>
      <c r="BL8" s="8"/>
      <c r="BM8" s="8"/>
      <c r="BN8" s="8"/>
      <c r="BO8" s="8"/>
    </row>
    <row r="9" spans="1:67" s="14" customFormat="1" ht="12" customHeight="1" x14ac:dyDescent="0.3">
      <c r="A9" s="15"/>
      <c r="B9" s="16" t="s">
        <v>259</v>
      </c>
      <c r="C9" s="91"/>
      <c r="D9" s="17"/>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42"/>
      <c r="BL9" s="8"/>
      <c r="BM9" s="8"/>
      <c r="BN9" s="8"/>
      <c r="BO9" s="8"/>
    </row>
    <row r="10" spans="1:67" s="26" customFormat="1" ht="15.6" x14ac:dyDescent="0.3">
      <c r="A10" s="15">
        <v>1.1000000000000001</v>
      </c>
      <c r="B10" s="16" t="s">
        <v>81</v>
      </c>
      <c r="C10" s="23" t="s">
        <v>82</v>
      </c>
      <c r="D10" s="17"/>
      <c r="E10" s="24">
        <f>SUM(J10:N10,P10:R10)</f>
        <v>0</v>
      </c>
      <c r="F10" s="24"/>
      <c r="G10" s="25">
        <f>D10-BH10</f>
        <v>0</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0</v>
      </c>
      <c r="Q10" s="20">
        <f t="shared" si="1"/>
        <v>0</v>
      </c>
      <c r="R10" s="20">
        <f t="shared" si="1"/>
        <v>0</v>
      </c>
      <c r="S10" s="720">
        <f t="shared" si="1"/>
        <v>0</v>
      </c>
      <c r="T10" s="20"/>
      <c r="U10" s="20">
        <f>SUM(U11:U12)</f>
        <v>0</v>
      </c>
      <c r="V10" s="20">
        <f t="shared" ref="V10:BF10" si="2">SUM(V11:V12)</f>
        <v>0</v>
      </c>
      <c r="W10" s="20">
        <f t="shared" si="2"/>
        <v>0</v>
      </c>
      <c r="X10" s="20">
        <f t="shared" si="2"/>
        <v>0</v>
      </c>
      <c r="Y10" s="20">
        <f t="shared" si="2"/>
        <v>0</v>
      </c>
      <c r="Z10" s="20">
        <f t="shared" si="2"/>
        <v>0</v>
      </c>
      <c r="AA10" s="20">
        <f t="shared" si="2"/>
        <v>0</v>
      </c>
      <c r="AB10" s="20">
        <f t="shared" si="2"/>
        <v>0</v>
      </c>
      <c r="AC10" s="737">
        <f t="shared" si="2"/>
        <v>0</v>
      </c>
      <c r="AD10" s="720"/>
      <c r="AE10" s="20">
        <f t="shared" si="2"/>
        <v>0</v>
      </c>
      <c r="AF10" s="20">
        <f t="shared" si="2"/>
        <v>0</v>
      </c>
      <c r="AG10" s="20">
        <f t="shared" si="2"/>
        <v>0</v>
      </c>
      <c r="AH10" s="20">
        <f t="shared" si="2"/>
        <v>0</v>
      </c>
      <c r="AI10" s="20">
        <f t="shared" si="2"/>
        <v>0</v>
      </c>
      <c r="AJ10" s="20">
        <f t="shared" si="2"/>
        <v>0</v>
      </c>
      <c r="AK10" s="20">
        <f t="shared" si="2"/>
        <v>0</v>
      </c>
      <c r="AL10" s="20">
        <f t="shared" si="2"/>
        <v>0</v>
      </c>
      <c r="AM10" s="20">
        <f t="shared" si="2"/>
        <v>0</v>
      </c>
      <c r="AN10" s="20">
        <f t="shared" si="2"/>
        <v>0</v>
      </c>
      <c r="AO10" s="20">
        <f t="shared" si="2"/>
        <v>0</v>
      </c>
      <c r="AP10" s="20">
        <f t="shared" si="2"/>
        <v>0</v>
      </c>
      <c r="AQ10" s="20">
        <f t="shared" si="2"/>
        <v>0</v>
      </c>
      <c r="AR10" s="20">
        <f t="shared" si="2"/>
        <v>0</v>
      </c>
      <c r="AS10" s="20">
        <f t="shared" si="2"/>
        <v>0</v>
      </c>
      <c r="AT10" s="20">
        <f t="shared" si="2"/>
        <v>0</v>
      </c>
      <c r="AU10" s="20">
        <f t="shared" si="2"/>
        <v>0</v>
      </c>
      <c r="AV10" s="20">
        <f t="shared" si="2"/>
        <v>0</v>
      </c>
      <c r="AW10" s="20">
        <f t="shared" si="2"/>
        <v>0</v>
      </c>
      <c r="AX10" s="20">
        <f t="shared" si="2"/>
        <v>0</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0</v>
      </c>
      <c r="BI10" s="23">
        <f>G64</f>
        <v>0</v>
      </c>
      <c r="BJ10" s="14"/>
      <c r="BK10" s="42"/>
      <c r="BL10" s="8"/>
      <c r="BM10" s="8"/>
      <c r="BN10" s="8"/>
      <c r="BO10" s="8"/>
    </row>
    <row r="11" spans="1:67" s="26" customFormat="1" ht="15.6" x14ac:dyDescent="0.3">
      <c r="A11" s="15"/>
      <c r="B11" s="16" t="s">
        <v>79</v>
      </c>
      <c r="C11" s="23" t="s">
        <v>80</v>
      </c>
      <c r="D11" s="17"/>
      <c r="E11" s="727">
        <f>SUM(I11:N11,P11:R11)</f>
        <v>0</v>
      </c>
      <c r="F11" s="727"/>
      <c r="G11" s="720">
        <f>SUM(I11)</f>
        <v>0</v>
      </c>
      <c r="H11" s="93">
        <f>D11-BH11</f>
        <v>0</v>
      </c>
      <c r="I11" s="4"/>
      <c r="J11" s="4"/>
      <c r="K11" s="4"/>
      <c r="L11" s="4"/>
      <c r="M11" s="103"/>
      <c r="N11" s="4"/>
      <c r="O11" s="4"/>
      <c r="P11" s="4"/>
      <c r="Q11" s="4"/>
      <c r="R11" s="4"/>
      <c r="S11" s="720">
        <f t="shared" ref="S11:S18" si="3">SUM(U11:BF11)</f>
        <v>0</v>
      </c>
      <c r="T11" s="4"/>
      <c r="U11" s="4"/>
      <c r="V11" s="4"/>
      <c r="W11" s="4"/>
      <c r="X11" s="4"/>
      <c r="Y11" s="4"/>
      <c r="Z11" s="4"/>
      <c r="AA11" s="4"/>
      <c r="AB11" s="4"/>
      <c r="AC11" s="737">
        <f>SUM(AE11:AT11)</f>
        <v>0</v>
      </c>
      <c r="AD11" s="720"/>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f>SUM(I11:N11,P11:R11,U11:AB11,AE11:BG11)</f>
        <v>0</v>
      </c>
      <c r="BI11" s="23">
        <f>H64</f>
        <v>0</v>
      </c>
      <c r="BJ11" s="14"/>
      <c r="BK11" s="42"/>
      <c r="BL11" s="8"/>
      <c r="BM11" s="8"/>
      <c r="BN11" s="8"/>
      <c r="BO11" s="8"/>
    </row>
    <row r="12" spans="1:67" s="26" customFormat="1" ht="15.6" x14ac:dyDescent="0.3">
      <c r="A12" s="15"/>
      <c r="B12" s="16" t="s">
        <v>184</v>
      </c>
      <c r="C12" s="23" t="s">
        <v>183</v>
      </c>
      <c r="D12" s="17"/>
      <c r="E12" s="105">
        <f>SUM(H12,J12:N12,P12:R12)</f>
        <v>0</v>
      </c>
      <c r="F12" s="105"/>
      <c r="G12" s="104">
        <f>SUM(H12)</f>
        <v>0</v>
      </c>
      <c r="H12" s="4"/>
      <c r="I12" s="93">
        <f>D12-BH12</f>
        <v>0</v>
      </c>
      <c r="J12" s="4"/>
      <c r="K12" s="4"/>
      <c r="L12" s="4"/>
      <c r="M12" s="103"/>
      <c r="N12" s="4"/>
      <c r="O12" s="4"/>
      <c r="P12" s="4"/>
      <c r="Q12" s="4"/>
      <c r="R12" s="4"/>
      <c r="S12" s="720">
        <f t="shared" si="3"/>
        <v>0</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v>
      </c>
      <c r="BI12" s="23">
        <f>I64</f>
        <v>0</v>
      </c>
      <c r="BJ12" s="14"/>
      <c r="BK12" s="42"/>
      <c r="BL12" s="8"/>
      <c r="BM12" s="8"/>
      <c r="BN12" s="8"/>
      <c r="BO12" s="8"/>
    </row>
    <row r="13" spans="1:67" s="26" customFormat="1" ht="13.8" x14ac:dyDescent="0.25">
      <c r="A13" s="15">
        <v>1.2</v>
      </c>
      <c r="B13" s="16" t="s">
        <v>105</v>
      </c>
      <c r="C13" s="23" t="s">
        <v>51</v>
      </c>
      <c r="D13" s="17"/>
      <c r="E13" s="24">
        <f>SUM(H13:I13,K13:N13,P13:R13)</f>
        <v>0</v>
      </c>
      <c r="F13" s="24"/>
      <c r="G13" s="20">
        <f>SUM(H13:I13)</f>
        <v>0</v>
      </c>
      <c r="H13" s="4"/>
      <c r="I13" s="4"/>
      <c r="J13" s="25">
        <f>D13-BH13</f>
        <v>0</v>
      </c>
      <c r="K13" s="4"/>
      <c r="L13" s="4"/>
      <c r="M13" s="4"/>
      <c r="N13" s="4"/>
      <c r="O13" s="4"/>
      <c r="P13" s="4"/>
      <c r="Q13" s="4"/>
      <c r="R13" s="4"/>
      <c r="S13" s="720">
        <f t="shared" si="3"/>
        <v>0</v>
      </c>
      <c r="T13" s="20"/>
      <c r="U13" s="4"/>
      <c r="V13" s="4"/>
      <c r="W13" s="4"/>
      <c r="X13" s="4"/>
      <c r="Y13" s="4"/>
      <c r="Z13" s="4"/>
      <c r="AA13" s="4"/>
      <c r="AB13" s="4"/>
      <c r="AC13" s="737">
        <f t="shared" si="4"/>
        <v>0</v>
      </c>
      <c r="AD13" s="720"/>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20">
        <f>SUM(H13:I13,K13:N13,P13:R13,U13:AB13,AE13:BG13)</f>
        <v>0</v>
      </c>
      <c r="BI13" s="23">
        <f>J64</f>
        <v>0</v>
      </c>
      <c r="BJ13" s="14"/>
    </row>
    <row r="14" spans="1:67" s="26" customFormat="1" ht="13.8" x14ac:dyDescent="0.25">
      <c r="A14" s="15" t="s">
        <v>3</v>
      </c>
      <c r="B14" s="16" t="s">
        <v>34</v>
      </c>
      <c r="C14" s="23" t="s">
        <v>39</v>
      </c>
      <c r="D14" s="17"/>
      <c r="E14" s="24">
        <f>SUM(H14:J14,L14:N14,P14:R14)</f>
        <v>0</v>
      </c>
      <c r="F14" s="24"/>
      <c r="G14" s="20">
        <f t="shared" ref="G14:G62" si="5">SUM(H14:I14)</f>
        <v>0</v>
      </c>
      <c r="H14" s="4"/>
      <c r="I14" s="4"/>
      <c r="J14" s="4"/>
      <c r="K14" s="25">
        <f>D14-BH14</f>
        <v>0</v>
      </c>
      <c r="L14" s="4"/>
      <c r="M14" s="4"/>
      <c r="N14" s="4"/>
      <c r="O14" s="4"/>
      <c r="P14" s="4"/>
      <c r="Q14" s="4"/>
      <c r="R14" s="4"/>
      <c r="S14" s="720">
        <f t="shared" si="3"/>
        <v>0</v>
      </c>
      <c r="T14" s="20"/>
      <c r="U14" s="4"/>
      <c r="V14" s="4"/>
      <c r="W14" s="4"/>
      <c r="X14" s="4"/>
      <c r="Y14" s="4"/>
      <c r="Z14" s="4"/>
      <c r="AA14" s="4"/>
      <c r="AB14" s="4"/>
      <c r="AC14" s="737">
        <f t="shared" si="4"/>
        <v>0</v>
      </c>
      <c r="AD14" s="720"/>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20">
        <f>SUM(H14:J14,L14:N14,P14:R14,U14:AB14,AE14:BG14)</f>
        <v>0</v>
      </c>
      <c r="BI14" s="23">
        <f>K64</f>
        <v>0</v>
      </c>
      <c r="BJ14" s="14"/>
    </row>
    <row r="15" spans="1:67" s="26" customFormat="1" ht="13.8" x14ac:dyDescent="0.25">
      <c r="A15" s="15" t="s">
        <v>4</v>
      </c>
      <c r="B15" s="16" t="s">
        <v>11</v>
      </c>
      <c r="C15" s="23" t="s">
        <v>22</v>
      </c>
      <c r="D15" s="17"/>
      <c r="E15" s="24">
        <f>SUM(H15:K15,M15:N15,P15:R15)</f>
        <v>0</v>
      </c>
      <c r="F15" s="24"/>
      <c r="G15" s="20">
        <f t="shared" si="5"/>
        <v>0</v>
      </c>
      <c r="H15" s="4"/>
      <c r="I15" s="4"/>
      <c r="J15" s="4"/>
      <c r="K15" s="4"/>
      <c r="L15" s="25">
        <f>D15-BH15</f>
        <v>0</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0</v>
      </c>
      <c r="BJ15" s="14"/>
    </row>
    <row r="16" spans="1:67" s="26" customFormat="1" ht="13.8" x14ac:dyDescent="0.25">
      <c r="A16" s="15" t="s">
        <v>5</v>
      </c>
      <c r="B16" s="16" t="s">
        <v>12</v>
      </c>
      <c r="C16" s="23" t="s">
        <v>23</v>
      </c>
      <c r="D16" s="17"/>
      <c r="E16" s="24">
        <f>SUM(H16:L16,N16,P16:R16)</f>
        <v>0</v>
      </c>
      <c r="F16" s="24"/>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17"/>
      <c r="E17" s="24">
        <f>SUM(H17:M17,P17:R17)</f>
        <v>0</v>
      </c>
      <c r="F17" s="24"/>
      <c r="G17" s="720">
        <f t="shared" si="5"/>
        <v>0</v>
      </c>
      <c r="H17" s="4"/>
      <c r="I17" s="4"/>
      <c r="J17" s="4"/>
      <c r="K17" s="4"/>
      <c r="L17" s="4"/>
      <c r="M17" s="4"/>
      <c r="N17" s="25">
        <f>D17-BH17</f>
        <v>0</v>
      </c>
      <c r="O17" s="4"/>
      <c r="P17" s="4"/>
      <c r="Q17" s="4"/>
      <c r="R17" s="4"/>
      <c r="S17" s="720">
        <f t="shared" si="3"/>
        <v>0</v>
      </c>
      <c r="T17" s="20"/>
      <c r="U17" s="4"/>
      <c r="V17" s="4"/>
      <c r="W17" s="4"/>
      <c r="X17" s="4"/>
      <c r="Y17" s="4"/>
      <c r="Z17" s="4"/>
      <c r="AA17" s="4"/>
      <c r="AB17" s="4"/>
      <c r="AC17" s="737">
        <f t="shared" si="4"/>
        <v>0</v>
      </c>
      <c r="AD17" s="720"/>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20">
        <f>SUM(H17:M17,P17:R17,U17:AB17,AE17:BG17)</f>
        <v>0</v>
      </c>
      <c r="BI17" s="23">
        <f>N64</f>
        <v>0</v>
      </c>
      <c r="BJ17" s="14"/>
    </row>
    <row r="18" spans="1:64" s="26" customFormat="1" ht="19.2" x14ac:dyDescent="0.25">
      <c r="A18" s="15"/>
      <c r="B18" s="92" t="s">
        <v>231</v>
      </c>
      <c r="C18" s="23" t="s">
        <v>232</v>
      </c>
      <c r="D18" s="17"/>
      <c r="E18" s="24">
        <f>SUM(H18:M18,P18:R18)</f>
        <v>0</v>
      </c>
      <c r="F18" s="17"/>
      <c r="G18" s="720">
        <f t="shared" si="5"/>
        <v>0</v>
      </c>
      <c r="H18" s="4"/>
      <c r="I18" s="4"/>
      <c r="J18" s="4"/>
      <c r="K18" s="4"/>
      <c r="L18" s="4"/>
      <c r="M18" s="4"/>
      <c r="N18" s="4"/>
      <c r="O18" s="93">
        <f>D18-BH18</f>
        <v>0</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17"/>
      <c r="E19" s="24">
        <f>SUM(H19:N19,Q19:R19)</f>
        <v>0</v>
      </c>
      <c r="F19" s="24"/>
      <c r="G19" s="20">
        <f t="shared" si="5"/>
        <v>0</v>
      </c>
      <c r="H19" s="4"/>
      <c r="I19" s="4"/>
      <c r="J19" s="4"/>
      <c r="K19" s="4"/>
      <c r="L19" s="4"/>
      <c r="M19" s="4"/>
      <c r="N19" s="4"/>
      <c r="O19" s="4"/>
      <c r="P19" s="25">
        <f>D19-BH19</f>
        <v>0</v>
      </c>
      <c r="Q19" s="4"/>
      <c r="R19" s="4"/>
      <c r="S19" s="720">
        <f>SUM(U19:BF19)</f>
        <v>0</v>
      </c>
      <c r="T19" s="20"/>
      <c r="U19" s="4"/>
      <c r="V19" s="4"/>
      <c r="W19" s="4"/>
      <c r="X19" s="4"/>
      <c r="Y19" s="4"/>
      <c r="Z19" s="4"/>
      <c r="AA19" s="4"/>
      <c r="AB19" s="4"/>
      <c r="AC19" s="737">
        <f t="shared" si="4"/>
        <v>0</v>
      </c>
      <c r="AD19" s="720"/>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20">
        <f>SUM(H19:N19,Q19:R19,U19:AB19,AE19:BG19)</f>
        <v>0</v>
      </c>
      <c r="BI19" s="23">
        <f>P64</f>
        <v>0</v>
      </c>
      <c r="BJ19" s="14"/>
    </row>
    <row r="20" spans="1:64" s="26" customFormat="1" ht="13.8" x14ac:dyDescent="0.25">
      <c r="A20" s="15" t="s">
        <v>47</v>
      </c>
      <c r="B20" s="16" t="s">
        <v>45</v>
      </c>
      <c r="C20" s="23" t="s">
        <v>46</v>
      </c>
      <c r="D20" s="17"/>
      <c r="E20" s="24">
        <f>SUM(H20:N20,P20,R20)</f>
        <v>0</v>
      </c>
      <c r="F20" s="24"/>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17"/>
      <c r="E21" s="24">
        <f>SUM(H21:N21,P21:Q21)</f>
        <v>0</v>
      </c>
      <c r="F21" s="24"/>
      <c r="G21" s="20">
        <f t="shared" si="5"/>
        <v>0</v>
      </c>
      <c r="H21" s="4"/>
      <c r="I21" s="4"/>
      <c r="J21" s="4"/>
      <c r="K21" s="4"/>
      <c r="L21" s="4"/>
      <c r="M21" s="4"/>
      <c r="N21" s="4"/>
      <c r="O21" s="4"/>
      <c r="P21" s="4"/>
      <c r="Q21" s="4"/>
      <c r="R21" s="25">
        <f>D21-BH21</f>
        <v>0</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0</v>
      </c>
      <c r="BJ21" s="14"/>
    </row>
    <row r="22" spans="1:64" s="26" customFormat="1" ht="13.8" x14ac:dyDescent="0.25">
      <c r="A22" s="15">
        <v>2</v>
      </c>
      <c r="B22" s="15" t="s">
        <v>32</v>
      </c>
      <c r="C22" s="23" t="s">
        <v>24</v>
      </c>
      <c r="D22" s="17"/>
      <c r="E22" s="24">
        <f>SUM(H22:N22,P22:R22)</f>
        <v>0</v>
      </c>
      <c r="F22" s="24"/>
      <c r="G22" s="20">
        <f t="shared" si="5"/>
        <v>0</v>
      </c>
      <c r="H22" s="20">
        <f>SUM(H24:H31,H34:H61)</f>
        <v>0</v>
      </c>
      <c r="I22" s="20">
        <f>SUM(I24:I31,I34:I61)</f>
        <v>0</v>
      </c>
      <c r="J22" s="20">
        <f t="shared" ref="J22:R22" si="6">SUM(J24:J31,J34:J61)</f>
        <v>0</v>
      </c>
      <c r="K22" s="20">
        <f t="shared" si="6"/>
        <v>0</v>
      </c>
      <c r="L22" s="20">
        <f>SUM(L24:L31,L34:L61)</f>
        <v>0</v>
      </c>
      <c r="M22" s="20">
        <f t="shared" si="6"/>
        <v>0</v>
      </c>
      <c r="N22" s="20">
        <f t="shared" si="6"/>
        <v>0</v>
      </c>
      <c r="O22" s="20">
        <f t="shared" si="6"/>
        <v>0</v>
      </c>
      <c r="P22" s="20">
        <f t="shared" si="6"/>
        <v>0</v>
      </c>
      <c r="Q22" s="20">
        <f t="shared" si="6"/>
        <v>0</v>
      </c>
      <c r="R22" s="20">
        <f t="shared" si="6"/>
        <v>0</v>
      </c>
      <c r="S22" s="25">
        <f>D22-BH22</f>
        <v>0</v>
      </c>
      <c r="T22" s="25"/>
      <c r="U22" s="20">
        <f>SUM(U25:U31,U34:U49,U50:U61)</f>
        <v>0</v>
      </c>
      <c r="V22" s="20">
        <f>SUM(V24,V26:V31,V34:V49,V50:V61)</f>
        <v>0</v>
      </c>
      <c r="W22" s="20">
        <f>SUM(W24:W25,W27:W31,W34:W49,W50:W61)</f>
        <v>0</v>
      </c>
      <c r="X22" s="20">
        <f>SUM(X24:X26,X28:X31,X34:X49,X50:X61)</f>
        <v>0</v>
      </c>
      <c r="Y22" s="20">
        <f>SUM(Y24:Y27,Y29:Y31,Y34:Y49,Y50:Y61)</f>
        <v>0</v>
      </c>
      <c r="Z22" s="20">
        <f>SUM(Z24:Z28,Z30:Z31,Z34:Z49,Z50:Z61)</f>
        <v>0</v>
      </c>
      <c r="AA22" s="20">
        <f>SUM(AA24:AA29,AA31,AA34:AA49,AA50:AA61)</f>
        <v>0</v>
      </c>
      <c r="AB22" s="20">
        <f>SUM(AB24:AB30,AB34:AB49,,AB50:AB61)</f>
        <v>0</v>
      </c>
      <c r="AC22" s="737">
        <f>SUM(AC24:AC31,AC50:AC61)</f>
        <v>0</v>
      </c>
      <c r="AD22" s="720"/>
      <c r="AE22" s="20">
        <f>SUM(AE24:AE31,AE35:AE49,AE50:AE61)</f>
        <v>0</v>
      </c>
      <c r="AF22" s="20">
        <f>SUM(AF24:AF31,AF34,AF36:AF49,AF50:AF61)</f>
        <v>0</v>
      </c>
      <c r="AG22" s="20">
        <f>SUM(AG24:AG31,AG34:AG35,AG37:AG49,AG50:AG61)</f>
        <v>0</v>
      </c>
      <c r="AH22" s="20">
        <f>SUM(AH24:AH31,AH34:AH36,AH38:AH49,AH50:AH61)</f>
        <v>0</v>
      </c>
      <c r="AI22" s="20">
        <f>SUM(AI24:AI31,AI34:AI37,AI39:AI49,AI50:AI61)</f>
        <v>0</v>
      </c>
      <c r="AJ22" s="20">
        <f>SUM(AJ24:AJ31,AJ34:AJ38,AJ40:AJ49,AJ50:AJ61)</f>
        <v>0</v>
      </c>
      <c r="AK22" s="20">
        <f>SUM(AK24:AK31,AK34:AK39,AK41:AK49,AK50:AK61)</f>
        <v>0</v>
      </c>
      <c r="AL22" s="20">
        <f>SUM(AL24:AL31,AL34:AL40,AL42:AL49,AL50:AL61)</f>
        <v>0</v>
      </c>
      <c r="AM22" s="20">
        <f>SUM(AM24:AM31,AM34:AM41,AM43:AM49,AM50:AM61)</f>
        <v>0</v>
      </c>
      <c r="AN22" s="20">
        <f>SUM(AN24:AN31,AN34:AN42,AN44:AN49,AN50:AN61)</f>
        <v>0</v>
      </c>
      <c r="AO22" s="20">
        <f>SUM(AO24:AO31,AO34:AO43,AO45:AO49,AO50:AO61)</f>
        <v>0</v>
      </c>
      <c r="AP22" s="20">
        <f>SUM(AP24:AP31,AP34:AP44,AP46:AP49,AP50:AP61)</f>
        <v>0</v>
      </c>
      <c r="AQ22" s="20">
        <f>SUM(AQ24:AQ31,AQ34:AQ45,AQ47:AQ49,AQ50:AQ61)</f>
        <v>0</v>
      </c>
      <c r="AR22" s="20">
        <f>SUM(AR24:AR31,AR34:AR46,AR48:AR49,AR50:AR61)</f>
        <v>0</v>
      </c>
      <c r="AS22" s="20">
        <f>SUM(AS24:AS31,AS34:AS47,AS49,AS50:AS61)</f>
        <v>0</v>
      </c>
      <c r="AT22" s="20">
        <f>SUM(AT24:AT31,AT34:AT48,AT50:AT61)</f>
        <v>0</v>
      </c>
      <c r="AU22" s="20">
        <f>SUM(AU24:AU31,AU34:AU49,AU51:AU61)</f>
        <v>0</v>
      </c>
      <c r="AV22" s="20">
        <f>SUM(AV24:AV31,AV34:AV49,AV50,AV52:AV61)</f>
        <v>0</v>
      </c>
      <c r="AW22" s="20">
        <f>SUM(AW24:AW31,AW34:AW49,AW50,AW51,AW53:AW61)</f>
        <v>0</v>
      </c>
      <c r="AX22" s="20">
        <f>SUM(AX24:AX31,AX34:AX49,AX50,AX51,AX52,AX54:AX61)</f>
        <v>0</v>
      </c>
      <c r="AY22" s="20">
        <f>SUM(AY24:AY31,AY34:AY49,AY50,AY51,AY52,AY55:AY61)</f>
        <v>0</v>
      </c>
      <c r="AZ22" s="20">
        <f>SUM(AZ24:AZ31,AZ34:AZ49,AZ50:AZ54,AZ56:AZ61)</f>
        <v>0</v>
      </c>
      <c r="BA22" s="20">
        <f>SUM(BA24:BA31,BA34:BA49,BA50:BA55,BA57:BA61)</f>
        <v>0</v>
      </c>
      <c r="BB22" s="20">
        <f>SUM(BB24:BB31,BB34:BB49,BB50:BB56,BB58:BB61)</f>
        <v>0</v>
      </c>
      <c r="BC22" s="20">
        <f>SUM(BC24:BC31,BC34:BC49,BC50:BC57,BC59:BC61)</f>
        <v>0</v>
      </c>
      <c r="BD22" s="20">
        <f>SUM(BD24:BD31,BD34:BD49,BD50:BD58,BD60:BD61)</f>
        <v>0</v>
      </c>
      <c r="BE22" s="20">
        <f>SUM(BE24:BE31,BE34:BE49,BE50:BE59,BE61)</f>
        <v>0</v>
      </c>
      <c r="BF22" s="20">
        <f>SUM(BF24:BF31,BF34:BF49,BF50:BF60)</f>
        <v>0</v>
      </c>
      <c r="BG22" s="20">
        <f>SUM(BG24:BG31,BG34:BG49,BG50:BG61)</f>
        <v>0</v>
      </c>
      <c r="BH22" s="20">
        <f>SUM(H22:N22,P22:R22,U22:AB22,AE22:BG22)</f>
        <v>0</v>
      </c>
      <c r="BI22" s="23">
        <f>S64</f>
        <v>0</v>
      </c>
      <c r="BJ22" s="14"/>
      <c r="BK22" s="26">
        <f>BI24+BI25+BI26+BI27+BI28+BI29+BI30+BI31+BI34+BI35+BI36+BI37+BI38+BI39+BI40+BI41+BI42+BI43+BI44+BI45+BI46+BI47+BI48+BI49+BI50+BI51+BI52+BI53+BI54+BI55+BI56+BI57+BI58+BI59+BI60+BI61</f>
        <v>0</v>
      </c>
      <c r="BL22" s="26">
        <f>BK22-BI22</f>
        <v>0</v>
      </c>
    </row>
    <row r="23" spans="1:64" s="26" customFormat="1" ht="13.8" x14ac:dyDescent="0.25">
      <c r="A23" s="15"/>
      <c r="B23" s="15" t="s">
        <v>38</v>
      </c>
      <c r="C23" s="23"/>
      <c r="D23" s="17"/>
      <c r="E23" s="727"/>
      <c r="F23" s="727"/>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17"/>
      <c r="E24" s="24">
        <f>SUM(H24:N24,P24:R24)</f>
        <v>0</v>
      </c>
      <c r="F24" s="24"/>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v>
      </c>
      <c r="BJ24" s="14"/>
    </row>
    <row r="25" spans="1:64" s="26" customFormat="1" ht="13.8" x14ac:dyDescent="0.25">
      <c r="A25" s="15" t="s">
        <v>6</v>
      </c>
      <c r="B25" s="16" t="s">
        <v>14</v>
      </c>
      <c r="C25" s="23" t="s">
        <v>26</v>
      </c>
      <c r="D25" s="17"/>
      <c r="E25" s="24">
        <f t="shared" ref="E25:E30" si="8">SUM(H25:N25,P25:R25)</f>
        <v>0</v>
      </c>
      <c r="F25" s="24"/>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v>
      </c>
      <c r="BJ25" s="14"/>
    </row>
    <row r="26" spans="1:64" s="26" customFormat="1" ht="13.8" x14ac:dyDescent="0.25">
      <c r="A26" s="15" t="s">
        <v>7</v>
      </c>
      <c r="B26" s="16" t="s">
        <v>15</v>
      </c>
      <c r="C26" s="23" t="s">
        <v>122</v>
      </c>
      <c r="D26" s="17"/>
      <c r="E26" s="24">
        <f t="shared" si="8"/>
        <v>0</v>
      </c>
      <c r="F26" s="24"/>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17"/>
      <c r="E27" s="24">
        <f t="shared" si="8"/>
        <v>0</v>
      </c>
      <c r="F27" s="24"/>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17"/>
      <c r="E28" s="24">
        <f t="shared" si="8"/>
        <v>0</v>
      </c>
      <c r="F28" s="24"/>
      <c r="G28" s="20">
        <f t="shared" si="5"/>
        <v>0</v>
      </c>
      <c r="H28" s="4"/>
      <c r="I28" s="4"/>
      <c r="J28" s="4"/>
      <c r="K28" s="4"/>
      <c r="L28" s="4"/>
      <c r="M28" s="4"/>
      <c r="N28" s="4"/>
      <c r="O28" s="4"/>
      <c r="P28" s="4"/>
      <c r="Q28" s="4"/>
      <c r="R28" s="4"/>
      <c r="S28" s="20">
        <f>SUM(U28:X28,Z28:BF28)</f>
        <v>0</v>
      </c>
      <c r="T28" s="20"/>
      <c r="U28" s="4"/>
      <c r="V28" s="4"/>
      <c r="W28" s="4"/>
      <c r="X28" s="4"/>
      <c r="Y28" s="25">
        <f>D28-BH28</f>
        <v>0</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0</v>
      </c>
      <c r="BJ28" s="14"/>
    </row>
    <row r="29" spans="1:64" s="26" customFormat="1" ht="13.8" x14ac:dyDescent="0.25">
      <c r="A29" s="15">
        <v>2.6</v>
      </c>
      <c r="B29" s="16" t="s">
        <v>88</v>
      </c>
      <c r="C29" s="23" t="s">
        <v>48</v>
      </c>
      <c r="D29" s="17"/>
      <c r="E29" s="24">
        <f t="shared" si="8"/>
        <v>0</v>
      </c>
      <c r="F29" s="24"/>
      <c r="G29" s="20">
        <f t="shared" si="5"/>
        <v>0</v>
      </c>
      <c r="H29" s="4"/>
      <c r="I29" s="4"/>
      <c r="J29" s="4"/>
      <c r="K29" s="4"/>
      <c r="L29" s="4"/>
      <c r="M29" s="4"/>
      <c r="N29" s="4"/>
      <c r="O29" s="4"/>
      <c r="P29" s="4"/>
      <c r="Q29" s="4"/>
      <c r="R29" s="4"/>
      <c r="S29" s="20">
        <f>SUM(U29:Y29,AA29:BF29)</f>
        <v>0</v>
      </c>
      <c r="T29" s="20"/>
      <c r="U29" s="4"/>
      <c r="V29" s="4"/>
      <c r="W29" s="4"/>
      <c r="X29" s="4"/>
      <c r="Y29" s="4"/>
      <c r="Z29" s="25">
        <f>D29-BH29</f>
        <v>0</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0</v>
      </c>
      <c r="BJ29" s="14"/>
    </row>
    <row r="30" spans="1:64" s="26" customFormat="1" ht="20.25" customHeight="1" x14ac:dyDescent="0.25">
      <c r="A30" s="15">
        <v>2.7</v>
      </c>
      <c r="B30" s="16" t="s">
        <v>89</v>
      </c>
      <c r="C30" s="23" t="s">
        <v>41</v>
      </c>
      <c r="D30" s="17"/>
      <c r="E30" s="24">
        <f t="shared" si="8"/>
        <v>0</v>
      </c>
      <c r="F30" s="24"/>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17"/>
      <c r="E31" s="24">
        <f>SUM(H31:N31,P31:R31)</f>
        <v>0</v>
      </c>
      <c r="F31" s="24"/>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0</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0</v>
      </c>
      <c r="BJ31" s="14"/>
    </row>
    <row r="32" spans="1:64" s="26" customFormat="1" ht="20.25" customHeight="1" x14ac:dyDescent="0.25">
      <c r="A32" s="15" t="s">
        <v>42</v>
      </c>
      <c r="B32" s="16" t="s">
        <v>129</v>
      </c>
      <c r="C32" s="23" t="s">
        <v>27</v>
      </c>
      <c r="D32" s="17"/>
      <c r="E32" s="24">
        <f t="shared" ref="E32:E61" si="9">SUM(H32:N32,P32:R32)</f>
        <v>0</v>
      </c>
      <c r="F32" s="24"/>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0</v>
      </c>
      <c r="T32" s="719"/>
      <c r="U32" s="719">
        <f>SUM(U34:U49)</f>
        <v>0</v>
      </c>
      <c r="V32" s="719">
        <f t="shared" ref="V32:AB32" si="11">SUM(V34:V49)</f>
        <v>0</v>
      </c>
      <c r="W32" s="719">
        <f t="shared" si="11"/>
        <v>0</v>
      </c>
      <c r="X32" s="719">
        <f t="shared" si="11"/>
        <v>0</v>
      </c>
      <c r="Y32" s="719">
        <f>SUM(Y34:Y49)</f>
        <v>0</v>
      </c>
      <c r="Z32" s="719">
        <f t="shared" si="11"/>
        <v>0</v>
      </c>
      <c r="AA32" s="719">
        <f t="shared" si="11"/>
        <v>0</v>
      </c>
      <c r="AB32" s="719">
        <f t="shared" si="11"/>
        <v>0</v>
      </c>
      <c r="AC32" s="739">
        <f>D32-BH32</f>
        <v>0</v>
      </c>
      <c r="AD32" s="720"/>
      <c r="AE32" s="719">
        <f>SUM(AE35:AE49)</f>
        <v>0</v>
      </c>
      <c r="AF32" s="719">
        <f>SUM(AF34,AF36:AF49)</f>
        <v>0</v>
      </c>
      <c r="AG32" s="719">
        <f>SUM(AG34:AG35,AG37:AG49)</f>
        <v>0</v>
      </c>
      <c r="AH32" s="719">
        <f>SUM(AH34:AH36,AH38:AH49)</f>
        <v>0</v>
      </c>
      <c r="AI32" s="719">
        <f>SUM(AI34:AI37,AI39:AI49)</f>
        <v>0</v>
      </c>
      <c r="AJ32" s="719">
        <f>SUM(AJ34:AJ38,AJ40:AJ49)</f>
        <v>0</v>
      </c>
      <c r="AK32" s="719">
        <f>SUM(AK34:AK39,AK41:AK49)</f>
        <v>0</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v>
      </c>
      <c r="AW32" s="719">
        <f>SUM(AW34:AW49,)</f>
        <v>0</v>
      </c>
      <c r="AX32" s="719">
        <f>SUM(AX34:AX49,)</f>
        <v>0</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0</v>
      </c>
      <c r="BI32" s="23">
        <f>BI34+BI35+BI36+BI37+BI38+BI39+BI40+BI41+BI42+BI43+BI44+BI45+BI46+BI47+BI48+BI49</f>
        <v>0</v>
      </c>
      <c r="BJ32" s="14"/>
    </row>
    <row r="33" spans="1:62" s="26" customFormat="1" ht="10.5" customHeight="1" x14ac:dyDescent="0.25">
      <c r="A33" s="94"/>
      <c r="B33" s="92" t="s">
        <v>38</v>
      </c>
      <c r="C33" s="23"/>
      <c r="D33" s="17"/>
      <c r="E33" s="24">
        <f t="shared" si="9"/>
        <v>0</v>
      </c>
      <c r="F33" s="24"/>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17"/>
      <c r="E34" s="24">
        <f t="shared" si="9"/>
        <v>0</v>
      </c>
      <c r="F34" s="24"/>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0</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0</v>
      </c>
      <c r="BJ34" s="14"/>
    </row>
    <row r="35" spans="1:62" s="26" customFormat="1" ht="20.25" customHeight="1" x14ac:dyDescent="0.25">
      <c r="A35" s="721" t="s">
        <v>260</v>
      </c>
      <c r="B35" s="16" t="s">
        <v>235</v>
      </c>
      <c r="C35" s="23" t="s">
        <v>236</v>
      </c>
      <c r="D35" s="17"/>
      <c r="E35" s="24">
        <f t="shared" si="9"/>
        <v>0</v>
      </c>
      <c r="F35" s="24"/>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0</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0</v>
      </c>
      <c r="BJ35" s="14"/>
    </row>
    <row r="36" spans="1:62" s="26" customFormat="1" ht="20.25" customHeight="1" x14ac:dyDescent="0.25">
      <c r="A36" s="721" t="s">
        <v>260</v>
      </c>
      <c r="B36" s="16" t="s">
        <v>237</v>
      </c>
      <c r="C36" s="23" t="s">
        <v>238</v>
      </c>
      <c r="D36" s="17"/>
      <c r="E36" s="24">
        <f t="shared" si="9"/>
        <v>0</v>
      </c>
      <c r="F36" s="24"/>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0</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0</v>
      </c>
      <c r="BJ36" s="14"/>
    </row>
    <row r="37" spans="1:62" s="26" customFormat="1" ht="20.25" customHeight="1" x14ac:dyDescent="0.25">
      <c r="A37" s="721" t="s">
        <v>260</v>
      </c>
      <c r="B37" s="16" t="s">
        <v>239</v>
      </c>
      <c r="C37" s="23" t="s">
        <v>240</v>
      </c>
      <c r="D37" s="17"/>
      <c r="E37" s="24">
        <f t="shared" si="9"/>
        <v>0</v>
      </c>
      <c r="F37" s="24"/>
      <c r="G37" s="20">
        <f t="shared" si="5"/>
        <v>0</v>
      </c>
      <c r="H37" s="4"/>
      <c r="I37" s="4"/>
      <c r="J37" s="4"/>
      <c r="K37" s="4"/>
      <c r="L37" s="4"/>
      <c r="M37" s="4"/>
      <c r="N37" s="4"/>
      <c r="O37" s="4"/>
      <c r="P37" s="4"/>
      <c r="Q37" s="4"/>
      <c r="R37" s="4"/>
      <c r="S37" s="20">
        <f>SUM(U37:AB37,AE37:AG37,AI37:BF37)</f>
        <v>0</v>
      </c>
      <c r="T37" s="20"/>
      <c r="U37" s="4"/>
      <c r="V37" s="4"/>
      <c r="W37" s="4"/>
      <c r="X37" s="4"/>
      <c r="Y37" s="4"/>
      <c r="Z37" s="4"/>
      <c r="AA37" s="4"/>
      <c r="AB37" s="4"/>
      <c r="AC37" s="737">
        <f>SUM(AE37:AG37,AI37:AT37)</f>
        <v>0</v>
      </c>
      <c r="AD37" s="720"/>
      <c r="AE37" s="4"/>
      <c r="AF37" s="4"/>
      <c r="AG37" s="4"/>
      <c r="AH37" s="25">
        <f>D37-BH37</f>
        <v>0</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v>
      </c>
      <c r="BI37" s="23">
        <f>AH64</f>
        <v>0</v>
      </c>
      <c r="BJ37" s="14"/>
    </row>
    <row r="38" spans="1:62" s="26" customFormat="1" ht="20.25" customHeight="1" x14ac:dyDescent="0.25">
      <c r="A38" s="721" t="s">
        <v>260</v>
      </c>
      <c r="B38" s="16" t="s">
        <v>241</v>
      </c>
      <c r="C38" s="23" t="s">
        <v>242</v>
      </c>
      <c r="D38" s="17"/>
      <c r="E38" s="24">
        <f t="shared" si="9"/>
        <v>0</v>
      </c>
      <c r="F38" s="24"/>
      <c r="G38" s="20">
        <f t="shared" si="5"/>
        <v>0</v>
      </c>
      <c r="H38" s="4"/>
      <c r="I38" s="4"/>
      <c r="J38" s="4"/>
      <c r="K38" s="4"/>
      <c r="L38" s="4"/>
      <c r="M38" s="4"/>
      <c r="N38" s="4"/>
      <c r="O38" s="4"/>
      <c r="P38" s="4"/>
      <c r="Q38" s="4"/>
      <c r="R38" s="4"/>
      <c r="S38" s="20">
        <f>SUM(U38:AB38,AE38:AH38,AJ38:BF38)</f>
        <v>0</v>
      </c>
      <c r="T38" s="20"/>
      <c r="U38" s="4"/>
      <c r="V38" s="4"/>
      <c r="W38" s="4"/>
      <c r="X38" s="4"/>
      <c r="Y38" s="4"/>
      <c r="Z38" s="4"/>
      <c r="AA38" s="4"/>
      <c r="AB38" s="4"/>
      <c r="AC38" s="737">
        <f>SUM(AE38:AH38,AJ38:AT38)</f>
        <v>0</v>
      </c>
      <c r="AD38" s="720"/>
      <c r="AE38" s="4"/>
      <c r="AF38" s="4"/>
      <c r="AG38" s="4"/>
      <c r="AH38" s="4"/>
      <c r="AI38" s="25">
        <f>D38-BH38</f>
        <v>0</v>
      </c>
      <c r="AJ38" s="4"/>
      <c r="AK38" s="4"/>
      <c r="AL38" s="4"/>
      <c r="AM38" s="4"/>
      <c r="AN38" s="4"/>
      <c r="AO38" s="4"/>
      <c r="AP38" s="4"/>
      <c r="AQ38" s="4"/>
      <c r="AR38" s="4"/>
      <c r="AS38" s="4"/>
      <c r="AT38" s="4"/>
      <c r="AU38" s="4"/>
      <c r="AV38" s="4"/>
      <c r="AW38" s="4"/>
      <c r="AX38" s="4"/>
      <c r="AY38" s="4"/>
      <c r="AZ38" s="4"/>
      <c r="BA38" s="4"/>
      <c r="BB38" s="4"/>
      <c r="BC38" s="4"/>
      <c r="BD38" s="4"/>
      <c r="BE38" s="4"/>
      <c r="BF38" s="4"/>
      <c r="BG38" s="4"/>
      <c r="BH38" s="20">
        <f>SUM(H38:N38,P38:R38,U38:AB38,AE38:AH38,AJ38:BG38)</f>
        <v>0</v>
      </c>
      <c r="BI38" s="23">
        <f>AI64</f>
        <v>0</v>
      </c>
      <c r="BJ38" s="14"/>
    </row>
    <row r="39" spans="1:62" s="26" customFormat="1" ht="20.25" customHeight="1" x14ac:dyDescent="0.25">
      <c r="A39" s="721" t="s">
        <v>260</v>
      </c>
      <c r="B39" s="16" t="s">
        <v>243</v>
      </c>
      <c r="C39" s="23" t="s">
        <v>244</v>
      </c>
      <c r="D39" s="17"/>
      <c r="E39" s="24">
        <f t="shared" si="9"/>
        <v>0</v>
      </c>
      <c r="F39" s="24"/>
      <c r="G39" s="20">
        <f t="shared" si="5"/>
        <v>0</v>
      </c>
      <c r="H39" s="4"/>
      <c r="I39" s="4"/>
      <c r="J39" s="4"/>
      <c r="K39" s="4"/>
      <c r="L39" s="4"/>
      <c r="M39" s="4"/>
      <c r="N39" s="4"/>
      <c r="O39" s="4"/>
      <c r="P39" s="4"/>
      <c r="Q39" s="4"/>
      <c r="R39" s="4"/>
      <c r="S39" s="20">
        <f>SUM(U39:AB39,AE39:AI39,AK39:BF39)</f>
        <v>0</v>
      </c>
      <c r="T39" s="20"/>
      <c r="U39" s="4"/>
      <c r="V39" s="4"/>
      <c r="W39" s="4"/>
      <c r="X39" s="4"/>
      <c r="Y39" s="4"/>
      <c r="Z39" s="4"/>
      <c r="AA39" s="4"/>
      <c r="AB39" s="4"/>
      <c r="AC39" s="737">
        <f>SUM(AE39:AI39,AK39:AT39)</f>
        <v>0</v>
      </c>
      <c r="AD39" s="720"/>
      <c r="AE39" s="4"/>
      <c r="AF39" s="4"/>
      <c r="AG39" s="4"/>
      <c r="AH39" s="4"/>
      <c r="AI39" s="4"/>
      <c r="AJ39" s="25">
        <f>D39-BH39</f>
        <v>0</v>
      </c>
      <c r="AK39" s="4"/>
      <c r="AL39" s="4"/>
      <c r="AM39" s="4"/>
      <c r="AN39" s="4"/>
      <c r="AO39" s="4"/>
      <c r="AP39" s="4"/>
      <c r="AQ39" s="4"/>
      <c r="AR39" s="4"/>
      <c r="AS39" s="4"/>
      <c r="AT39" s="4"/>
      <c r="AU39" s="4"/>
      <c r="AV39" s="4"/>
      <c r="AW39" s="4"/>
      <c r="AX39" s="4"/>
      <c r="AY39" s="4"/>
      <c r="AZ39" s="4"/>
      <c r="BA39" s="4"/>
      <c r="BB39" s="4"/>
      <c r="BC39" s="4"/>
      <c r="BD39" s="4"/>
      <c r="BE39" s="4"/>
      <c r="BF39" s="4"/>
      <c r="BG39" s="4"/>
      <c r="BH39" s="20">
        <f>SUM(H39:N39,P39:R39,U39:AB39,AE39:AI39,AK39:BG39)</f>
        <v>0</v>
      </c>
      <c r="BI39" s="23">
        <f>AJ64</f>
        <v>0</v>
      </c>
      <c r="BJ39" s="14"/>
    </row>
    <row r="40" spans="1:62" s="26" customFormat="1" ht="20.25" customHeight="1" x14ac:dyDescent="0.25">
      <c r="A40" s="721" t="s">
        <v>260</v>
      </c>
      <c r="B40" s="16" t="s">
        <v>245</v>
      </c>
      <c r="C40" s="23" t="s">
        <v>246</v>
      </c>
      <c r="D40" s="17"/>
      <c r="E40" s="24">
        <f t="shared" si="9"/>
        <v>0</v>
      </c>
      <c r="F40" s="24"/>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0</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0</v>
      </c>
      <c r="BJ40" s="14"/>
    </row>
    <row r="41" spans="1:62" s="26" customFormat="1" ht="20.25" customHeight="1" x14ac:dyDescent="0.25">
      <c r="A41" s="721" t="s">
        <v>260</v>
      </c>
      <c r="B41" s="16" t="s">
        <v>247</v>
      </c>
      <c r="C41" s="23" t="s">
        <v>248</v>
      </c>
      <c r="D41" s="17"/>
      <c r="E41" s="24">
        <f t="shared" si="9"/>
        <v>0</v>
      </c>
      <c r="F41" s="24"/>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0</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v>
      </c>
      <c r="BJ41" s="14"/>
    </row>
    <row r="42" spans="1:62" s="26" customFormat="1" ht="20.25" customHeight="1" x14ac:dyDescent="0.25">
      <c r="A42" s="721" t="s">
        <v>260</v>
      </c>
      <c r="B42" s="16" t="s">
        <v>249</v>
      </c>
      <c r="C42" s="23" t="s">
        <v>250</v>
      </c>
      <c r="D42" s="17"/>
      <c r="E42" s="24">
        <f t="shared" si="9"/>
        <v>0</v>
      </c>
      <c r="F42" s="24"/>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17"/>
      <c r="E43" s="24">
        <f t="shared" si="9"/>
        <v>0</v>
      </c>
      <c r="F43" s="24"/>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v>
      </c>
      <c r="BJ43" s="14"/>
    </row>
    <row r="44" spans="1:62" s="26" customFormat="1" ht="20.25" customHeight="1" x14ac:dyDescent="0.25">
      <c r="A44" s="721" t="s">
        <v>260</v>
      </c>
      <c r="B44" s="16" t="s">
        <v>83</v>
      </c>
      <c r="C44" s="23" t="s">
        <v>73</v>
      </c>
      <c r="D44" s="17"/>
      <c r="E44" s="24">
        <f t="shared" si="9"/>
        <v>0</v>
      </c>
      <c r="F44" s="24"/>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17"/>
      <c r="E45" s="24">
        <f t="shared" si="9"/>
        <v>0</v>
      </c>
      <c r="F45" s="24"/>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v>
      </c>
      <c r="AQ45" s="4"/>
      <c r="AR45" s="4"/>
      <c r="AS45" s="4"/>
      <c r="AT45" s="4"/>
      <c r="AU45" s="4"/>
      <c r="AV45" s="4"/>
      <c r="AW45" s="4"/>
      <c r="AX45" s="4"/>
      <c r="AY45" s="4"/>
      <c r="AZ45" s="4"/>
      <c r="BA45" s="4"/>
      <c r="BB45" s="4"/>
      <c r="BC45" s="4"/>
      <c r="BD45" s="4"/>
      <c r="BE45" s="4"/>
      <c r="BF45" s="4"/>
      <c r="BG45" s="4"/>
      <c r="BH45" s="20">
        <f>SUM(H45:N45,P45:R45,U45:AB45,AE45:AO45,AQ45:BG45)</f>
        <v>0</v>
      </c>
      <c r="BI45" s="23">
        <f>AP64</f>
        <v>0</v>
      </c>
      <c r="BJ45" s="14"/>
    </row>
    <row r="46" spans="1:62" s="26" customFormat="1" ht="20.25" customHeight="1" x14ac:dyDescent="0.25">
      <c r="A46" s="721" t="s">
        <v>260</v>
      </c>
      <c r="B46" s="16" t="s">
        <v>251</v>
      </c>
      <c r="C46" s="23" t="s">
        <v>43</v>
      </c>
      <c r="D46" s="17"/>
      <c r="E46" s="24">
        <f t="shared" si="9"/>
        <v>0</v>
      </c>
      <c r="F46" s="24"/>
      <c r="G46" s="20">
        <f t="shared" si="5"/>
        <v>0</v>
      </c>
      <c r="H46" s="4"/>
      <c r="I46" s="4"/>
      <c r="J46" s="4"/>
      <c r="K46" s="4"/>
      <c r="L46" s="4"/>
      <c r="M46" s="4"/>
      <c r="N46" s="4"/>
      <c r="O46" s="4"/>
      <c r="P46" s="4"/>
      <c r="Q46" s="4"/>
      <c r="R46" s="4"/>
      <c r="S46" s="20">
        <f>SUM(U46:AB46,AE46:AP46,AR46:BF46)</f>
        <v>0</v>
      </c>
      <c r="T46" s="20"/>
      <c r="U46" s="4"/>
      <c r="V46" s="4"/>
      <c r="W46" s="4"/>
      <c r="X46" s="4"/>
      <c r="Y46" s="4"/>
      <c r="Z46" s="4"/>
      <c r="AA46" s="4"/>
      <c r="AB46" s="4"/>
      <c r="AC46" s="737">
        <f>SUM(AE46:AP46,AR46:AT46)</f>
        <v>0</v>
      </c>
      <c r="AD46" s="720"/>
      <c r="AE46" s="4"/>
      <c r="AF46" s="4"/>
      <c r="AG46" s="4"/>
      <c r="AH46" s="4"/>
      <c r="AI46" s="4"/>
      <c r="AJ46" s="4"/>
      <c r="AK46" s="4"/>
      <c r="AL46" s="4"/>
      <c r="AM46" s="4"/>
      <c r="AN46" s="4"/>
      <c r="AO46" s="4"/>
      <c r="AP46" s="4"/>
      <c r="AQ46" s="25">
        <f>D46-BH46</f>
        <v>0</v>
      </c>
      <c r="AR46" s="4"/>
      <c r="AS46" s="4"/>
      <c r="AT46" s="4"/>
      <c r="AU46" s="4"/>
      <c r="AV46" s="4"/>
      <c r="AW46" s="4"/>
      <c r="AX46" s="4"/>
      <c r="AY46" s="4"/>
      <c r="AZ46" s="4"/>
      <c r="BA46" s="4"/>
      <c r="BB46" s="4"/>
      <c r="BC46" s="4"/>
      <c r="BD46" s="4"/>
      <c r="BE46" s="4"/>
      <c r="BF46" s="4"/>
      <c r="BG46" s="4"/>
      <c r="BH46" s="20">
        <f>SUM(H46:N46,P46:R46,U46:AB46,AE46:AP46,AR46:BG46)</f>
        <v>0</v>
      </c>
      <c r="BI46" s="23">
        <f>AQ64</f>
        <v>0</v>
      </c>
      <c r="BJ46" s="14"/>
    </row>
    <row r="47" spans="1:62" s="26" customFormat="1" ht="20.25" customHeight="1" x14ac:dyDescent="0.25">
      <c r="A47" s="721" t="s">
        <v>260</v>
      </c>
      <c r="B47" s="16" t="s">
        <v>252</v>
      </c>
      <c r="C47" s="23" t="s">
        <v>253</v>
      </c>
      <c r="D47" s="17"/>
      <c r="E47" s="24">
        <f t="shared" si="9"/>
        <v>0</v>
      </c>
      <c r="F47" s="24"/>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17"/>
      <c r="E48" s="24">
        <f t="shared" si="9"/>
        <v>0</v>
      </c>
      <c r="F48" s="24"/>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17"/>
      <c r="E49" s="24">
        <f t="shared" si="9"/>
        <v>0</v>
      </c>
      <c r="F49" s="24"/>
      <c r="G49" s="20">
        <f t="shared" si="5"/>
        <v>0</v>
      </c>
      <c r="H49" s="4"/>
      <c r="I49" s="4"/>
      <c r="J49" s="4"/>
      <c r="K49" s="4"/>
      <c r="L49" s="4"/>
      <c r="M49" s="4"/>
      <c r="N49" s="4"/>
      <c r="O49" s="4"/>
      <c r="P49" s="4"/>
      <c r="Q49" s="4"/>
      <c r="R49" s="4"/>
      <c r="S49" s="20">
        <f>SUM(U49:AB49,AE49:AS49,AU49:BF49)</f>
        <v>0</v>
      </c>
      <c r="T49" s="20"/>
      <c r="U49" s="4"/>
      <c r="V49" s="4"/>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0</v>
      </c>
      <c r="AU49" s="4"/>
      <c r="AV49" s="4"/>
      <c r="AW49" s="4"/>
      <c r="AX49" s="4"/>
      <c r="AY49" s="4"/>
      <c r="AZ49" s="4"/>
      <c r="BA49" s="4"/>
      <c r="BB49" s="4"/>
      <c r="BC49" s="4"/>
      <c r="BD49" s="4"/>
      <c r="BE49" s="4"/>
      <c r="BF49" s="4"/>
      <c r="BG49" s="4"/>
      <c r="BH49" s="20">
        <f>SUM(H49:N49,P49:R49,U49:AB49,AE49:AS49,AU49:BG49)</f>
        <v>0</v>
      </c>
      <c r="BI49" s="23">
        <f>AT64</f>
        <v>0</v>
      </c>
      <c r="BJ49" s="14"/>
    </row>
    <row r="50" spans="1:62" s="26" customFormat="1" ht="13.8" x14ac:dyDescent="0.25">
      <c r="A50" s="15">
        <v>2.1</v>
      </c>
      <c r="B50" s="16" t="s">
        <v>119</v>
      </c>
      <c r="C50" s="23" t="s">
        <v>123</v>
      </c>
      <c r="D50" s="17"/>
      <c r="E50" s="24">
        <f t="shared" si="9"/>
        <v>0</v>
      </c>
      <c r="F50" s="24"/>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17"/>
      <c r="E51" s="24">
        <f t="shared" si="9"/>
        <v>0</v>
      </c>
      <c r="F51" s="24"/>
      <c r="G51" s="20">
        <f t="shared" si="5"/>
        <v>0</v>
      </c>
      <c r="H51" s="4"/>
      <c r="I51" s="4"/>
      <c r="J51" s="4"/>
      <c r="K51" s="4"/>
      <c r="L51" s="4"/>
      <c r="M51" s="4"/>
      <c r="N51" s="4"/>
      <c r="O51" s="4"/>
      <c r="P51" s="4"/>
      <c r="Q51" s="4"/>
      <c r="R51" s="4"/>
      <c r="S51" s="20">
        <f>SUM(U51:AB51,AE51:AU51,AW51:BF51)</f>
        <v>0</v>
      </c>
      <c r="T51" s="20"/>
      <c r="U51" s="4"/>
      <c r="V51" s="4"/>
      <c r="W51" s="4"/>
      <c r="X51" s="4"/>
      <c r="Y51" s="4"/>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0</v>
      </c>
      <c r="AW51" s="4"/>
      <c r="AX51" s="4"/>
      <c r="AY51" s="4"/>
      <c r="AZ51" s="4"/>
      <c r="BA51" s="4"/>
      <c r="BB51" s="4"/>
      <c r="BC51" s="4"/>
      <c r="BD51" s="4"/>
      <c r="BE51" s="4"/>
      <c r="BF51" s="4"/>
      <c r="BG51" s="4"/>
      <c r="BH51" s="20">
        <f>SUM(H51:N51,P51:R51,U51:AB51,AE51:AU51,AW51:BG51)</f>
        <v>0</v>
      </c>
      <c r="BI51" s="23">
        <f>AV64</f>
        <v>0</v>
      </c>
      <c r="BJ51" s="14"/>
    </row>
    <row r="52" spans="1:62" s="26" customFormat="1" ht="13.8" x14ac:dyDescent="0.25">
      <c r="A52" s="15">
        <v>2.12</v>
      </c>
      <c r="B52" s="16" t="s">
        <v>149</v>
      </c>
      <c r="C52" s="23" t="s">
        <v>147</v>
      </c>
      <c r="D52" s="17"/>
      <c r="E52" s="24">
        <f t="shared" si="9"/>
        <v>0</v>
      </c>
      <c r="F52" s="24"/>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v>
      </c>
      <c r="BJ52" s="14"/>
    </row>
    <row r="53" spans="1:62" s="26" customFormat="1" ht="13.8" x14ac:dyDescent="0.25">
      <c r="A53" s="15" t="s">
        <v>168</v>
      </c>
      <c r="B53" s="16" t="s">
        <v>90</v>
      </c>
      <c r="C53" s="23" t="s">
        <v>94</v>
      </c>
      <c r="D53" s="17"/>
      <c r="E53" s="24">
        <f t="shared" si="9"/>
        <v>0</v>
      </c>
      <c r="F53" s="24"/>
      <c r="G53" s="20">
        <f t="shared" si="5"/>
        <v>0</v>
      </c>
      <c r="H53" s="4"/>
      <c r="I53" s="4"/>
      <c r="J53" s="4"/>
      <c r="K53" s="4"/>
      <c r="L53" s="4"/>
      <c r="M53" s="4"/>
      <c r="N53" s="4"/>
      <c r="O53" s="4"/>
      <c r="P53" s="4"/>
      <c r="Q53" s="4"/>
      <c r="R53" s="4"/>
      <c r="S53" s="20">
        <f>SUM(U53:AB53,AE53:AW53,AY53:BF53)</f>
        <v>0</v>
      </c>
      <c r="T53" s="20"/>
      <c r="U53" s="4"/>
      <c r="V53" s="4"/>
      <c r="W53" s="4"/>
      <c r="X53" s="4"/>
      <c r="Y53" s="4"/>
      <c r="Z53" s="4"/>
      <c r="AA53" s="4"/>
      <c r="AB53" s="4"/>
      <c r="AC53" s="737">
        <f t="shared" ref="AC53:AC60" si="13">SUM(AE53:AT53,)</f>
        <v>0</v>
      </c>
      <c r="AD53" s="720"/>
      <c r="AE53" s="4"/>
      <c r="AF53" s="4"/>
      <c r="AG53" s="4"/>
      <c r="AH53" s="4"/>
      <c r="AI53" s="4"/>
      <c r="AJ53" s="4"/>
      <c r="AK53" s="4"/>
      <c r="AL53" s="4"/>
      <c r="AM53" s="4"/>
      <c r="AN53" s="4"/>
      <c r="AO53" s="4"/>
      <c r="AP53" s="4"/>
      <c r="AQ53" s="4"/>
      <c r="AR53" s="4"/>
      <c r="AS53" s="4"/>
      <c r="AT53" s="4"/>
      <c r="AU53" s="4"/>
      <c r="AV53" s="4"/>
      <c r="AW53" s="4"/>
      <c r="AX53" s="25">
        <f>D53-BH53</f>
        <v>0</v>
      </c>
      <c r="AY53" s="4"/>
      <c r="AZ53" s="4"/>
      <c r="BA53" s="4"/>
      <c r="BB53" s="4"/>
      <c r="BC53" s="4"/>
      <c r="BD53" s="4"/>
      <c r="BE53" s="4"/>
      <c r="BF53" s="4"/>
      <c r="BG53" s="4"/>
      <c r="BH53" s="20">
        <f>SUM(H53:N53,P53:R53,U53:AB53,AE53:AW53,AY53:BG53)</f>
        <v>0</v>
      </c>
      <c r="BI53" s="23">
        <f>AX64</f>
        <v>0</v>
      </c>
      <c r="BJ53" s="14"/>
    </row>
    <row r="54" spans="1:62" s="26" customFormat="1" ht="13.8" x14ac:dyDescent="0.25">
      <c r="A54" s="15" t="s">
        <v>169</v>
      </c>
      <c r="B54" s="16" t="s">
        <v>91</v>
      </c>
      <c r="C54" s="23" t="s">
        <v>95</v>
      </c>
      <c r="D54" s="17"/>
      <c r="E54" s="24">
        <f t="shared" si="9"/>
        <v>0</v>
      </c>
      <c r="F54" s="24"/>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17"/>
      <c r="E55" s="24">
        <f t="shared" si="9"/>
        <v>0</v>
      </c>
      <c r="F55" s="24"/>
      <c r="G55" s="20">
        <f t="shared" si="5"/>
        <v>0</v>
      </c>
      <c r="H55" s="4"/>
      <c r="I55" s="4"/>
      <c r="J55" s="4"/>
      <c r="K55" s="4"/>
      <c r="L55" s="4"/>
      <c r="M55" s="4"/>
      <c r="N55" s="4"/>
      <c r="O55" s="4"/>
      <c r="P55" s="4"/>
      <c r="Q55" s="4"/>
      <c r="R55" s="4"/>
      <c r="S55" s="20">
        <f>SUM(U55:AB55,AE55:AY55,BA55:BF55)</f>
        <v>0</v>
      </c>
      <c r="T55" s="20"/>
      <c r="U55" s="4"/>
      <c r="V55" s="4"/>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0</v>
      </c>
      <c r="BA55" s="4"/>
      <c r="BB55" s="4"/>
      <c r="BC55" s="4"/>
      <c r="BD55" s="4"/>
      <c r="BE55" s="4"/>
      <c r="BF55" s="4"/>
      <c r="BG55" s="4"/>
      <c r="BH55" s="20">
        <f>SUM(H55:N55,P55:R55,U55:AB55,AE55:AY55,BA55:BG55)</f>
        <v>0</v>
      </c>
      <c r="BI55" s="23">
        <f>AZ64</f>
        <v>0</v>
      </c>
      <c r="BJ55" s="14"/>
    </row>
    <row r="56" spans="1:62" s="26" customFormat="1" ht="13.8" x14ac:dyDescent="0.25">
      <c r="A56" s="15" t="s">
        <v>171</v>
      </c>
      <c r="B56" s="16" t="s">
        <v>116</v>
      </c>
      <c r="C56" s="23" t="s">
        <v>96</v>
      </c>
      <c r="D56" s="17"/>
      <c r="E56" s="24">
        <f t="shared" si="9"/>
        <v>0</v>
      </c>
      <c r="F56" s="24"/>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17"/>
      <c r="E57" s="24">
        <f t="shared" si="9"/>
        <v>0</v>
      </c>
      <c r="F57" s="24"/>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17"/>
      <c r="E58" s="24">
        <f t="shared" si="9"/>
        <v>0</v>
      </c>
      <c r="F58" s="24"/>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0</v>
      </c>
      <c r="BD58" s="4"/>
      <c r="BE58" s="4"/>
      <c r="BF58" s="4"/>
      <c r="BG58" s="4"/>
      <c r="BH58" s="20">
        <f>SUM(H58:N58,P58:R58,U58:AB58,AE58:BB58,BD58:BG58)</f>
        <v>0</v>
      </c>
      <c r="BI58" s="23">
        <f>BC64</f>
        <v>0</v>
      </c>
      <c r="BJ58" s="14"/>
    </row>
    <row r="59" spans="1:62" s="26" customFormat="1" ht="13.8" x14ac:dyDescent="0.25">
      <c r="A59" s="15">
        <v>2.19</v>
      </c>
      <c r="B59" s="16" t="s">
        <v>151</v>
      </c>
      <c r="C59" s="23" t="s">
        <v>152</v>
      </c>
      <c r="D59" s="722"/>
      <c r="E59" s="24">
        <f t="shared" si="9"/>
        <v>0</v>
      </c>
      <c r="F59" s="24"/>
      <c r="G59" s="20">
        <f t="shared" si="5"/>
        <v>0</v>
      </c>
      <c r="H59" s="4"/>
      <c r="I59" s="4"/>
      <c r="J59" s="4"/>
      <c r="K59" s="4"/>
      <c r="L59" s="4"/>
      <c r="M59" s="4"/>
      <c r="N59" s="4"/>
      <c r="O59" s="4"/>
      <c r="P59" s="4"/>
      <c r="Q59" s="4"/>
      <c r="R59" s="4"/>
      <c r="S59" s="20">
        <f>SUM(U59:AB59,AE59:BC59,BE59:BF59)</f>
        <v>0</v>
      </c>
      <c r="T59" s="20"/>
      <c r="U59" s="4"/>
      <c r="V59" s="4"/>
      <c r="W59" s="4"/>
      <c r="X59" s="4"/>
      <c r="Y59" s="4"/>
      <c r="Z59" s="4"/>
      <c r="AA59" s="4"/>
      <c r="AB59" s="4"/>
      <c r="AC59" s="737">
        <f t="shared" si="13"/>
        <v>0</v>
      </c>
      <c r="AD59" s="720"/>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0</v>
      </c>
      <c r="BE59" s="4"/>
      <c r="BF59" s="4"/>
      <c r="BG59" s="4"/>
      <c r="BH59" s="20">
        <f>SUM(H59:N59,P59:R59,U59:AB59,AE59:BC59,BE59:BG59)</f>
        <v>0</v>
      </c>
      <c r="BI59" s="23">
        <f>BD64</f>
        <v>0</v>
      </c>
      <c r="BJ59" s="14"/>
    </row>
    <row r="60" spans="1:62" s="26" customFormat="1" ht="13.8" x14ac:dyDescent="0.25">
      <c r="A60" s="15">
        <v>2.2000000000000002</v>
      </c>
      <c r="B60" s="16" t="s">
        <v>150</v>
      </c>
      <c r="C60" s="23" t="s">
        <v>153</v>
      </c>
      <c r="D60" s="722"/>
      <c r="E60" s="24">
        <f t="shared" si="9"/>
        <v>0</v>
      </c>
      <c r="F60" s="24"/>
      <c r="G60" s="20">
        <f t="shared" si="5"/>
        <v>0</v>
      </c>
      <c r="H60" s="4"/>
      <c r="I60" s="4"/>
      <c r="J60" s="4"/>
      <c r="K60" s="4"/>
      <c r="L60" s="4"/>
      <c r="M60" s="4"/>
      <c r="N60" s="4"/>
      <c r="O60" s="4"/>
      <c r="P60" s="4"/>
      <c r="Q60" s="4"/>
      <c r="R60" s="4"/>
      <c r="S60" s="20">
        <f>SUM(U60:AB60,AE60:BD60,BF60)</f>
        <v>0</v>
      </c>
      <c r="T60" s="20"/>
      <c r="U60" s="4"/>
      <c r="V60" s="4"/>
      <c r="W60" s="4"/>
      <c r="X60" s="4"/>
      <c r="Y60" s="4"/>
      <c r="Z60" s="4"/>
      <c r="AA60" s="4"/>
      <c r="AB60" s="4"/>
      <c r="AC60" s="737">
        <f t="shared" si="13"/>
        <v>0</v>
      </c>
      <c r="AD60" s="720"/>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25">
        <f>D60-BH60</f>
        <v>0</v>
      </c>
      <c r="BF60" s="4"/>
      <c r="BG60" s="4"/>
      <c r="BH60" s="20">
        <f>SUM(H60:N60,P60:R60,U60:AB60,AE60:BD60,BF60:BG60)</f>
        <v>0</v>
      </c>
      <c r="BI60" s="23">
        <f>BE64</f>
        <v>0</v>
      </c>
      <c r="BJ60" s="14"/>
    </row>
    <row r="61" spans="1:62" s="26" customFormat="1" ht="13.8" x14ac:dyDescent="0.25">
      <c r="A61" s="15">
        <v>2.21</v>
      </c>
      <c r="B61" s="16" t="s">
        <v>77</v>
      </c>
      <c r="C61" s="23" t="s">
        <v>78</v>
      </c>
      <c r="D61" s="17"/>
      <c r="E61" s="24">
        <f t="shared" si="9"/>
        <v>0</v>
      </c>
      <c r="F61" s="24"/>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v>
      </c>
      <c r="BG61" s="4"/>
      <c r="BH61" s="20">
        <f>SUM(H61:N61,P61:R61,U61:AB61,AE61:BE61,BG61)</f>
        <v>0</v>
      </c>
      <c r="BI61" s="23">
        <f>BF64</f>
        <v>0</v>
      </c>
      <c r="BJ61" s="14"/>
    </row>
    <row r="62" spans="1:62" s="26" customFormat="1" ht="13.8" x14ac:dyDescent="0.25">
      <c r="A62" s="27">
        <v>3</v>
      </c>
      <c r="B62" s="28" t="s">
        <v>72</v>
      </c>
      <c r="C62" s="29" t="s">
        <v>84</v>
      </c>
      <c r="D62" s="17"/>
      <c r="E62" s="24">
        <f>SUM(H62:N62,P62:R62)</f>
        <v>0</v>
      </c>
      <c r="F62" s="24"/>
      <c r="G62" s="20">
        <f t="shared" si="5"/>
        <v>0</v>
      </c>
      <c r="H62" s="4"/>
      <c r="I62" s="4"/>
      <c r="J62" s="4"/>
      <c r="K62" s="4"/>
      <c r="L62" s="4"/>
      <c r="M62" s="4"/>
      <c r="N62" s="4"/>
      <c r="O62" s="4"/>
      <c r="P62" s="4"/>
      <c r="Q62" s="4"/>
      <c r="R62" s="4"/>
      <c r="S62" s="20">
        <f>SUM(U62:AB62,AE62:BF62,)</f>
        <v>0</v>
      </c>
      <c r="T62" s="20"/>
      <c r="U62" s="4"/>
      <c r="V62" s="4"/>
      <c r="W62" s="4"/>
      <c r="X62" s="4"/>
      <c r="Y62" s="4"/>
      <c r="Z62" s="4"/>
      <c r="AA62" s="4"/>
      <c r="AB62" s="4"/>
      <c r="AC62" s="737">
        <f>SUM(AE62:AT62,)</f>
        <v>0</v>
      </c>
      <c r="AD62" s="720"/>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25">
        <f>D62-BH62</f>
        <v>0</v>
      </c>
      <c r="BH62" s="20">
        <f>SUM(H62:N62,P62:R62,U62:AB62,AE62:BF62,)</f>
        <v>0</v>
      </c>
      <c r="BI62" s="23">
        <f>BG64</f>
        <v>0</v>
      </c>
      <c r="BJ62" s="14"/>
    </row>
    <row r="63" spans="1:62" x14ac:dyDescent="0.25">
      <c r="A63" s="723"/>
      <c r="B63" s="30" t="s">
        <v>113</v>
      </c>
      <c r="C63" s="724"/>
      <c r="D63" s="725"/>
      <c r="E63" s="726">
        <f>SUM(H63:N63,P63:R63)</f>
        <v>0</v>
      </c>
      <c r="F63" s="726"/>
      <c r="G63" s="726">
        <f>SUM(H63+I63)</f>
        <v>0</v>
      </c>
      <c r="H63" s="726">
        <f>SUM(H12:H17,H19:H21,H24:H31,H34:H62)</f>
        <v>0</v>
      </c>
      <c r="I63" s="726">
        <f>SUM(I11,I13:I17,I19:I21,I24:I31,I34:I62)</f>
        <v>0</v>
      </c>
      <c r="J63" s="726">
        <f>SUM(J11:J12,J14:J17,J19:J21,J24:J31,J34:J62)</f>
        <v>0</v>
      </c>
      <c r="K63" s="726">
        <f>SUM(K11:K13,K15:K17,K19:K21,K24:K31,K34:K62)</f>
        <v>0</v>
      </c>
      <c r="L63" s="726">
        <f>SUM(L11:L14,L16:L17,L19:L21,L24:L31,L34:L62)</f>
        <v>0</v>
      </c>
      <c r="M63" s="726">
        <f>SUM(M11:M15,M17,M19:M21,M24:M31,M34:M62)</f>
        <v>0</v>
      </c>
      <c r="N63" s="726">
        <f>SUM(N11:N16,N19:N21,N24:N31,N34:N62)</f>
        <v>0</v>
      </c>
      <c r="O63" s="726">
        <f>SUM(O11:O16,O19:O21,O24:O31,O34:O62)</f>
        <v>0</v>
      </c>
      <c r="P63" s="726">
        <f>SUM(P11:P17,P20:P21,P24:P31,P34:P62)</f>
        <v>0</v>
      </c>
      <c r="Q63" s="726">
        <f>SUM(Q11:Q17,Q19,Q21,Q24:Q31,Q34:Q62)</f>
        <v>0</v>
      </c>
      <c r="R63" s="726">
        <f>SUM(R11:R17,R19:R20,R24:R31,R34:R62)</f>
        <v>0</v>
      </c>
      <c r="S63" s="726">
        <f>SUM(U63:AB63,AE63:BF63)</f>
        <v>0</v>
      </c>
      <c r="T63" s="726"/>
      <c r="U63" s="726">
        <f>SUM(U11:U17,U19:U21,U25:U31,U34:U62)</f>
        <v>0</v>
      </c>
      <c r="V63" s="726">
        <f>SUM(V11:V17,V19:V21,V24,V26:V31,V34:V62)</f>
        <v>0</v>
      </c>
      <c r="W63" s="726">
        <f>SUM(W11:W17,W19:W21,W24:W25,W27:W31,W34:W62)</f>
        <v>0</v>
      </c>
      <c r="X63" s="726">
        <f>SUM(X11:X17,X19:X21,X24:X26,X28:X31,X34:X62)</f>
        <v>0</v>
      </c>
      <c r="Y63" s="726">
        <f>SUM(Y11:Y17,Y19:Y21,Y24:Y27,Y29:Y31,Y34:Y62)</f>
        <v>0</v>
      </c>
      <c r="Z63" s="726">
        <f>SUM(Z11:Z17,Z19:Z21,Z24:Z28,Z30:Z31,Z34:Z62)</f>
        <v>0</v>
      </c>
      <c r="AA63" s="726">
        <f>SUM(AA11:AA17,AA19:AA21,AA24:AA29,AA31,AA34:AA62)</f>
        <v>0</v>
      </c>
      <c r="AB63" s="726">
        <f>SUM(AB11:AB17,AB19:AB21,AB24:AB30,AB34:AB62)</f>
        <v>0</v>
      </c>
      <c r="AC63" s="738">
        <f>SUM(AC11:AC17,AC19:AC21,AC24:AC31,AC34:AC49,AC50:AC62)</f>
        <v>0</v>
      </c>
      <c r="AD63" s="726"/>
      <c r="AE63" s="726">
        <f>SUM(AE11:AE17,AE19:AE21,AE24:AE31,AE35:AE62)</f>
        <v>0</v>
      </c>
      <c r="AF63" s="726">
        <f>SUM(AF11:AF17,AF19:AF21,AF24:AF31,AF34,AF36:AF62)</f>
        <v>0</v>
      </c>
      <c r="AG63" s="726">
        <f>SUM(AG11:AG17,AG19:AG21,AG24:AG31,AG34:AG35,AG37:AG62)</f>
        <v>0</v>
      </c>
      <c r="AH63" s="726">
        <f>SUM(AH11:AH17,AH19:AH21,AH24:AH31,AH34:AH36,AH38:AH62)</f>
        <v>0</v>
      </c>
      <c r="AI63" s="726">
        <f>SUM(AI11:AI17,AI19:AI21,AI24:AI31,AI34:AI37,AI39:AI62)</f>
        <v>0</v>
      </c>
      <c r="AJ63" s="726">
        <f>SUM(AJ11:AJ17,AJ19:AJ21,AJ24:AJ31,AJ34:AJ38,AJ40:AJ62)</f>
        <v>0</v>
      </c>
      <c r="AK63" s="726">
        <f>SUM(AK11:AK17,AK19:AK21,AK24:AK31,AK34:AK39,AK41:AK62)</f>
        <v>0</v>
      </c>
      <c r="AL63" s="726">
        <f>SUM(AL11:AL17,AL19:AL21,AL24:AL31,AL34:AL40,AL42:AL62)</f>
        <v>0</v>
      </c>
      <c r="AM63" s="726">
        <f>SUM(AM11:AM17,AM19:AM21,AM24:AM31,AM34:AM41,AM43:AM62)</f>
        <v>0</v>
      </c>
      <c r="AN63" s="726">
        <f>SUM(AN11:AN17,AN19:AN21,AN24:AN31,AN34:AN42,AN44:AN62)</f>
        <v>0</v>
      </c>
      <c r="AO63" s="726">
        <f>SUM(AO11:AO17,AO19:AO21,AO24:AO31,AO34:AO43,AO45:AO62)</f>
        <v>0</v>
      </c>
      <c r="AP63" s="726">
        <f>SUM(AP11:AP17,AP19:AP21,AP24:AP31,AP34:AP44,AP46:AP62)</f>
        <v>0</v>
      </c>
      <c r="AQ63" s="726">
        <f>SUM(AQ11:AQ17,AQ19:AQ21,AQ24:AQ31,AQ34:AQ45,AQ47:AQ62)</f>
        <v>0</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0</v>
      </c>
      <c r="AW63" s="726">
        <f>SUM(AW11:AW17,AW19:AW21,AW24:AW31,AW34:AW51,AW53:AW62)</f>
        <v>0</v>
      </c>
      <c r="AX63" s="726">
        <f>SUM(AX11:AX17,AX19:AX21,AX24:AX31,AX34:AX52,AX54:AX62)</f>
        <v>0</v>
      </c>
      <c r="AY63" s="726">
        <f>SUM(AY11:AY17,AY19:AY21,AY24:AY31,AY34:AY53,AY55:AY62)</f>
        <v>0</v>
      </c>
      <c r="AZ63" s="726">
        <f>SUM(AZ11:AZ17,AZ19:AZ21,AZ24:AZ31,AZ34:AZ54,AZ56:AZ62)</f>
        <v>0</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0</v>
      </c>
      <c r="F64" s="34"/>
      <c r="G64" s="34">
        <f>G10+G63</f>
        <v>0</v>
      </c>
      <c r="H64" s="34">
        <f>H63+H11</f>
        <v>0</v>
      </c>
      <c r="I64" s="34">
        <f>I12+I63</f>
        <v>0</v>
      </c>
      <c r="J64" s="34">
        <f>J13+J63</f>
        <v>0</v>
      </c>
      <c r="K64" s="34">
        <f>K14+K63</f>
        <v>0</v>
      </c>
      <c r="L64" s="34">
        <f>L15+L63</f>
        <v>0</v>
      </c>
      <c r="M64" s="34">
        <f>M16+M63</f>
        <v>0</v>
      </c>
      <c r="N64" s="34">
        <f>N17+N63</f>
        <v>0</v>
      </c>
      <c r="O64" s="34">
        <f>O18+O63</f>
        <v>0</v>
      </c>
      <c r="P64" s="34">
        <f>P63+P19</f>
        <v>0</v>
      </c>
      <c r="Q64" s="34">
        <f>Q63+Q20</f>
        <v>0</v>
      </c>
      <c r="R64" s="34">
        <f>R63+R21</f>
        <v>0</v>
      </c>
      <c r="S64" s="34">
        <f>SUM(S63,S22)</f>
        <v>0</v>
      </c>
      <c r="T64" s="34"/>
      <c r="U64" s="34">
        <f>U63+U24</f>
        <v>0</v>
      </c>
      <c r="V64" s="34">
        <f>V63+V25</f>
        <v>0</v>
      </c>
      <c r="W64" s="34">
        <f>W63+W26</f>
        <v>0</v>
      </c>
      <c r="X64" s="34">
        <f>+X63+X27</f>
        <v>0</v>
      </c>
      <c r="Y64" s="34">
        <f>+Y63+Y28</f>
        <v>0</v>
      </c>
      <c r="Z64" s="34">
        <f>Z63+Z29</f>
        <v>0</v>
      </c>
      <c r="AA64" s="34">
        <f>AA63+AA30</f>
        <v>0</v>
      </c>
      <c r="AB64" s="34">
        <f>AB63+AB31</f>
        <v>0</v>
      </c>
      <c r="AC64" s="734">
        <f>AC63+AC32</f>
        <v>0</v>
      </c>
      <c r="AD64" s="34"/>
      <c r="AE64" s="34">
        <f>AE63+AE34</f>
        <v>0</v>
      </c>
      <c r="AF64" s="34">
        <f>AF63+AF35</f>
        <v>0</v>
      </c>
      <c r="AG64" s="34">
        <f>AG63+AG36</f>
        <v>0</v>
      </c>
      <c r="AH64" s="34">
        <f>AH63+AH37</f>
        <v>0</v>
      </c>
      <c r="AI64" s="34">
        <f>AI63+AI38</f>
        <v>0</v>
      </c>
      <c r="AJ64" s="34">
        <f>AJ63+AJ39</f>
        <v>0</v>
      </c>
      <c r="AK64" s="34">
        <f>AK63+AK40</f>
        <v>0</v>
      </c>
      <c r="AL64" s="34">
        <f>AL63+AL41</f>
        <v>0</v>
      </c>
      <c r="AM64" s="34">
        <f>AM63+AM42</f>
        <v>0</v>
      </c>
      <c r="AN64" s="34">
        <f>AN63+AN43</f>
        <v>0</v>
      </c>
      <c r="AO64" s="34">
        <f>AO63+AO44</f>
        <v>0</v>
      </c>
      <c r="AP64" s="34">
        <f>AP63+AP45</f>
        <v>0</v>
      </c>
      <c r="AQ64" s="34">
        <f>AQ63+AQ46</f>
        <v>0</v>
      </c>
      <c r="AR64" s="34">
        <f>AR63+AR47</f>
        <v>0</v>
      </c>
      <c r="AS64" s="34">
        <f>AS63+AS48</f>
        <v>0</v>
      </c>
      <c r="AT64" s="34">
        <f>AT63+AT49</f>
        <v>0</v>
      </c>
      <c r="AU64" s="34">
        <f>AU63+AU50</f>
        <v>0</v>
      </c>
      <c r="AV64" s="34">
        <f>AV63+AV51</f>
        <v>0</v>
      </c>
      <c r="AW64" s="34">
        <f>AW63+AW52</f>
        <v>0</v>
      </c>
      <c r="AX64" s="34">
        <f>AX63+AX53</f>
        <v>0</v>
      </c>
      <c r="AY64" s="34">
        <f>AY63+AY54</f>
        <v>0</v>
      </c>
      <c r="AZ64" s="34">
        <f>AZ63+AZ55</f>
        <v>0</v>
      </c>
      <c r="BA64" s="34">
        <f>BA63+BA56</f>
        <v>0</v>
      </c>
      <c r="BB64" s="34">
        <f>BB63+BB57</f>
        <v>0</v>
      </c>
      <c r="BC64" s="34">
        <f>BC63+BC58</f>
        <v>0</v>
      </c>
      <c r="BD64" s="34">
        <f>BD63+BD59</f>
        <v>0</v>
      </c>
      <c r="BE64" s="34">
        <f>BE63+BE60</f>
        <v>0</v>
      </c>
      <c r="BF64" s="34">
        <f>BF63+BF61</f>
        <v>0</v>
      </c>
      <c r="BG64" s="34">
        <f>BG63+BG62</f>
        <v>0</v>
      </c>
      <c r="BH64" s="34"/>
      <c r="BI64" s="34"/>
      <c r="BJ64" s="9">
        <f>BI62</f>
        <v>0</v>
      </c>
    </row>
    <row r="66" spans="2:54" x14ac:dyDescent="0.25">
      <c r="S66" s="9">
        <f>S63+R63</f>
        <v>0</v>
      </c>
    </row>
    <row r="67" spans="2:54" ht="15.6" x14ac:dyDescent="0.3">
      <c r="B67" s="36" t="s">
        <v>158</v>
      </c>
      <c r="C67" s="37" t="s">
        <v>155</v>
      </c>
      <c r="D67" s="38"/>
      <c r="AZ67" s="8"/>
      <c r="BA67" s="8"/>
      <c r="BB67" s="8"/>
    </row>
    <row r="68" spans="2:54" ht="15.6" x14ac:dyDescent="0.3">
      <c r="B68" s="36" t="s">
        <v>159</v>
      </c>
      <c r="C68" s="37" t="s">
        <v>118</v>
      </c>
      <c r="D68" s="3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H5:BH6"/>
    <mergeCell ref="BI5:BI6"/>
    <mergeCell ref="A1:B1"/>
    <mergeCell ref="A2:BH2"/>
    <mergeCell ref="A3:BI3"/>
    <mergeCell ref="BF4:BI4"/>
    <mergeCell ref="A5:A6"/>
    <mergeCell ref="B5:B6"/>
    <mergeCell ref="C5:C6"/>
    <mergeCell ref="D5:D6"/>
    <mergeCell ref="G5:BG5"/>
  </mergeCells>
  <pageMargins left="0.47" right="0.16" top="0.64" bottom="0.2" header="0.56999999999999995" footer="0.16"/>
  <pageSetup paperSize="8"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O80"/>
  <sheetViews>
    <sheetView zoomScale="85" zoomScaleNormal="85" workbookViewId="0">
      <pane xSplit="4" ySplit="6" topLeftCell="E52" activePane="bottomRight" state="frozen"/>
      <selection activeCell="A2" sqref="A2:BH2"/>
      <selection pane="topRight" activeCell="A2" sqref="A2:BH2"/>
      <selection pane="bottomLeft" activeCell="A2" sqref="A2:BH2"/>
      <selection pane="bottomRight" activeCell="A2" sqref="A2:BH2"/>
    </sheetView>
  </sheetViews>
  <sheetFormatPr defaultColWidth="7.88671875" defaultRowHeight="13.2" x14ac:dyDescent="0.25"/>
  <cols>
    <col min="1" max="1" width="3.6640625" style="35" customWidth="1"/>
    <col min="2" max="2" width="24.44140625" style="39" customWidth="1"/>
    <col min="3" max="3" width="5.109375" style="40" customWidth="1"/>
    <col min="4" max="4" width="8.6640625" style="9" customWidth="1"/>
    <col min="5" max="5" width="8.5546875" style="9" customWidth="1"/>
    <col min="6" max="6" width="6.88671875" style="9" hidden="1" customWidth="1"/>
    <col min="7" max="12" width="8.6640625" style="9" customWidth="1"/>
    <col min="13" max="13" width="7.44140625" style="9" customWidth="1"/>
    <col min="14" max="18" width="8.6640625" style="9" customWidth="1"/>
    <col min="19" max="19" width="8.33203125" style="9" customWidth="1"/>
    <col min="20" max="20" width="2.6640625" style="9" hidden="1" customWidth="1"/>
    <col min="21" max="27" width="8.6640625" style="9" customWidth="1"/>
    <col min="28" max="28" width="8" style="9" customWidth="1"/>
    <col min="29" max="29" width="7" style="735" customWidth="1"/>
    <col min="30" max="30" width="3.5546875" style="9" hidden="1" customWidth="1"/>
    <col min="31" max="61" width="8.6640625" style="9" customWidth="1"/>
    <col min="62" max="62" width="9.88671875" style="9" customWidth="1"/>
    <col min="63" max="63" width="9.5546875" style="9" customWidth="1"/>
    <col min="64" max="16384" width="7.88671875" style="9"/>
  </cols>
  <sheetData>
    <row r="1" spans="1:67" ht="15.6" x14ac:dyDescent="0.3">
      <c r="A1" s="1058" t="s">
        <v>186</v>
      </c>
      <c r="B1" s="1058"/>
      <c r="C1" s="5" t="s">
        <v>260</v>
      </c>
      <c r="D1" s="6"/>
      <c r="E1" s="6"/>
      <c r="F1" s="6"/>
      <c r="G1" s="6"/>
      <c r="H1" s="6"/>
      <c r="I1" s="6"/>
      <c r="J1" s="6"/>
      <c r="K1" s="6"/>
      <c r="L1" s="6"/>
      <c r="M1" s="90">
        <v>100791</v>
      </c>
      <c r="N1" s="6"/>
      <c r="O1" s="6"/>
      <c r="P1" s="6"/>
      <c r="Q1" s="6"/>
      <c r="R1" s="6"/>
      <c r="S1" s="6"/>
      <c r="T1" s="6"/>
      <c r="U1" s="6"/>
      <c r="V1" s="6"/>
      <c r="W1" s="6"/>
      <c r="X1" s="6"/>
      <c r="Y1" s="6"/>
      <c r="Z1" s="6"/>
      <c r="AA1" s="6"/>
      <c r="AB1" s="6"/>
      <c r="AC1" s="730"/>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row>
    <row r="2" spans="1:67" ht="14.25" customHeight="1" x14ac:dyDescent="0.3">
      <c r="A2" s="1061" t="s">
        <v>952</v>
      </c>
      <c r="B2" s="1061"/>
      <c r="C2" s="1061"/>
      <c r="D2" s="1061"/>
      <c r="E2" s="1061"/>
      <c r="F2" s="1061"/>
      <c r="G2" s="1061"/>
      <c r="H2" s="1061"/>
      <c r="I2" s="1061"/>
      <c r="J2" s="1061"/>
      <c r="K2" s="1061"/>
      <c r="L2" s="1061"/>
      <c r="M2" s="1061"/>
      <c r="N2" s="1061"/>
      <c r="O2" s="1061"/>
      <c r="P2" s="1061"/>
      <c r="Q2" s="1061"/>
      <c r="R2" s="1061"/>
      <c r="S2" s="1061"/>
      <c r="T2" s="1061"/>
      <c r="U2" s="1061"/>
      <c r="V2" s="1061"/>
      <c r="W2" s="1061"/>
      <c r="X2" s="1061"/>
      <c r="Y2" s="1061"/>
      <c r="Z2" s="1061"/>
      <c r="AA2" s="1061"/>
      <c r="AB2" s="1061"/>
      <c r="AC2" s="1061"/>
      <c r="AD2" s="1061"/>
      <c r="AE2" s="1061"/>
      <c r="AF2" s="1061"/>
      <c r="AG2" s="1061"/>
      <c r="AH2" s="1061"/>
      <c r="AI2" s="1061"/>
      <c r="AJ2" s="1061"/>
      <c r="AK2" s="1061"/>
      <c r="AL2" s="1061"/>
      <c r="AM2" s="1061"/>
      <c r="AN2" s="1061"/>
      <c r="AO2" s="1061"/>
      <c r="AP2" s="1061"/>
      <c r="AQ2" s="1061"/>
      <c r="AR2" s="1061"/>
      <c r="AS2" s="1061"/>
      <c r="AT2" s="1061"/>
      <c r="AU2" s="1061"/>
      <c r="AV2" s="1061"/>
      <c r="AW2" s="1061"/>
      <c r="AX2" s="1061"/>
      <c r="AY2" s="1061"/>
      <c r="AZ2" s="1061"/>
      <c r="BA2" s="1061"/>
      <c r="BB2" s="1061"/>
      <c r="BC2" s="1061"/>
      <c r="BD2" s="1061"/>
      <c r="BE2" s="1061"/>
      <c r="BF2" s="1061"/>
      <c r="BG2" s="1061"/>
      <c r="BH2" s="1061"/>
      <c r="BI2" s="6"/>
    </row>
    <row r="3" spans="1:67" ht="15.6" x14ac:dyDescent="0.25">
      <c r="A3" s="1062" t="s">
        <v>951</v>
      </c>
      <c r="B3" s="1062"/>
      <c r="C3" s="1062"/>
      <c r="D3" s="1062"/>
      <c r="E3" s="1062"/>
      <c r="F3" s="1062"/>
      <c r="G3" s="1062"/>
      <c r="H3" s="1062"/>
      <c r="I3" s="1062"/>
      <c r="J3" s="1062"/>
      <c r="K3" s="1062"/>
      <c r="L3" s="1062"/>
      <c r="M3" s="1062"/>
      <c r="N3" s="1062"/>
      <c r="O3" s="1062"/>
      <c r="P3" s="1062"/>
      <c r="Q3" s="1062"/>
      <c r="R3" s="1062"/>
      <c r="S3" s="1062"/>
      <c r="T3" s="1062"/>
      <c r="U3" s="1062"/>
      <c r="V3" s="1062"/>
      <c r="W3" s="1062"/>
      <c r="X3" s="1062"/>
      <c r="Y3" s="1062"/>
      <c r="Z3" s="1062"/>
      <c r="AA3" s="1062"/>
      <c r="AB3" s="1062"/>
      <c r="AC3" s="1062"/>
      <c r="AD3" s="1062"/>
      <c r="AE3" s="1062"/>
      <c r="AF3" s="1062"/>
      <c r="AG3" s="1062"/>
      <c r="AH3" s="1062"/>
      <c r="AI3" s="1062"/>
      <c r="AJ3" s="1062"/>
      <c r="AK3" s="1062"/>
      <c r="AL3" s="1062"/>
      <c r="AM3" s="1062"/>
      <c r="AN3" s="1062"/>
      <c r="AO3" s="1062"/>
      <c r="AP3" s="1062"/>
      <c r="AQ3" s="1062"/>
      <c r="AR3" s="1062"/>
      <c r="AS3" s="1062"/>
      <c r="AT3" s="1062"/>
      <c r="AU3" s="1062"/>
      <c r="AV3" s="1062"/>
      <c r="AW3" s="1062"/>
      <c r="AX3" s="1062"/>
      <c r="AY3" s="1062"/>
      <c r="AZ3" s="1062"/>
      <c r="BA3" s="1062"/>
      <c r="BB3" s="1062"/>
      <c r="BC3" s="1062"/>
      <c r="BD3" s="1062"/>
      <c r="BE3" s="1062"/>
      <c r="BF3" s="1062"/>
      <c r="BG3" s="1062"/>
      <c r="BH3" s="1062"/>
      <c r="BI3" s="1062"/>
    </row>
    <row r="4" spans="1:67" ht="15.6" x14ac:dyDescent="0.25">
      <c r="A4" s="10"/>
      <c r="B4" s="7"/>
      <c r="C4" s="10"/>
      <c r="D4" s="10"/>
      <c r="E4" s="10"/>
      <c r="F4" s="10"/>
      <c r="G4" s="10"/>
      <c r="H4" s="10"/>
      <c r="I4" s="10"/>
      <c r="J4" s="10"/>
      <c r="K4" s="10"/>
      <c r="L4" s="10"/>
      <c r="M4" s="10"/>
      <c r="N4" s="10"/>
      <c r="O4" s="10"/>
      <c r="P4" s="10"/>
      <c r="Q4" s="10"/>
      <c r="R4" s="10"/>
      <c r="S4" s="10"/>
      <c r="T4" s="10"/>
      <c r="U4" s="10"/>
      <c r="V4" s="10"/>
      <c r="W4" s="10"/>
      <c r="X4" s="10"/>
      <c r="Y4" s="10"/>
      <c r="Z4" s="10"/>
      <c r="AA4" s="10"/>
      <c r="AB4" s="10"/>
      <c r="AC4" s="731"/>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63" t="s">
        <v>28</v>
      </c>
      <c r="BG4" s="1063"/>
      <c r="BH4" s="1063"/>
      <c r="BI4" s="1063"/>
    </row>
    <row r="5" spans="1:67" ht="14.25" customHeight="1" x14ac:dyDescent="0.25">
      <c r="A5" s="1059" t="s">
        <v>16</v>
      </c>
      <c r="B5" s="1066" t="s">
        <v>157</v>
      </c>
      <c r="C5" s="1060" t="s">
        <v>20</v>
      </c>
      <c r="D5" s="1064" t="s">
        <v>131</v>
      </c>
      <c r="E5" s="11"/>
      <c r="F5" s="11"/>
      <c r="G5" s="1064"/>
      <c r="H5" s="1064"/>
      <c r="I5" s="1064"/>
      <c r="J5" s="1064"/>
      <c r="K5" s="1064"/>
      <c r="L5" s="1064"/>
      <c r="M5" s="1064"/>
      <c r="N5" s="1064"/>
      <c r="O5" s="1064"/>
      <c r="P5" s="1064"/>
      <c r="Q5" s="1064"/>
      <c r="R5" s="1064"/>
      <c r="S5" s="1064"/>
      <c r="T5" s="1064"/>
      <c r="U5" s="1064"/>
      <c r="V5" s="1064"/>
      <c r="W5" s="1064"/>
      <c r="X5" s="1064"/>
      <c r="Y5" s="1064"/>
      <c r="Z5" s="1064"/>
      <c r="AA5" s="1064"/>
      <c r="AB5" s="1064"/>
      <c r="AC5" s="1064"/>
      <c r="AD5" s="1064"/>
      <c r="AE5" s="1064"/>
      <c r="AF5" s="1064"/>
      <c r="AG5" s="1064"/>
      <c r="AH5" s="1064"/>
      <c r="AI5" s="1064"/>
      <c r="AJ5" s="1064"/>
      <c r="AK5" s="1064"/>
      <c r="AL5" s="1064"/>
      <c r="AM5" s="1064"/>
      <c r="AN5" s="1064"/>
      <c r="AO5" s="1064"/>
      <c r="AP5" s="1064"/>
      <c r="AQ5" s="1064"/>
      <c r="AR5" s="1064"/>
      <c r="AS5" s="1064"/>
      <c r="AT5" s="1064"/>
      <c r="AU5" s="1064"/>
      <c r="AV5" s="1064"/>
      <c r="AW5" s="1064"/>
      <c r="AX5" s="1064"/>
      <c r="AY5" s="1064"/>
      <c r="AZ5" s="1064"/>
      <c r="BA5" s="1064"/>
      <c r="BB5" s="1064"/>
      <c r="BC5" s="1064"/>
      <c r="BD5" s="1064"/>
      <c r="BE5" s="1064"/>
      <c r="BF5" s="1064"/>
      <c r="BG5" s="1064"/>
      <c r="BH5" s="1064" t="s">
        <v>112</v>
      </c>
      <c r="BI5" s="1064" t="s">
        <v>178</v>
      </c>
    </row>
    <row r="6" spans="1:67" s="14" customFormat="1" ht="36" customHeight="1" x14ac:dyDescent="0.25">
      <c r="A6" s="1059"/>
      <c r="B6" s="1067"/>
      <c r="C6" s="1065"/>
      <c r="D6" s="1064"/>
      <c r="E6" s="12" t="s">
        <v>21</v>
      </c>
      <c r="F6" s="12"/>
      <c r="G6" s="13" t="s">
        <v>82</v>
      </c>
      <c r="H6" s="11" t="s">
        <v>80</v>
      </c>
      <c r="I6" s="11" t="s">
        <v>183</v>
      </c>
      <c r="J6" s="11" t="s">
        <v>51</v>
      </c>
      <c r="K6" s="11" t="s">
        <v>39</v>
      </c>
      <c r="L6" s="11" t="s">
        <v>22</v>
      </c>
      <c r="M6" s="11" t="s">
        <v>23</v>
      </c>
      <c r="N6" s="11" t="s">
        <v>40</v>
      </c>
      <c r="O6" s="11" t="s">
        <v>232</v>
      </c>
      <c r="P6" s="11" t="s">
        <v>74</v>
      </c>
      <c r="Q6" s="11" t="s">
        <v>46</v>
      </c>
      <c r="R6" s="11" t="s">
        <v>53</v>
      </c>
      <c r="S6" s="12" t="s">
        <v>24</v>
      </c>
      <c r="T6" s="12"/>
      <c r="U6" s="11" t="s">
        <v>25</v>
      </c>
      <c r="V6" s="11" t="s">
        <v>26</v>
      </c>
      <c r="W6" s="11" t="s">
        <v>122</v>
      </c>
      <c r="X6" s="11" t="s">
        <v>125</v>
      </c>
      <c r="Y6" s="11" t="s">
        <v>124</v>
      </c>
      <c r="Z6" s="11" t="s">
        <v>48</v>
      </c>
      <c r="AA6" s="11" t="s">
        <v>41</v>
      </c>
      <c r="AB6" s="11" t="s">
        <v>49</v>
      </c>
      <c r="AC6" s="732" t="s">
        <v>27</v>
      </c>
      <c r="AD6" s="11"/>
      <c r="AE6" s="11" t="s">
        <v>234</v>
      </c>
      <c r="AF6" s="11" t="s">
        <v>236</v>
      </c>
      <c r="AG6" s="11" t="s">
        <v>238</v>
      </c>
      <c r="AH6" s="11" t="s">
        <v>240</v>
      </c>
      <c r="AI6" s="11" t="s">
        <v>242</v>
      </c>
      <c r="AJ6" s="11" t="s">
        <v>244</v>
      </c>
      <c r="AK6" s="11" t="s">
        <v>246</v>
      </c>
      <c r="AL6" s="11" t="s">
        <v>248</v>
      </c>
      <c r="AM6" s="11" t="s">
        <v>250</v>
      </c>
      <c r="AN6" s="11" t="s">
        <v>144</v>
      </c>
      <c r="AO6" s="11" t="s">
        <v>73</v>
      </c>
      <c r="AP6" s="11" t="s">
        <v>97</v>
      </c>
      <c r="AQ6" s="11" t="s">
        <v>43</v>
      </c>
      <c r="AR6" s="11" t="s">
        <v>253</v>
      </c>
      <c r="AS6" s="11" t="s">
        <v>255</v>
      </c>
      <c r="AT6" s="11" t="s">
        <v>257</v>
      </c>
      <c r="AU6" s="11" t="s">
        <v>123</v>
      </c>
      <c r="AV6" s="11" t="s">
        <v>146</v>
      </c>
      <c r="AW6" s="11" t="s">
        <v>147</v>
      </c>
      <c r="AX6" s="11" t="s">
        <v>94</v>
      </c>
      <c r="AY6" s="11" t="s">
        <v>95</v>
      </c>
      <c r="AZ6" s="11" t="s">
        <v>99</v>
      </c>
      <c r="BA6" s="11" t="s">
        <v>96</v>
      </c>
      <c r="BB6" s="11" t="s">
        <v>117</v>
      </c>
      <c r="BC6" s="11" t="s">
        <v>103</v>
      </c>
      <c r="BD6" s="11" t="s">
        <v>152</v>
      </c>
      <c r="BE6" s="11" t="s">
        <v>153</v>
      </c>
      <c r="BF6" s="11" t="s">
        <v>78</v>
      </c>
      <c r="BG6" s="11" t="s">
        <v>84</v>
      </c>
      <c r="BH6" s="1064"/>
      <c r="BI6" s="1064"/>
    </row>
    <row r="7" spans="1:67" s="100" customFormat="1" ht="21.75" customHeight="1" x14ac:dyDescent="0.25">
      <c r="A7" s="96"/>
      <c r="B7" s="95" t="s">
        <v>261</v>
      </c>
      <c r="C7" s="97"/>
      <c r="D7" s="98"/>
      <c r="E7" s="98"/>
      <c r="F7" s="98"/>
      <c r="G7" s="98"/>
      <c r="H7" s="98"/>
      <c r="I7" s="98"/>
      <c r="J7" s="98"/>
      <c r="K7" s="98"/>
      <c r="L7" s="98"/>
      <c r="M7" s="98"/>
      <c r="N7" s="98"/>
      <c r="O7" s="98"/>
      <c r="P7" s="98"/>
      <c r="Q7" s="98"/>
      <c r="R7" s="98"/>
      <c r="S7" s="99"/>
      <c r="T7" s="99"/>
      <c r="U7" s="98"/>
      <c r="V7" s="98"/>
      <c r="W7" s="98"/>
      <c r="X7" s="98"/>
      <c r="Y7" s="98"/>
      <c r="Z7" s="98"/>
      <c r="AA7" s="98"/>
      <c r="AB7" s="98"/>
      <c r="AC7" s="733"/>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100">
        <f>BJ8+BK22+BJ64</f>
        <v>0</v>
      </c>
      <c r="BK7" s="100">
        <f>D7-BJ7</f>
        <v>0</v>
      </c>
    </row>
    <row r="8" spans="1:67" s="14" customFormat="1" ht="17.25" customHeight="1" x14ac:dyDescent="0.3">
      <c r="A8" s="15">
        <v>1</v>
      </c>
      <c r="B8" s="16" t="s">
        <v>31</v>
      </c>
      <c r="C8" s="91" t="s">
        <v>21</v>
      </c>
      <c r="D8" s="17"/>
      <c r="E8" s="18">
        <f>D8-BH8</f>
        <v>0</v>
      </c>
      <c r="F8" s="18"/>
      <c r="G8" s="19">
        <f>SUM(G13:G17,G19:G21)</f>
        <v>0</v>
      </c>
      <c r="H8" s="19">
        <f>SUM(H12:H17,H19:H21)</f>
        <v>0</v>
      </c>
      <c r="I8" s="101">
        <f>SUM(I11,I13:I17,I19:I21)</f>
        <v>0</v>
      </c>
      <c r="J8" s="19">
        <f>SUM(J11:J12,J14:J17,J19:J21)</f>
        <v>0</v>
      </c>
      <c r="K8" s="19">
        <f>SUM(K11:K13,K15:K17,K19:K21)</f>
        <v>0</v>
      </c>
      <c r="L8" s="19">
        <f>SUM(L11:L14,L16:L17,L19:L21)</f>
        <v>0</v>
      </c>
      <c r="M8" s="19">
        <f>SUM(M11:M15,M17,M19:M21)</f>
        <v>0</v>
      </c>
      <c r="N8" s="19">
        <f>SUM(N11:N16,N19:N21)</f>
        <v>0</v>
      </c>
      <c r="O8" s="19">
        <f>SUM(O11:O16,O19:O21)</f>
        <v>0</v>
      </c>
      <c r="P8" s="19">
        <f>SUM(P11:P18,P20:P21)</f>
        <v>0</v>
      </c>
      <c r="Q8" s="19">
        <f>SUM(Q11:Q17,Q19,Q21)</f>
        <v>0</v>
      </c>
      <c r="R8" s="19">
        <f>SUM(R11:R17,R19:R20)</f>
        <v>0</v>
      </c>
      <c r="S8" s="20">
        <f>SUM(S11:S17,S19:S21)</f>
        <v>0</v>
      </c>
      <c r="T8" s="106"/>
      <c r="U8" s="19">
        <f>SUM(U11:U17,U19:U21)</f>
        <v>0</v>
      </c>
      <c r="V8" s="19">
        <f t="shared" ref="V8:BG8" si="0">SUM(V11:V17,V19:V21)</f>
        <v>0</v>
      </c>
      <c r="W8" s="19">
        <f t="shared" si="0"/>
        <v>0</v>
      </c>
      <c r="X8" s="19">
        <f t="shared" si="0"/>
        <v>0</v>
      </c>
      <c r="Y8" s="19">
        <f t="shared" si="0"/>
        <v>0</v>
      </c>
      <c r="Z8" s="19">
        <f t="shared" si="0"/>
        <v>0</v>
      </c>
      <c r="AA8" s="19">
        <f t="shared" si="0"/>
        <v>0</v>
      </c>
      <c r="AB8" s="19">
        <f t="shared" si="0"/>
        <v>0</v>
      </c>
      <c r="AC8" s="736">
        <f t="shared" si="0"/>
        <v>0</v>
      </c>
      <c r="AD8" s="718">
        <f t="shared" si="0"/>
        <v>0</v>
      </c>
      <c r="AE8" s="19">
        <f t="shared" si="0"/>
        <v>0</v>
      </c>
      <c r="AF8" s="19">
        <f t="shared" si="0"/>
        <v>0</v>
      </c>
      <c r="AG8" s="19">
        <f t="shared" si="0"/>
        <v>0</v>
      </c>
      <c r="AH8" s="19">
        <f t="shared" si="0"/>
        <v>0</v>
      </c>
      <c r="AI8" s="19">
        <f t="shared" si="0"/>
        <v>0</v>
      </c>
      <c r="AJ8" s="19">
        <f t="shared" si="0"/>
        <v>0</v>
      </c>
      <c r="AK8" s="19">
        <f t="shared" si="0"/>
        <v>0</v>
      </c>
      <c r="AL8" s="19">
        <f t="shared" si="0"/>
        <v>0</v>
      </c>
      <c r="AM8" s="19">
        <f t="shared" si="0"/>
        <v>0</v>
      </c>
      <c r="AN8" s="19">
        <f t="shared" si="0"/>
        <v>0</v>
      </c>
      <c r="AO8" s="19">
        <f t="shared" si="0"/>
        <v>0</v>
      </c>
      <c r="AP8" s="19">
        <f t="shared" si="0"/>
        <v>0</v>
      </c>
      <c r="AQ8" s="19">
        <f t="shared" si="0"/>
        <v>0</v>
      </c>
      <c r="AR8" s="19">
        <f t="shared" si="0"/>
        <v>0</v>
      </c>
      <c r="AS8" s="19">
        <f t="shared" si="0"/>
        <v>0</v>
      </c>
      <c r="AT8" s="19">
        <f t="shared" si="0"/>
        <v>0</v>
      </c>
      <c r="AU8" s="19">
        <f t="shared" si="0"/>
        <v>0</v>
      </c>
      <c r="AV8" s="19">
        <f t="shared" si="0"/>
        <v>0</v>
      </c>
      <c r="AW8" s="19">
        <f t="shared" si="0"/>
        <v>0</v>
      </c>
      <c r="AX8" s="19">
        <f t="shared" si="0"/>
        <v>0</v>
      </c>
      <c r="AY8" s="19">
        <f t="shared" si="0"/>
        <v>0</v>
      </c>
      <c r="AZ8" s="19">
        <f t="shared" si="0"/>
        <v>0</v>
      </c>
      <c r="BA8" s="19">
        <f t="shared" si="0"/>
        <v>0</v>
      </c>
      <c r="BB8" s="19">
        <f t="shared" si="0"/>
        <v>0</v>
      </c>
      <c r="BC8" s="19">
        <f t="shared" si="0"/>
        <v>0</v>
      </c>
      <c r="BD8" s="19">
        <f t="shared" si="0"/>
        <v>0</v>
      </c>
      <c r="BE8" s="19">
        <f t="shared" si="0"/>
        <v>0</v>
      </c>
      <c r="BF8" s="19">
        <f t="shared" si="0"/>
        <v>0</v>
      </c>
      <c r="BG8" s="19">
        <f t="shared" si="0"/>
        <v>0</v>
      </c>
      <c r="BH8" s="21">
        <f>SUM(BH11:BH17,BH19:BH21)</f>
        <v>0</v>
      </c>
      <c r="BI8" s="22">
        <f>E64</f>
        <v>0</v>
      </c>
      <c r="BJ8" s="14">
        <f>BI10+BI13+BI14+BI15+BI16+BI17+BI19+BI20+BI21</f>
        <v>0</v>
      </c>
      <c r="BK8" s="42"/>
      <c r="BL8" s="8"/>
      <c r="BM8" s="8"/>
      <c r="BN8" s="8"/>
      <c r="BO8" s="8"/>
    </row>
    <row r="9" spans="1:67" s="14" customFormat="1" ht="12" customHeight="1" x14ac:dyDescent="0.3">
      <c r="A9" s="15"/>
      <c r="B9" s="16" t="s">
        <v>259</v>
      </c>
      <c r="C9" s="91"/>
      <c r="D9" s="17"/>
      <c r="E9" s="718"/>
      <c r="F9" s="22"/>
      <c r="G9" s="718"/>
      <c r="H9" s="718"/>
      <c r="I9" s="718"/>
      <c r="J9" s="718"/>
      <c r="K9" s="718"/>
      <c r="L9" s="718"/>
      <c r="M9" s="718"/>
      <c r="N9" s="718"/>
      <c r="O9" s="718"/>
      <c r="P9" s="718"/>
      <c r="Q9" s="718"/>
      <c r="R9" s="718"/>
      <c r="S9" s="720"/>
      <c r="T9" s="728"/>
      <c r="U9" s="718"/>
      <c r="V9" s="718"/>
      <c r="W9" s="718"/>
      <c r="X9" s="718"/>
      <c r="Y9" s="718"/>
      <c r="Z9" s="718"/>
      <c r="AA9" s="718"/>
      <c r="AB9" s="718"/>
      <c r="AC9" s="736"/>
      <c r="AD9" s="718"/>
      <c r="AE9" s="718"/>
      <c r="AF9" s="718"/>
      <c r="AG9" s="718"/>
      <c r="AH9" s="718"/>
      <c r="AI9" s="718"/>
      <c r="AJ9" s="718"/>
      <c r="AK9" s="718"/>
      <c r="AL9" s="718"/>
      <c r="AM9" s="718"/>
      <c r="AN9" s="718"/>
      <c r="AO9" s="718"/>
      <c r="AP9" s="718"/>
      <c r="AQ9" s="718"/>
      <c r="AR9" s="718"/>
      <c r="AS9" s="718"/>
      <c r="AT9" s="718"/>
      <c r="AU9" s="718"/>
      <c r="AV9" s="718"/>
      <c r="AW9" s="718"/>
      <c r="AX9" s="718"/>
      <c r="AY9" s="718"/>
      <c r="AZ9" s="718"/>
      <c r="BA9" s="718"/>
      <c r="BB9" s="718"/>
      <c r="BC9" s="718"/>
      <c r="BD9" s="718"/>
      <c r="BE9" s="718"/>
      <c r="BF9" s="718"/>
      <c r="BG9" s="718"/>
      <c r="BH9" s="729"/>
      <c r="BI9" s="22"/>
      <c r="BK9" s="42"/>
      <c r="BL9" s="8"/>
      <c r="BM9" s="8"/>
      <c r="BN9" s="8"/>
      <c r="BO9" s="8"/>
    </row>
    <row r="10" spans="1:67" s="26" customFormat="1" ht="15.6" x14ac:dyDescent="0.3">
      <c r="A10" s="15">
        <v>1.1000000000000001</v>
      </c>
      <c r="B10" s="16" t="s">
        <v>81</v>
      </c>
      <c r="C10" s="23" t="s">
        <v>82</v>
      </c>
      <c r="D10" s="17"/>
      <c r="E10" s="24">
        <f>SUM(J10:N10,P10:R10)</f>
        <v>0</v>
      </c>
      <c r="F10" s="24"/>
      <c r="G10" s="25">
        <f>D10-BH10</f>
        <v>0</v>
      </c>
      <c r="H10" s="20">
        <f>SUM(H12)</f>
        <v>0</v>
      </c>
      <c r="I10" s="102">
        <f>SUM(I11)</f>
        <v>0</v>
      </c>
      <c r="J10" s="20">
        <f t="shared" ref="J10:S10" si="1">SUM(J11:J12)</f>
        <v>0</v>
      </c>
      <c r="K10" s="20">
        <f t="shared" si="1"/>
        <v>0</v>
      </c>
      <c r="L10" s="20">
        <f t="shared" si="1"/>
        <v>0</v>
      </c>
      <c r="M10" s="20">
        <f t="shared" si="1"/>
        <v>0</v>
      </c>
      <c r="N10" s="20">
        <f t="shared" si="1"/>
        <v>0</v>
      </c>
      <c r="O10" s="20">
        <f t="shared" si="1"/>
        <v>0</v>
      </c>
      <c r="P10" s="20">
        <f t="shared" si="1"/>
        <v>0</v>
      </c>
      <c r="Q10" s="20">
        <f t="shared" si="1"/>
        <v>0</v>
      </c>
      <c r="R10" s="20">
        <f t="shared" si="1"/>
        <v>0</v>
      </c>
      <c r="S10" s="720">
        <f t="shared" si="1"/>
        <v>0</v>
      </c>
      <c r="T10" s="20"/>
      <c r="U10" s="20">
        <f>SUM(U11:U12)</f>
        <v>0</v>
      </c>
      <c r="V10" s="20">
        <f t="shared" ref="V10:BF10" si="2">SUM(V11:V12)</f>
        <v>0</v>
      </c>
      <c r="W10" s="20">
        <f t="shared" si="2"/>
        <v>0</v>
      </c>
      <c r="X10" s="20">
        <f t="shared" si="2"/>
        <v>0</v>
      </c>
      <c r="Y10" s="20">
        <f t="shared" si="2"/>
        <v>0</v>
      </c>
      <c r="Z10" s="20">
        <f t="shared" si="2"/>
        <v>0</v>
      </c>
      <c r="AA10" s="20">
        <f t="shared" si="2"/>
        <v>0</v>
      </c>
      <c r="AB10" s="20">
        <f t="shared" si="2"/>
        <v>0</v>
      </c>
      <c r="AC10" s="737">
        <f t="shared" si="2"/>
        <v>0</v>
      </c>
      <c r="AD10" s="720"/>
      <c r="AE10" s="20">
        <f t="shared" si="2"/>
        <v>0</v>
      </c>
      <c r="AF10" s="20">
        <f t="shared" si="2"/>
        <v>0</v>
      </c>
      <c r="AG10" s="20">
        <f t="shared" si="2"/>
        <v>0</v>
      </c>
      <c r="AH10" s="20">
        <f t="shared" si="2"/>
        <v>0</v>
      </c>
      <c r="AI10" s="20">
        <f t="shared" si="2"/>
        <v>0</v>
      </c>
      <c r="AJ10" s="20">
        <f t="shared" si="2"/>
        <v>0</v>
      </c>
      <c r="AK10" s="20">
        <f t="shared" si="2"/>
        <v>0</v>
      </c>
      <c r="AL10" s="20">
        <f t="shared" si="2"/>
        <v>0</v>
      </c>
      <c r="AM10" s="20">
        <f t="shared" si="2"/>
        <v>0</v>
      </c>
      <c r="AN10" s="20">
        <f t="shared" si="2"/>
        <v>0</v>
      </c>
      <c r="AO10" s="20">
        <f t="shared" si="2"/>
        <v>0</v>
      </c>
      <c r="AP10" s="20">
        <f t="shared" si="2"/>
        <v>0</v>
      </c>
      <c r="AQ10" s="20">
        <f t="shared" si="2"/>
        <v>0</v>
      </c>
      <c r="AR10" s="20">
        <f t="shared" si="2"/>
        <v>0</v>
      </c>
      <c r="AS10" s="20">
        <f t="shared" si="2"/>
        <v>0</v>
      </c>
      <c r="AT10" s="20">
        <f t="shared" si="2"/>
        <v>0</v>
      </c>
      <c r="AU10" s="20">
        <f t="shared" si="2"/>
        <v>0</v>
      </c>
      <c r="AV10" s="20">
        <f t="shared" si="2"/>
        <v>0</v>
      </c>
      <c r="AW10" s="20">
        <f t="shared" si="2"/>
        <v>0</v>
      </c>
      <c r="AX10" s="20">
        <f t="shared" si="2"/>
        <v>0</v>
      </c>
      <c r="AY10" s="20">
        <f t="shared" si="2"/>
        <v>0</v>
      </c>
      <c r="AZ10" s="20">
        <f t="shared" si="2"/>
        <v>0</v>
      </c>
      <c r="BA10" s="20">
        <f t="shared" si="2"/>
        <v>0</v>
      </c>
      <c r="BB10" s="20">
        <f t="shared" si="2"/>
        <v>0</v>
      </c>
      <c r="BC10" s="20">
        <f t="shared" si="2"/>
        <v>0</v>
      </c>
      <c r="BD10" s="20">
        <f t="shared" si="2"/>
        <v>0</v>
      </c>
      <c r="BE10" s="20">
        <f t="shared" si="2"/>
        <v>0</v>
      </c>
      <c r="BF10" s="20">
        <f t="shared" si="2"/>
        <v>0</v>
      </c>
      <c r="BG10" s="20">
        <f>SUM(BG11:BG12)</f>
        <v>0</v>
      </c>
      <c r="BH10" s="20">
        <f>SUM(BH11:BH12)</f>
        <v>0</v>
      </c>
      <c r="BI10" s="23">
        <f>G64</f>
        <v>0</v>
      </c>
      <c r="BJ10" s="14"/>
      <c r="BK10" s="42"/>
      <c r="BL10" s="8"/>
      <c r="BM10" s="8"/>
      <c r="BN10" s="8"/>
      <c r="BO10" s="8"/>
    </row>
    <row r="11" spans="1:67" s="26" customFormat="1" ht="15.6" x14ac:dyDescent="0.3">
      <c r="A11" s="15"/>
      <c r="B11" s="16" t="s">
        <v>79</v>
      </c>
      <c r="C11" s="23" t="s">
        <v>80</v>
      </c>
      <c r="D11" s="17"/>
      <c r="E11" s="727">
        <f>SUM(I11:N11,P11:R11)</f>
        <v>0</v>
      </c>
      <c r="F11" s="727"/>
      <c r="G11" s="720">
        <f>SUM(I11)</f>
        <v>0</v>
      </c>
      <c r="H11" s="93">
        <f>D11-BH11</f>
        <v>0</v>
      </c>
      <c r="I11" s="4"/>
      <c r="J11" s="4"/>
      <c r="K11" s="4"/>
      <c r="L11" s="4"/>
      <c r="M11" s="103"/>
      <c r="N11" s="4"/>
      <c r="O11" s="4"/>
      <c r="P11" s="4"/>
      <c r="Q11" s="4"/>
      <c r="R11" s="4"/>
      <c r="S11" s="720">
        <f t="shared" ref="S11:S18" si="3">SUM(U11:BF11)</f>
        <v>0</v>
      </c>
      <c r="T11" s="4"/>
      <c r="U11" s="4"/>
      <c r="V11" s="4"/>
      <c r="W11" s="4"/>
      <c r="X11" s="4"/>
      <c r="Y11" s="4"/>
      <c r="Z11" s="4"/>
      <c r="AA11" s="4"/>
      <c r="AB11" s="4"/>
      <c r="AC11" s="737">
        <f>SUM(AE11:AT11)</f>
        <v>0</v>
      </c>
      <c r="AD11" s="720"/>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f>SUM(I11:N11,P11:R11,U11:AB11,AE11:BG11)</f>
        <v>0</v>
      </c>
      <c r="BI11" s="23">
        <f>H64</f>
        <v>0</v>
      </c>
      <c r="BJ11" s="14"/>
      <c r="BK11" s="42"/>
      <c r="BL11" s="8"/>
      <c r="BM11" s="8"/>
      <c r="BN11" s="8"/>
      <c r="BO11" s="8"/>
    </row>
    <row r="12" spans="1:67" s="26" customFormat="1" ht="15.6" x14ac:dyDescent="0.3">
      <c r="A12" s="15"/>
      <c r="B12" s="16" t="s">
        <v>184</v>
      </c>
      <c r="C12" s="23" t="s">
        <v>183</v>
      </c>
      <c r="D12" s="17"/>
      <c r="E12" s="105">
        <f>SUM(H12,J12:N12,P12:R12)</f>
        <v>0</v>
      </c>
      <c r="F12" s="105"/>
      <c r="G12" s="104">
        <f>SUM(H12)</f>
        <v>0</v>
      </c>
      <c r="H12" s="4"/>
      <c r="I12" s="93">
        <f>D12-BH12</f>
        <v>0</v>
      </c>
      <c r="J12" s="4"/>
      <c r="K12" s="4"/>
      <c r="L12" s="4"/>
      <c r="M12" s="103"/>
      <c r="N12" s="4"/>
      <c r="O12" s="4"/>
      <c r="P12" s="4"/>
      <c r="Q12" s="4"/>
      <c r="R12" s="4"/>
      <c r="S12" s="720">
        <f t="shared" si="3"/>
        <v>0</v>
      </c>
      <c r="T12" s="4"/>
      <c r="U12" s="4"/>
      <c r="V12" s="4"/>
      <c r="W12" s="4"/>
      <c r="X12" s="4"/>
      <c r="Y12" s="4"/>
      <c r="Z12" s="4"/>
      <c r="AA12" s="4"/>
      <c r="AB12" s="4"/>
      <c r="AC12" s="737">
        <f t="shared" ref="AC12:AC21" si="4">SUM(AE12:AT12)</f>
        <v>0</v>
      </c>
      <c r="AD12" s="720"/>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20">
        <f>SUM(H12,J12:N12,P12:R12,U12:AB12,AE12:BG12)</f>
        <v>0</v>
      </c>
      <c r="BI12" s="23">
        <f>I64</f>
        <v>0</v>
      </c>
      <c r="BJ12" s="14"/>
      <c r="BK12" s="42"/>
      <c r="BL12" s="8"/>
      <c r="BM12" s="8"/>
      <c r="BN12" s="8"/>
      <c r="BO12" s="8"/>
    </row>
    <row r="13" spans="1:67" s="26" customFormat="1" ht="13.8" x14ac:dyDescent="0.25">
      <c r="A13" s="15">
        <v>1.2</v>
      </c>
      <c r="B13" s="16" t="s">
        <v>105</v>
      </c>
      <c r="C13" s="23" t="s">
        <v>51</v>
      </c>
      <c r="D13" s="17"/>
      <c r="E13" s="24">
        <f>SUM(H13:I13,K13:N13,P13:R13)</f>
        <v>0</v>
      </c>
      <c r="F13" s="24"/>
      <c r="G13" s="20">
        <f>SUM(H13:I13)</f>
        <v>0</v>
      </c>
      <c r="H13" s="4"/>
      <c r="I13" s="4"/>
      <c r="J13" s="25">
        <f>D13-BH13</f>
        <v>0</v>
      </c>
      <c r="K13" s="4"/>
      <c r="L13" s="4"/>
      <c r="M13" s="4"/>
      <c r="N13" s="4"/>
      <c r="O13" s="4"/>
      <c r="P13" s="4"/>
      <c r="Q13" s="4"/>
      <c r="R13" s="4"/>
      <c r="S13" s="720">
        <f t="shared" si="3"/>
        <v>0</v>
      </c>
      <c r="T13" s="20"/>
      <c r="U13" s="4"/>
      <c r="V13" s="4"/>
      <c r="W13" s="4"/>
      <c r="X13" s="4"/>
      <c r="Y13" s="4"/>
      <c r="Z13" s="4"/>
      <c r="AA13" s="4"/>
      <c r="AB13" s="4"/>
      <c r="AC13" s="737">
        <f t="shared" si="4"/>
        <v>0</v>
      </c>
      <c r="AD13" s="720"/>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20">
        <f>SUM(H13:I13,K13:N13,P13:R13,U13:AB13,AE13:BG13)</f>
        <v>0</v>
      </c>
      <c r="BI13" s="23">
        <f>J64</f>
        <v>0</v>
      </c>
      <c r="BJ13" s="14"/>
    </row>
    <row r="14" spans="1:67" s="26" customFormat="1" ht="13.8" x14ac:dyDescent="0.25">
      <c r="A14" s="15" t="s">
        <v>3</v>
      </c>
      <c r="B14" s="16" t="s">
        <v>34</v>
      </c>
      <c r="C14" s="23" t="s">
        <v>39</v>
      </c>
      <c r="D14" s="17"/>
      <c r="E14" s="24">
        <f>SUM(H14:J14,L14:N14,P14:R14)</f>
        <v>0</v>
      </c>
      <c r="F14" s="24"/>
      <c r="G14" s="20">
        <f t="shared" ref="G14:G62" si="5">SUM(H14:I14)</f>
        <v>0</v>
      </c>
      <c r="H14" s="4"/>
      <c r="I14" s="4"/>
      <c r="J14" s="4"/>
      <c r="K14" s="25">
        <f>D14-BH14</f>
        <v>0</v>
      </c>
      <c r="L14" s="4"/>
      <c r="M14" s="4"/>
      <c r="N14" s="4"/>
      <c r="O14" s="4"/>
      <c r="P14" s="4"/>
      <c r="Q14" s="4"/>
      <c r="R14" s="4"/>
      <c r="S14" s="720">
        <f t="shared" si="3"/>
        <v>0</v>
      </c>
      <c r="T14" s="20"/>
      <c r="U14" s="4"/>
      <c r="V14" s="4"/>
      <c r="W14" s="4"/>
      <c r="X14" s="4"/>
      <c r="Y14" s="4"/>
      <c r="Z14" s="4"/>
      <c r="AA14" s="4"/>
      <c r="AB14" s="4"/>
      <c r="AC14" s="737">
        <f t="shared" si="4"/>
        <v>0</v>
      </c>
      <c r="AD14" s="720"/>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20">
        <f>SUM(H14:J14,L14:N14,P14:R14,U14:AB14,AE14:BG14)</f>
        <v>0</v>
      </c>
      <c r="BI14" s="23">
        <f>K64</f>
        <v>0</v>
      </c>
      <c r="BJ14" s="14"/>
    </row>
    <row r="15" spans="1:67" s="26" customFormat="1" ht="13.8" x14ac:dyDescent="0.25">
      <c r="A15" s="15" t="s">
        <v>4</v>
      </c>
      <c r="B15" s="16" t="s">
        <v>11</v>
      </c>
      <c r="C15" s="23" t="s">
        <v>22</v>
      </c>
      <c r="D15" s="17"/>
      <c r="E15" s="24">
        <f>SUM(H15:K15,M15:N15,P15:R15)</f>
        <v>0</v>
      </c>
      <c r="F15" s="24"/>
      <c r="G15" s="20">
        <f t="shared" si="5"/>
        <v>0</v>
      </c>
      <c r="H15" s="4"/>
      <c r="I15" s="4"/>
      <c r="J15" s="4"/>
      <c r="K15" s="4"/>
      <c r="L15" s="25">
        <f>D15-BH15</f>
        <v>0</v>
      </c>
      <c r="M15" s="4"/>
      <c r="N15" s="4"/>
      <c r="O15" s="4"/>
      <c r="P15" s="4"/>
      <c r="Q15" s="4"/>
      <c r="R15" s="4"/>
      <c r="S15" s="720">
        <f t="shared" si="3"/>
        <v>0</v>
      </c>
      <c r="T15" s="20"/>
      <c r="U15" s="4"/>
      <c r="V15" s="4"/>
      <c r="W15" s="4"/>
      <c r="X15" s="4"/>
      <c r="Y15" s="4"/>
      <c r="Z15" s="4"/>
      <c r="AA15" s="4"/>
      <c r="AB15" s="4"/>
      <c r="AC15" s="737">
        <f t="shared" si="4"/>
        <v>0</v>
      </c>
      <c r="AD15" s="720"/>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20">
        <f>SUM(H15:K15,M15:N15,P15:R15,U15:AB15,AE15:BG15)</f>
        <v>0</v>
      </c>
      <c r="BI15" s="23">
        <f>L64</f>
        <v>0</v>
      </c>
      <c r="BJ15" s="14"/>
    </row>
    <row r="16" spans="1:67" s="26" customFormat="1" ht="13.8" x14ac:dyDescent="0.25">
      <c r="A16" s="15" t="s">
        <v>5</v>
      </c>
      <c r="B16" s="16" t="s">
        <v>12</v>
      </c>
      <c r="C16" s="23" t="s">
        <v>23</v>
      </c>
      <c r="D16" s="17"/>
      <c r="E16" s="24">
        <f>SUM(H16:L16,N16,P16:R16)</f>
        <v>0</v>
      </c>
      <c r="F16" s="24"/>
      <c r="G16" s="20">
        <f t="shared" si="5"/>
        <v>0</v>
      </c>
      <c r="H16" s="4"/>
      <c r="I16" s="4"/>
      <c r="J16" s="4"/>
      <c r="K16" s="4"/>
      <c r="L16" s="4"/>
      <c r="M16" s="25">
        <f>D16-BH16</f>
        <v>0</v>
      </c>
      <c r="N16" s="4"/>
      <c r="O16" s="4"/>
      <c r="P16" s="4"/>
      <c r="Q16" s="4"/>
      <c r="R16" s="4"/>
      <c r="S16" s="720">
        <f t="shared" si="3"/>
        <v>0</v>
      </c>
      <c r="T16" s="20"/>
      <c r="U16" s="4"/>
      <c r="V16" s="4"/>
      <c r="W16" s="4"/>
      <c r="X16" s="4"/>
      <c r="Y16" s="4"/>
      <c r="Z16" s="4"/>
      <c r="AA16" s="4"/>
      <c r="AB16" s="4"/>
      <c r="AC16" s="737">
        <f t="shared" si="4"/>
        <v>0</v>
      </c>
      <c r="AD16" s="720"/>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20">
        <f>SUM(H16:L16,N16,P16:R16,U16:AB16,AE16:BG16)</f>
        <v>0</v>
      </c>
      <c r="BI16" s="23">
        <f>M64</f>
        <v>0</v>
      </c>
      <c r="BJ16" s="14"/>
    </row>
    <row r="17" spans="1:64" s="26" customFormat="1" ht="13.8" x14ac:dyDescent="0.25">
      <c r="A17" s="15" t="s">
        <v>36</v>
      </c>
      <c r="B17" s="16" t="s">
        <v>35</v>
      </c>
      <c r="C17" s="23" t="s">
        <v>40</v>
      </c>
      <c r="D17" s="17"/>
      <c r="E17" s="24">
        <f>SUM(H17:M17,P17:R17)</f>
        <v>0</v>
      </c>
      <c r="F17" s="24"/>
      <c r="G17" s="720">
        <f t="shared" si="5"/>
        <v>0</v>
      </c>
      <c r="H17" s="4"/>
      <c r="I17" s="4"/>
      <c r="J17" s="4"/>
      <c r="K17" s="4"/>
      <c r="L17" s="4"/>
      <c r="M17" s="4"/>
      <c r="N17" s="25">
        <f>D17-BH17</f>
        <v>0</v>
      </c>
      <c r="O17" s="4"/>
      <c r="P17" s="4"/>
      <c r="Q17" s="4"/>
      <c r="R17" s="4"/>
      <c r="S17" s="720">
        <f t="shared" si="3"/>
        <v>0</v>
      </c>
      <c r="T17" s="20"/>
      <c r="U17" s="4"/>
      <c r="V17" s="4"/>
      <c r="W17" s="4"/>
      <c r="X17" s="4"/>
      <c r="Y17" s="4"/>
      <c r="Z17" s="4"/>
      <c r="AA17" s="4"/>
      <c r="AB17" s="4"/>
      <c r="AC17" s="737">
        <f t="shared" si="4"/>
        <v>0</v>
      </c>
      <c r="AD17" s="720"/>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20">
        <f>SUM(H17:M17,P17:R17,U17:AB17,AE17:BG17)</f>
        <v>0</v>
      </c>
      <c r="BI17" s="23">
        <f>N64</f>
        <v>0</v>
      </c>
      <c r="BJ17" s="14"/>
    </row>
    <row r="18" spans="1:64" s="26" customFormat="1" ht="19.2" x14ac:dyDescent="0.25">
      <c r="A18" s="15"/>
      <c r="B18" s="92" t="s">
        <v>231</v>
      </c>
      <c r="C18" s="23" t="s">
        <v>232</v>
      </c>
      <c r="D18" s="17"/>
      <c r="E18" s="24">
        <f>SUM(H18:M18,P18:R18)</f>
        <v>0</v>
      </c>
      <c r="F18" s="17"/>
      <c r="G18" s="720">
        <f t="shared" si="5"/>
        <v>0</v>
      </c>
      <c r="H18" s="4"/>
      <c r="I18" s="4"/>
      <c r="J18" s="4"/>
      <c r="K18" s="4"/>
      <c r="L18" s="4"/>
      <c r="M18" s="4"/>
      <c r="N18" s="4"/>
      <c r="O18" s="93">
        <f>D18-BH18</f>
        <v>0</v>
      </c>
      <c r="P18" s="4"/>
      <c r="Q18" s="4"/>
      <c r="R18" s="4"/>
      <c r="S18" s="720">
        <f t="shared" si="3"/>
        <v>0</v>
      </c>
      <c r="T18" s="4"/>
      <c r="U18" s="4"/>
      <c r="V18" s="4"/>
      <c r="W18" s="4"/>
      <c r="X18" s="4"/>
      <c r="Y18" s="4"/>
      <c r="Z18" s="4"/>
      <c r="AA18" s="4"/>
      <c r="AB18" s="4"/>
      <c r="AC18" s="737">
        <f>SUM(AE18:AT18)</f>
        <v>0</v>
      </c>
      <c r="AD18" s="720"/>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720">
        <f>SUM(H18:N18,P18:R18,U18:AB18,AE18:BG18)</f>
        <v>0</v>
      </c>
      <c r="BI18" s="23">
        <f>O64</f>
        <v>0</v>
      </c>
      <c r="BJ18" s="14"/>
    </row>
    <row r="19" spans="1:64" s="26" customFormat="1" ht="13.8" x14ac:dyDescent="0.25">
      <c r="A19" s="15" t="s">
        <v>37</v>
      </c>
      <c r="B19" s="16" t="s">
        <v>85</v>
      </c>
      <c r="C19" s="23" t="s">
        <v>74</v>
      </c>
      <c r="D19" s="17"/>
      <c r="E19" s="24">
        <f>SUM(H19:N19,Q19:R19)</f>
        <v>0</v>
      </c>
      <c r="F19" s="24"/>
      <c r="G19" s="20">
        <f t="shared" si="5"/>
        <v>0</v>
      </c>
      <c r="H19" s="4"/>
      <c r="I19" s="4"/>
      <c r="J19" s="4"/>
      <c r="K19" s="4"/>
      <c r="L19" s="4"/>
      <c r="M19" s="4"/>
      <c r="N19" s="4"/>
      <c r="O19" s="4"/>
      <c r="P19" s="25">
        <f>D19-BH19</f>
        <v>0</v>
      </c>
      <c r="Q19" s="4"/>
      <c r="R19" s="4"/>
      <c r="S19" s="720">
        <f>SUM(U19:BF19)</f>
        <v>0</v>
      </c>
      <c r="T19" s="20"/>
      <c r="U19" s="4"/>
      <c r="V19" s="4"/>
      <c r="W19" s="4"/>
      <c r="X19" s="4"/>
      <c r="Y19" s="4"/>
      <c r="Z19" s="4"/>
      <c r="AA19" s="4"/>
      <c r="AB19" s="4"/>
      <c r="AC19" s="737">
        <f t="shared" si="4"/>
        <v>0</v>
      </c>
      <c r="AD19" s="720"/>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20">
        <f>SUM(H19:N19,Q19:R19,U19:AB19,AE19:BG19)</f>
        <v>0</v>
      </c>
      <c r="BI19" s="23">
        <f>P64</f>
        <v>0</v>
      </c>
      <c r="BJ19" s="14"/>
    </row>
    <row r="20" spans="1:64" s="26" customFormat="1" ht="13.8" x14ac:dyDescent="0.25">
      <c r="A20" s="15" t="s">
        <v>47</v>
      </c>
      <c r="B20" s="16" t="s">
        <v>45</v>
      </c>
      <c r="C20" s="23" t="s">
        <v>46</v>
      </c>
      <c r="D20" s="17"/>
      <c r="E20" s="24">
        <f>SUM(H20:N20,P20,R20)</f>
        <v>0</v>
      </c>
      <c r="F20" s="24"/>
      <c r="G20" s="20">
        <f t="shared" si="5"/>
        <v>0</v>
      </c>
      <c r="H20" s="4"/>
      <c r="I20" s="4"/>
      <c r="J20" s="4"/>
      <c r="K20" s="4"/>
      <c r="L20" s="4"/>
      <c r="M20" s="4"/>
      <c r="N20" s="4"/>
      <c r="O20" s="4"/>
      <c r="P20" s="4"/>
      <c r="Q20" s="25">
        <f>D20-BH20</f>
        <v>0</v>
      </c>
      <c r="R20" s="4"/>
      <c r="S20" s="720">
        <f>SUM(U20:BF20)</f>
        <v>0</v>
      </c>
      <c r="T20" s="20"/>
      <c r="U20" s="4"/>
      <c r="V20" s="4"/>
      <c r="W20" s="4"/>
      <c r="X20" s="4"/>
      <c r="Y20" s="4"/>
      <c r="Z20" s="4"/>
      <c r="AA20" s="4"/>
      <c r="AB20" s="4"/>
      <c r="AC20" s="737">
        <f t="shared" si="4"/>
        <v>0</v>
      </c>
      <c r="AD20" s="720"/>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20">
        <f>SUM(H20:N20,P20,R20,U20:AB20,AE20:BG20)</f>
        <v>0</v>
      </c>
      <c r="BI20" s="23">
        <f>Q64</f>
        <v>0</v>
      </c>
      <c r="BJ20" s="14"/>
    </row>
    <row r="21" spans="1:64" s="26" customFormat="1" ht="13.8" x14ac:dyDescent="0.25">
      <c r="A21" s="15" t="s">
        <v>175</v>
      </c>
      <c r="B21" s="16" t="s">
        <v>52</v>
      </c>
      <c r="C21" s="23" t="s">
        <v>53</v>
      </c>
      <c r="D21" s="17"/>
      <c r="E21" s="24">
        <f>SUM(H21:N21,P21:Q21)</f>
        <v>0</v>
      </c>
      <c r="F21" s="24"/>
      <c r="G21" s="20">
        <f t="shared" si="5"/>
        <v>0</v>
      </c>
      <c r="H21" s="4"/>
      <c r="I21" s="4"/>
      <c r="J21" s="4"/>
      <c r="K21" s="4"/>
      <c r="L21" s="4"/>
      <c r="M21" s="4"/>
      <c r="N21" s="4"/>
      <c r="O21" s="4"/>
      <c r="P21" s="4"/>
      <c r="Q21" s="4"/>
      <c r="R21" s="25">
        <f>D21-BH21</f>
        <v>0</v>
      </c>
      <c r="S21" s="720">
        <f>SUM(U21:BF21)</f>
        <v>0</v>
      </c>
      <c r="T21" s="20"/>
      <c r="U21" s="4"/>
      <c r="V21" s="4"/>
      <c r="W21" s="4"/>
      <c r="X21" s="4"/>
      <c r="Y21" s="4"/>
      <c r="Z21" s="4"/>
      <c r="AA21" s="4"/>
      <c r="AB21" s="4"/>
      <c r="AC21" s="737">
        <f t="shared" si="4"/>
        <v>0</v>
      </c>
      <c r="AD21" s="720"/>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20">
        <f>SUM(H21:N21,P21:Q21,U21:AB21,AE21:BG21)</f>
        <v>0</v>
      </c>
      <c r="BI21" s="23">
        <f>R64</f>
        <v>0</v>
      </c>
      <c r="BJ21" s="14"/>
    </row>
    <row r="22" spans="1:64" s="26" customFormat="1" ht="13.8" x14ac:dyDescent="0.25">
      <c r="A22" s="15">
        <v>2</v>
      </c>
      <c r="B22" s="15" t="s">
        <v>32</v>
      </c>
      <c r="C22" s="23" t="s">
        <v>24</v>
      </c>
      <c r="D22" s="17"/>
      <c r="E22" s="24">
        <f>SUM(H22:N22,P22:R22)</f>
        <v>0</v>
      </c>
      <c r="F22" s="24"/>
      <c r="G22" s="20">
        <f t="shared" si="5"/>
        <v>0</v>
      </c>
      <c r="H22" s="20">
        <f>SUM(H24:H31,H34:H61)</f>
        <v>0</v>
      </c>
      <c r="I22" s="20">
        <f>SUM(I24:I31,I34:I61)</f>
        <v>0</v>
      </c>
      <c r="J22" s="20">
        <f t="shared" ref="J22:R22" si="6">SUM(J24:J31,J34:J61)</f>
        <v>0</v>
      </c>
      <c r="K22" s="20">
        <f t="shared" si="6"/>
        <v>0</v>
      </c>
      <c r="L22" s="20">
        <f>SUM(L24:L31,L34:L61)</f>
        <v>0</v>
      </c>
      <c r="M22" s="20">
        <f t="shared" si="6"/>
        <v>0</v>
      </c>
      <c r="N22" s="20">
        <f t="shared" si="6"/>
        <v>0</v>
      </c>
      <c r="O22" s="20">
        <f t="shared" si="6"/>
        <v>0</v>
      </c>
      <c r="P22" s="20">
        <f t="shared" si="6"/>
        <v>0</v>
      </c>
      <c r="Q22" s="20">
        <f t="shared" si="6"/>
        <v>0</v>
      </c>
      <c r="R22" s="20">
        <f t="shared" si="6"/>
        <v>0</v>
      </c>
      <c r="S22" s="25">
        <f>D22-BH22</f>
        <v>0</v>
      </c>
      <c r="T22" s="25"/>
      <c r="U22" s="20">
        <f>SUM(U25:U31,U34:U49,U50:U61)</f>
        <v>0</v>
      </c>
      <c r="V22" s="20">
        <f>SUM(V24,V26:V31,V34:V49,V50:V61)</f>
        <v>0</v>
      </c>
      <c r="W22" s="20">
        <f>SUM(W24:W25,W27:W31,W34:W49,W50:W61)</f>
        <v>0</v>
      </c>
      <c r="X22" s="20">
        <f>SUM(X24:X26,X28:X31,X34:X49,X50:X61)</f>
        <v>0</v>
      </c>
      <c r="Y22" s="20">
        <f>SUM(Y24:Y27,Y29:Y31,Y34:Y49,Y50:Y61)</f>
        <v>0</v>
      </c>
      <c r="Z22" s="20">
        <f>SUM(Z24:Z28,Z30:Z31,Z34:Z49,Z50:Z61)</f>
        <v>0</v>
      </c>
      <c r="AA22" s="20">
        <f>SUM(AA24:AA29,AA31,AA34:AA49,AA50:AA61)</f>
        <v>0</v>
      </c>
      <c r="AB22" s="20">
        <f>SUM(AB24:AB30,AB34:AB49,,AB50:AB61)</f>
        <v>0</v>
      </c>
      <c r="AC22" s="737">
        <f>SUM(AC24:AC31,AC50:AC61)</f>
        <v>0</v>
      </c>
      <c r="AD22" s="720"/>
      <c r="AE22" s="20">
        <f>SUM(AE24:AE31,AE35:AE49,AE50:AE61)</f>
        <v>0</v>
      </c>
      <c r="AF22" s="20">
        <f>SUM(AF24:AF31,AF34,AF36:AF49,AF50:AF61)</f>
        <v>0</v>
      </c>
      <c r="AG22" s="20">
        <f>SUM(AG24:AG31,AG34:AG35,AG37:AG49,AG50:AG61)</f>
        <v>0</v>
      </c>
      <c r="AH22" s="20">
        <f>SUM(AH24:AH31,AH34:AH36,AH38:AH49,AH50:AH61)</f>
        <v>0</v>
      </c>
      <c r="AI22" s="20">
        <f>SUM(AI24:AI31,AI34:AI37,AI39:AI49,AI50:AI61)</f>
        <v>0</v>
      </c>
      <c r="AJ22" s="20">
        <f>SUM(AJ24:AJ31,AJ34:AJ38,AJ40:AJ49,AJ50:AJ61)</f>
        <v>0</v>
      </c>
      <c r="AK22" s="20">
        <f>SUM(AK24:AK31,AK34:AK39,AK41:AK49,AK50:AK61)</f>
        <v>0</v>
      </c>
      <c r="AL22" s="20">
        <f>SUM(AL24:AL31,AL34:AL40,AL42:AL49,AL50:AL61)</f>
        <v>0</v>
      </c>
      <c r="AM22" s="20">
        <f>SUM(AM24:AM31,AM34:AM41,AM43:AM49,AM50:AM61)</f>
        <v>0</v>
      </c>
      <c r="AN22" s="20">
        <f>SUM(AN24:AN31,AN34:AN42,AN44:AN49,AN50:AN61)</f>
        <v>0</v>
      </c>
      <c r="AO22" s="20">
        <f>SUM(AO24:AO31,AO34:AO43,AO45:AO49,AO50:AO61)</f>
        <v>0</v>
      </c>
      <c r="AP22" s="20">
        <f>SUM(AP24:AP31,AP34:AP44,AP46:AP49,AP50:AP61)</f>
        <v>0</v>
      </c>
      <c r="AQ22" s="20">
        <f>SUM(AQ24:AQ31,AQ34:AQ45,AQ47:AQ49,AQ50:AQ61)</f>
        <v>0</v>
      </c>
      <c r="AR22" s="20">
        <f>SUM(AR24:AR31,AR34:AR46,AR48:AR49,AR50:AR61)</f>
        <v>0</v>
      </c>
      <c r="AS22" s="20">
        <f>SUM(AS24:AS31,AS34:AS47,AS49,AS50:AS61)</f>
        <v>0</v>
      </c>
      <c r="AT22" s="20">
        <f>SUM(AT24:AT31,AT34:AT48,AT50:AT61)</f>
        <v>0</v>
      </c>
      <c r="AU22" s="20">
        <f>SUM(AU24:AU31,AU34:AU49,AU51:AU61)</f>
        <v>0</v>
      </c>
      <c r="AV22" s="20">
        <f>SUM(AV24:AV31,AV34:AV49,AV50,AV52:AV61)</f>
        <v>0</v>
      </c>
      <c r="AW22" s="20">
        <f>SUM(AW24:AW31,AW34:AW49,AW50,AW51,AW53:AW61)</f>
        <v>0</v>
      </c>
      <c r="AX22" s="20">
        <f>SUM(AX24:AX31,AX34:AX49,AX50,AX51,AX52,AX54:AX61)</f>
        <v>0</v>
      </c>
      <c r="AY22" s="20">
        <f>SUM(AY24:AY31,AY34:AY49,AY50,AY51,AY52,AY55:AY61)</f>
        <v>0</v>
      </c>
      <c r="AZ22" s="20">
        <f>SUM(AZ24:AZ31,AZ34:AZ49,AZ50:AZ54,AZ56:AZ61)</f>
        <v>0</v>
      </c>
      <c r="BA22" s="20">
        <f>SUM(BA24:BA31,BA34:BA49,BA50:BA55,BA57:BA61)</f>
        <v>0</v>
      </c>
      <c r="BB22" s="20">
        <f>SUM(BB24:BB31,BB34:BB49,BB50:BB56,BB58:BB61)</f>
        <v>0</v>
      </c>
      <c r="BC22" s="20">
        <f>SUM(BC24:BC31,BC34:BC49,BC50:BC57,BC59:BC61)</f>
        <v>0</v>
      </c>
      <c r="BD22" s="20">
        <f>SUM(BD24:BD31,BD34:BD49,BD50:BD58,BD60:BD61)</f>
        <v>0</v>
      </c>
      <c r="BE22" s="20">
        <f>SUM(BE24:BE31,BE34:BE49,BE50:BE59,BE61)</f>
        <v>0</v>
      </c>
      <c r="BF22" s="20">
        <f>SUM(BF24:BF31,BF34:BF49,BF50:BF60)</f>
        <v>0</v>
      </c>
      <c r="BG22" s="20">
        <f>SUM(BG24:BG31,BG34:BG49,BG50:BG61)</f>
        <v>0</v>
      </c>
      <c r="BH22" s="20">
        <f>SUM(H22:N22,P22:R22,U22:AB22,AE22:BG22)</f>
        <v>0</v>
      </c>
      <c r="BI22" s="23">
        <f>S64</f>
        <v>0</v>
      </c>
      <c r="BJ22" s="14"/>
      <c r="BK22" s="26">
        <f>BI24+BI25+BI26+BI27+BI28+BI29+BI30+BI31+BI34+BI35+BI36+BI37+BI38+BI39+BI40+BI41+BI42+BI43+BI44+BI45+BI46+BI47+BI48+BI49+BI50+BI51+BI52+BI53+BI54+BI55+BI56+BI57+BI58+BI59+BI60+BI61</f>
        <v>0</v>
      </c>
      <c r="BL22" s="26">
        <f>BK22-BI22</f>
        <v>0</v>
      </c>
    </row>
    <row r="23" spans="1:64" s="26" customFormat="1" ht="13.8" x14ac:dyDescent="0.25">
      <c r="A23" s="15"/>
      <c r="B23" s="15" t="s">
        <v>38</v>
      </c>
      <c r="C23" s="23"/>
      <c r="D23" s="17"/>
      <c r="E23" s="727"/>
      <c r="F23" s="727"/>
      <c r="G23" s="720">
        <f t="shared" si="5"/>
        <v>0</v>
      </c>
      <c r="H23" s="720"/>
      <c r="I23" s="720"/>
      <c r="J23" s="720"/>
      <c r="K23" s="720"/>
      <c r="L23" s="720"/>
      <c r="M23" s="720"/>
      <c r="N23" s="720"/>
      <c r="O23" s="720"/>
      <c r="P23" s="720"/>
      <c r="Q23" s="720"/>
      <c r="R23" s="720"/>
      <c r="S23" s="720"/>
      <c r="T23" s="720"/>
      <c r="U23" s="720"/>
      <c r="V23" s="720"/>
      <c r="W23" s="720"/>
      <c r="X23" s="720"/>
      <c r="Y23" s="720"/>
      <c r="Z23" s="720"/>
      <c r="AA23" s="720"/>
      <c r="AB23" s="720"/>
      <c r="AC23" s="737">
        <f>SUM(AE23:AT23)</f>
        <v>0</v>
      </c>
      <c r="AD23" s="720"/>
      <c r="AE23" s="720"/>
      <c r="AF23" s="720"/>
      <c r="AG23" s="720"/>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720"/>
      <c r="BE23" s="720"/>
      <c r="BF23" s="720"/>
      <c r="BG23" s="720"/>
      <c r="BH23" s="20">
        <f>SUM(H23:N23,P23:R23,U23:AB23,AE23:BG23)</f>
        <v>0</v>
      </c>
      <c r="BI23" s="23"/>
      <c r="BJ23" s="14"/>
    </row>
    <row r="24" spans="1:64" s="26" customFormat="1" ht="13.8" x14ac:dyDescent="0.25">
      <c r="A24" s="15" t="s">
        <v>17</v>
      </c>
      <c r="B24" s="16" t="s">
        <v>13</v>
      </c>
      <c r="C24" s="23" t="s">
        <v>25</v>
      </c>
      <c r="D24" s="17"/>
      <c r="E24" s="24">
        <f>SUM(H24:N24,P24:R24)</f>
        <v>0</v>
      </c>
      <c r="F24" s="24"/>
      <c r="G24" s="20">
        <f t="shared" si="5"/>
        <v>0</v>
      </c>
      <c r="H24" s="4"/>
      <c r="I24" s="4"/>
      <c r="J24" s="4"/>
      <c r="K24" s="4"/>
      <c r="L24" s="4"/>
      <c r="M24" s="4"/>
      <c r="N24" s="4"/>
      <c r="O24" s="4"/>
      <c r="P24" s="4"/>
      <c r="Q24" s="4"/>
      <c r="R24" s="4"/>
      <c r="S24" s="20">
        <f>SUM(V24:BF24)</f>
        <v>0</v>
      </c>
      <c r="T24" s="20"/>
      <c r="U24" s="25">
        <f>D24-BH24</f>
        <v>0</v>
      </c>
      <c r="V24" s="4"/>
      <c r="W24" s="4"/>
      <c r="X24" s="4"/>
      <c r="Y24" s="4"/>
      <c r="Z24" s="4"/>
      <c r="AA24" s="4"/>
      <c r="AB24" s="4"/>
      <c r="AC24" s="737">
        <f t="shared" ref="AC24:AC31" si="7">SUM(AE24:AT24)</f>
        <v>0</v>
      </c>
      <c r="AD24" s="720"/>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20">
        <f>SUM(H24:N24,P24:R24,V24:AB24,AE24:BG24)</f>
        <v>0</v>
      </c>
      <c r="BI24" s="23">
        <f>U64</f>
        <v>0</v>
      </c>
      <c r="BJ24" s="14"/>
    </row>
    <row r="25" spans="1:64" s="26" customFormat="1" ht="13.8" x14ac:dyDescent="0.25">
      <c r="A25" s="15" t="s">
        <v>6</v>
      </c>
      <c r="B25" s="16" t="s">
        <v>14</v>
      </c>
      <c r="C25" s="23" t="s">
        <v>26</v>
      </c>
      <c r="D25" s="17"/>
      <c r="E25" s="24">
        <f t="shared" ref="E25:E30" si="8">SUM(H25:N25,P25:R25)</f>
        <v>0</v>
      </c>
      <c r="F25" s="24"/>
      <c r="G25" s="20">
        <f t="shared" si="5"/>
        <v>0</v>
      </c>
      <c r="H25" s="4"/>
      <c r="I25" s="4"/>
      <c r="J25" s="4"/>
      <c r="K25" s="4"/>
      <c r="L25" s="4"/>
      <c r="M25" s="4"/>
      <c r="N25" s="4"/>
      <c r="O25" s="4"/>
      <c r="P25" s="4"/>
      <c r="Q25" s="4"/>
      <c r="R25" s="4"/>
      <c r="S25" s="20">
        <f>SUM(U25,W25:BF25)</f>
        <v>0</v>
      </c>
      <c r="T25" s="20"/>
      <c r="U25" s="4"/>
      <c r="V25" s="25">
        <f>D25-BH25</f>
        <v>0</v>
      </c>
      <c r="W25" s="4"/>
      <c r="X25" s="4"/>
      <c r="Y25" s="4"/>
      <c r="Z25" s="4"/>
      <c r="AA25" s="4"/>
      <c r="AB25" s="4"/>
      <c r="AC25" s="737">
        <f t="shared" si="7"/>
        <v>0</v>
      </c>
      <c r="AD25" s="720"/>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20">
        <f>SUM(H25:N25,P25:R25,U25,W25:AB25,AE25:BG25)</f>
        <v>0</v>
      </c>
      <c r="BI25" s="23">
        <f>V64</f>
        <v>0</v>
      </c>
      <c r="BJ25" s="14"/>
    </row>
    <row r="26" spans="1:64" s="26" customFormat="1" ht="13.8" x14ac:dyDescent="0.25">
      <c r="A26" s="15" t="s">
        <v>7</v>
      </c>
      <c r="B26" s="16" t="s">
        <v>15</v>
      </c>
      <c r="C26" s="23" t="s">
        <v>122</v>
      </c>
      <c r="D26" s="17"/>
      <c r="E26" s="24">
        <f t="shared" si="8"/>
        <v>0</v>
      </c>
      <c r="F26" s="24"/>
      <c r="G26" s="20">
        <f t="shared" si="5"/>
        <v>0</v>
      </c>
      <c r="H26" s="4"/>
      <c r="I26" s="4"/>
      <c r="J26" s="4"/>
      <c r="K26" s="4"/>
      <c r="L26" s="4"/>
      <c r="M26" s="4"/>
      <c r="N26" s="4"/>
      <c r="O26" s="4"/>
      <c r="P26" s="4"/>
      <c r="Q26" s="4"/>
      <c r="R26" s="4"/>
      <c r="S26" s="20">
        <f>SUM(U26:V26,X26:BF26)</f>
        <v>0</v>
      </c>
      <c r="T26" s="20"/>
      <c r="U26" s="4"/>
      <c r="V26" s="4"/>
      <c r="W26" s="25">
        <f>D26-BH26</f>
        <v>0</v>
      </c>
      <c r="X26" s="4"/>
      <c r="Y26" s="4"/>
      <c r="Z26" s="4"/>
      <c r="AA26" s="4"/>
      <c r="AB26" s="4"/>
      <c r="AC26" s="737">
        <f t="shared" si="7"/>
        <v>0</v>
      </c>
      <c r="AD26" s="720"/>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20">
        <f>SUM(H26:N26,P26:R26,U26:V26,X26:AB26,AE26:BG26)</f>
        <v>0</v>
      </c>
      <c r="BI26" s="23">
        <f>W64</f>
        <v>0</v>
      </c>
      <c r="BJ26" s="14"/>
    </row>
    <row r="27" spans="1:64" s="26" customFormat="1" ht="13.8" x14ac:dyDescent="0.25">
      <c r="A27" s="15">
        <v>2.4</v>
      </c>
      <c r="B27" s="16" t="s">
        <v>86</v>
      </c>
      <c r="C27" s="23" t="s">
        <v>125</v>
      </c>
      <c r="D27" s="17"/>
      <c r="E27" s="24">
        <f t="shared" si="8"/>
        <v>0</v>
      </c>
      <c r="F27" s="24"/>
      <c r="G27" s="20">
        <f t="shared" si="5"/>
        <v>0</v>
      </c>
      <c r="H27" s="4"/>
      <c r="I27" s="4"/>
      <c r="J27" s="4"/>
      <c r="K27" s="4"/>
      <c r="L27" s="4"/>
      <c r="M27" s="4"/>
      <c r="N27" s="4"/>
      <c r="O27" s="4"/>
      <c r="P27" s="4"/>
      <c r="Q27" s="4"/>
      <c r="R27" s="4"/>
      <c r="S27" s="20">
        <f>SUM(U27:W27,Y27:BF27)</f>
        <v>0</v>
      </c>
      <c r="T27" s="20"/>
      <c r="U27" s="4"/>
      <c r="V27" s="4"/>
      <c r="W27" s="4"/>
      <c r="X27" s="25">
        <f>D27-BH27</f>
        <v>0</v>
      </c>
      <c r="Y27" s="4"/>
      <c r="Z27" s="4"/>
      <c r="AA27" s="4"/>
      <c r="AB27" s="4"/>
      <c r="AC27" s="737">
        <f t="shared" si="7"/>
        <v>0</v>
      </c>
      <c r="AD27" s="720"/>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20">
        <f>SUM(H27:N27,P27:R27,U27:W27,Y27:AB27,AE27:BG27)</f>
        <v>0</v>
      </c>
      <c r="BI27" s="23">
        <f>X64</f>
        <v>0</v>
      </c>
      <c r="BJ27" s="14"/>
    </row>
    <row r="28" spans="1:64" s="26" customFormat="1" ht="13.8" x14ac:dyDescent="0.25">
      <c r="A28" s="15">
        <v>2.5</v>
      </c>
      <c r="B28" s="16" t="s">
        <v>87</v>
      </c>
      <c r="C28" s="23" t="s">
        <v>124</v>
      </c>
      <c r="D28" s="17"/>
      <c r="E28" s="24">
        <f t="shared" si="8"/>
        <v>0</v>
      </c>
      <c r="F28" s="24"/>
      <c r="G28" s="20">
        <f t="shared" si="5"/>
        <v>0</v>
      </c>
      <c r="H28" s="4"/>
      <c r="I28" s="4"/>
      <c r="J28" s="4"/>
      <c r="K28" s="4"/>
      <c r="L28" s="4"/>
      <c r="M28" s="4"/>
      <c r="N28" s="4"/>
      <c r="O28" s="4"/>
      <c r="P28" s="4"/>
      <c r="Q28" s="4"/>
      <c r="R28" s="4"/>
      <c r="S28" s="20">
        <f>SUM(U28:X28,Z28:BF28)</f>
        <v>0</v>
      </c>
      <c r="T28" s="20"/>
      <c r="U28" s="4"/>
      <c r="V28" s="4"/>
      <c r="W28" s="4"/>
      <c r="X28" s="4"/>
      <c r="Y28" s="25">
        <f>D28-BH28</f>
        <v>0</v>
      </c>
      <c r="Z28" s="4"/>
      <c r="AA28" s="4"/>
      <c r="AB28" s="4"/>
      <c r="AC28" s="737">
        <f t="shared" si="7"/>
        <v>0</v>
      </c>
      <c r="AD28" s="720"/>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20">
        <f>SUM(H28:N28,P28:R28,U28:X28,Z28:AB28,AE28:BG28)</f>
        <v>0</v>
      </c>
      <c r="BI28" s="23">
        <f>Y64</f>
        <v>0</v>
      </c>
      <c r="BJ28" s="14"/>
    </row>
    <row r="29" spans="1:64" s="26" customFormat="1" ht="13.8" x14ac:dyDescent="0.25">
      <c r="A29" s="15">
        <v>2.6</v>
      </c>
      <c r="B29" s="16" t="s">
        <v>88</v>
      </c>
      <c r="C29" s="23" t="s">
        <v>48</v>
      </c>
      <c r="D29" s="17"/>
      <c r="E29" s="24">
        <f t="shared" si="8"/>
        <v>0</v>
      </c>
      <c r="F29" s="24"/>
      <c r="G29" s="20">
        <f t="shared" si="5"/>
        <v>0</v>
      </c>
      <c r="H29" s="4"/>
      <c r="I29" s="4"/>
      <c r="J29" s="4"/>
      <c r="K29" s="4"/>
      <c r="L29" s="4"/>
      <c r="M29" s="4"/>
      <c r="N29" s="4"/>
      <c r="O29" s="4"/>
      <c r="P29" s="4"/>
      <c r="Q29" s="4"/>
      <c r="R29" s="4"/>
      <c r="S29" s="20">
        <f>SUM(U29:Y29,AA29:BF29)</f>
        <v>0</v>
      </c>
      <c r="T29" s="20"/>
      <c r="U29" s="4"/>
      <c r="V29" s="4"/>
      <c r="W29" s="4"/>
      <c r="X29" s="4"/>
      <c r="Y29" s="4"/>
      <c r="Z29" s="25">
        <f>D29-BH29</f>
        <v>0</v>
      </c>
      <c r="AA29" s="4"/>
      <c r="AB29" s="4"/>
      <c r="AC29" s="737">
        <f t="shared" si="7"/>
        <v>0</v>
      </c>
      <c r="AD29" s="720"/>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20">
        <f>SUM(H29:N29,P29:R29,U29:Y29,AA29:AB29,AE29:BG29)</f>
        <v>0</v>
      </c>
      <c r="BI29" s="23">
        <f>Z64</f>
        <v>0</v>
      </c>
      <c r="BJ29" s="14"/>
    </row>
    <row r="30" spans="1:64" s="26" customFormat="1" ht="20.25" customHeight="1" x14ac:dyDescent="0.25">
      <c r="A30" s="15">
        <v>2.7</v>
      </c>
      <c r="B30" s="16" t="s">
        <v>89</v>
      </c>
      <c r="C30" s="23" t="s">
        <v>41</v>
      </c>
      <c r="D30" s="17"/>
      <c r="E30" s="24">
        <f t="shared" si="8"/>
        <v>0</v>
      </c>
      <c r="F30" s="24"/>
      <c r="G30" s="20">
        <f t="shared" si="5"/>
        <v>0</v>
      </c>
      <c r="H30" s="4"/>
      <c r="I30" s="4"/>
      <c r="J30" s="4"/>
      <c r="K30" s="4"/>
      <c r="L30" s="4"/>
      <c r="M30" s="4"/>
      <c r="N30" s="4"/>
      <c r="O30" s="4"/>
      <c r="P30" s="4"/>
      <c r="Q30" s="4"/>
      <c r="R30" s="4"/>
      <c r="S30" s="20">
        <f>SUM(U30:Z30,AB30:BF30)</f>
        <v>0</v>
      </c>
      <c r="T30" s="20"/>
      <c r="U30" s="4"/>
      <c r="V30" s="4"/>
      <c r="W30" s="4"/>
      <c r="X30" s="4"/>
      <c r="Y30" s="4"/>
      <c r="Z30" s="4"/>
      <c r="AA30" s="25">
        <f>D30-BH30</f>
        <v>0</v>
      </c>
      <c r="AB30" s="4"/>
      <c r="AC30" s="737">
        <f t="shared" si="7"/>
        <v>0</v>
      </c>
      <c r="AD30" s="720"/>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20">
        <f>SUM(H30:N30,P30:R30,U30:Z30,AB30,AE30:BG30)</f>
        <v>0</v>
      </c>
      <c r="BI30" s="23">
        <f>AA64</f>
        <v>0</v>
      </c>
      <c r="BJ30" s="14"/>
    </row>
    <row r="31" spans="1:64" s="26" customFormat="1" ht="20.25" customHeight="1" x14ac:dyDescent="0.25">
      <c r="A31" s="15">
        <v>2.8</v>
      </c>
      <c r="B31" s="16" t="s">
        <v>100</v>
      </c>
      <c r="C31" s="23" t="s">
        <v>49</v>
      </c>
      <c r="D31" s="17"/>
      <c r="E31" s="24">
        <f>SUM(H31:N31,P31:R31)</f>
        <v>0</v>
      </c>
      <c r="F31" s="24"/>
      <c r="G31" s="20">
        <f t="shared" si="5"/>
        <v>0</v>
      </c>
      <c r="H31" s="4"/>
      <c r="I31" s="4"/>
      <c r="J31" s="4"/>
      <c r="K31" s="4"/>
      <c r="L31" s="4"/>
      <c r="M31" s="4"/>
      <c r="N31" s="4"/>
      <c r="O31" s="4"/>
      <c r="P31" s="4"/>
      <c r="Q31" s="4"/>
      <c r="R31" s="4"/>
      <c r="S31" s="20">
        <f>SUM(U31:AA31,AC31:BF31)</f>
        <v>0</v>
      </c>
      <c r="T31" s="20"/>
      <c r="U31" s="4"/>
      <c r="V31" s="4"/>
      <c r="W31" s="4"/>
      <c r="X31" s="4"/>
      <c r="Y31" s="4"/>
      <c r="Z31" s="4"/>
      <c r="AA31" s="4"/>
      <c r="AB31" s="25">
        <f>D31-BH31</f>
        <v>0</v>
      </c>
      <c r="AC31" s="737">
        <f t="shared" si="7"/>
        <v>0</v>
      </c>
      <c r="AD31" s="720"/>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20">
        <f>SUM(H31:N31,P31:R31,U31:AA31,AE31:BG31)</f>
        <v>0</v>
      </c>
      <c r="BI31" s="23">
        <f>AB64</f>
        <v>0</v>
      </c>
      <c r="BJ31" s="14"/>
    </row>
    <row r="32" spans="1:64" s="26" customFormat="1" ht="20.25" customHeight="1" x14ac:dyDescent="0.25">
      <c r="A32" s="15" t="s">
        <v>42</v>
      </c>
      <c r="B32" s="16" t="s">
        <v>129</v>
      </c>
      <c r="C32" s="23" t="s">
        <v>27</v>
      </c>
      <c r="D32" s="17"/>
      <c r="E32" s="24">
        <f t="shared" ref="E32:E61" si="9">SUM(H32:N32,P32:R32)</f>
        <v>0</v>
      </c>
      <c r="F32" s="24"/>
      <c r="G32" s="719">
        <f t="shared" si="5"/>
        <v>0</v>
      </c>
      <c r="H32" s="719">
        <f>SUM(H34:H49)</f>
        <v>0</v>
      </c>
      <c r="I32" s="719">
        <f t="shared" ref="I32:R32" si="10">SUM(I34:I49)</f>
        <v>0</v>
      </c>
      <c r="J32" s="719">
        <f t="shared" si="10"/>
        <v>0</v>
      </c>
      <c r="K32" s="719">
        <f t="shared" si="10"/>
        <v>0</v>
      </c>
      <c r="L32" s="719">
        <f t="shared" si="10"/>
        <v>0</v>
      </c>
      <c r="M32" s="719">
        <f t="shared" si="10"/>
        <v>0</v>
      </c>
      <c r="N32" s="719">
        <f t="shared" si="10"/>
        <v>0</v>
      </c>
      <c r="O32" s="719">
        <f t="shared" si="10"/>
        <v>0</v>
      </c>
      <c r="P32" s="719">
        <f t="shared" si="10"/>
        <v>0</v>
      </c>
      <c r="Q32" s="719">
        <f t="shared" si="10"/>
        <v>0</v>
      </c>
      <c r="R32" s="719">
        <f t="shared" si="10"/>
        <v>0</v>
      </c>
      <c r="S32" s="719">
        <f>SUM(U32:AB32,AE32:BF32)</f>
        <v>0</v>
      </c>
      <c r="T32" s="719"/>
      <c r="U32" s="719">
        <f>SUM(U34:U49)</f>
        <v>0</v>
      </c>
      <c r="V32" s="719">
        <f t="shared" ref="V32:AB32" si="11">SUM(V34:V49)</f>
        <v>0</v>
      </c>
      <c r="W32" s="719">
        <f t="shared" si="11"/>
        <v>0</v>
      </c>
      <c r="X32" s="719">
        <f t="shared" si="11"/>
        <v>0</v>
      </c>
      <c r="Y32" s="719">
        <f>SUM(Y34:Y49)</f>
        <v>0</v>
      </c>
      <c r="Z32" s="719">
        <f t="shared" si="11"/>
        <v>0</v>
      </c>
      <c r="AA32" s="719">
        <f t="shared" si="11"/>
        <v>0</v>
      </c>
      <c r="AB32" s="719">
        <f t="shared" si="11"/>
        <v>0</v>
      </c>
      <c r="AC32" s="739">
        <f>D32-BH32</f>
        <v>0</v>
      </c>
      <c r="AD32" s="720"/>
      <c r="AE32" s="719">
        <f>SUM(AE35:AE49)</f>
        <v>0</v>
      </c>
      <c r="AF32" s="719">
        <f>SUM(AF34,AF36:AF49)</f>
        <v>0</v>
      </c>
      <c r="AG32" s="719">
        <f>SUM(AG34:AG35,AG37:AG49)</f>
        <v>0</v>
      </c>
      <c r="AH32" s="719">
        <f>SUM(AH34:AH36,AH38:AH49)</f>
        <v>0</v>
      </c>
      <c r="AI32" s="719">
        <f>SUM(AI34:AI37,AI39:AI49)</f>
        <v>0</v>
      </c>
      <c r="AJ32" s="719">
        <f>SUM(AJ34:AJ38,AJ40:AJ49)</f>
        <v>0</v>
      </c>
      <c r="AK32" s="719">
        <f>SUM(AK34:AK39,AK41:AK49)</f>
        <v>0</v>
      </c>
      <c r="AL32" s="719">
        <f>SUM(AL34:AL40,AL42:AL49)</f>
        <v>0</v>
      </c>
      <c r="AM32" s="719">
        <f>SUM(AM34:AM41,AM43:AM49)</f>
        <v>0</v>
      </c>
      <c r="AN32" s="719">
        <f>SUM(AN34:AN42,AN44:AN49)</f>
        <v>0</v>
      </c>
      <c r="AO32" s="719">
        <f>SUM(AO34:AO43,AO45:AO49)</f>
        <v>0</v>
      </c>
      <c r="AP32" s="719">
        <f>SUM(AP34:AP44,AP46:AP49)</f>
        <v>0</v>
      </c>
      <c r="AQ32" s="719">
        <f>SUM(AQ34:AQ45,AQ47:AQ49)</f>
        <v>0</v>
      </c>
      <c r="AR32" s="719">
        <f>SUM(AR34:AR46,AR48:AR49)</f>
        <v>0</v>
      </c>
      <c r="AS32" s="719">
        <f>SUM(AS34:AS47,AS49)</f>
        <v>0</v>
      </c>
      <c r="AT32" s="719">
        <f>SUM(AT34:AT48,)</f>
        <v>0</v>
      </c>
      <c r="AU32" s="719">
        <f>SUM(AU34:AU49,)</f>
        <v>0</v>
      </c>
      <c r="AV32" s="719">
        <f>SUM(AV34:AV49,)</f>
        <v>0</v>
      </c>
      <c r="AW32" s="719">
        <f>SUM(AW34:AW49,)</f>
        <v>0</v>
      </c>
      <c r="AX32" s="719">
        <f>SUM(AX34:AX49,)</f>
        <v>0</v>
      </c>
      <c r="AY32" s="719">
        <f t="shared" ref="AY32:BG32" si="12">SUM(AY34:AY49,)</f>
        <v>0</v>
      </c>
      <c r="AZ32" s="719">
        <f t="shared" si="12"/>
        <v>0</v>
      </c>
      <c r="BA32" s="719">
        <f t="shared" si="12"/>
        <v>0</v>
      </c>
      <c r="BB32" s="719">
        <f t="shared" si="12"/>
        <v>0</v>
      </c>
      <c r="BC32" s="719">
        <f t="shared" si="12"/>
        <v>0</v>
      </c>
      <c r="BD32" s="719">
        <f t="shared" si="12"/>
        <v>0</v>
      </c>
      <c r="BE32" s="719">
        <f t="shared" si="12"/>
        <v>0</v>
      </c>
      <c r="BF32" s="719">
        <f t="shared" si="12"/>
        <v>0</v>
      </c>
      <c r="BG32" s="719">
        <f t="shared" si="12"/>
        <v>0</v>
      </c>
      <c r="BH32" s="20">
        <f>SUM(H32:N32,P32:R32,U32:AB32,AE32:BG32)</f>
        <v>0</v>
      </c>
      <c r="BI32" s="23">
        <f>BI34+BI35+BI36+BI37+BI38+BI39+BI40+BI41+BI42+BI43+BI44+BI45+BI46+BI47+BI48+BI49</f>
        <v>0</v>
      </c>
      <c r="BJ32" s="14"/>
    </row>
    <row r="33" spans="1:62" s="26" customFormat="1" ht="10.5" customHeight="1" x14ac:dyDescent="0.25">
      <c r="A33" s="94"/>
      <c r="B33" s="92" t="s">
        <v>38</v>
      </c>
      <c r="C33" s="23"/>
      <c r="D33" s="17"/>
      <c r="E33" s="24">
        <f t="shared" si="9"/>
        <v>0</v>
      </c>
      <c r="F33" s="24"/>
      <c r="G33" s="20">
        <f t="shared" si="5"/>
        <v>0</v>
      </c>
      <c r="H33" s="720"/>
      <c r="I33" s="720"/>
      <c r="J33" s="720"/>
      <c r="K33" s="720"/>
      <c r="L33" s="720"/>
      <c r="M33" s="720"/>
      <c r="N33" s="720"/>
      <c r="O33" s="720"/>
      <c r="P33" s="720"/>
      <c r="Q33" s="720"/>
      <c r="R33" s="720"/>
      <c r="S33" s="720"/>
      <c r="T33" s="720"/>
      <c r="U33" s="720"/>
      <c r="V33" s="720"/>
      <c r="W33" s="720"/>
      <c r="X33" s="720"/>
      <c r="Y33" s="720"/>
      <c r="Z33" s="720"/>
      <c r="AA33" s="720"/>
      <c r="AB33" s="720"/>
      <c r="AC33" s="737"/>
      <c r="AD33" s="720"/>
      <c r="AE33" s="720"/>
      <c r="AF33" s="720"/>
      <c r="AG33" s="720"/>
      <c r="AH33" s="720"/>
      <c r="AI33" s="720"/>
      <c r="AJ33" s="720"/>
      <c r="AK33" s="720"/>
      <c r="AL33" s="720"/>
      <c r="AM33" s="720"/>
      <c r="AN33" s="720"/>
      <c r="AO33" s="720"/>
      <c r="AP33" s="720"/>
      <c r="AQ33" s="720"/>
      <c r="AR33" s="720"/>
      <c r="AS33" s="720"/>
      <c r="AT33" s="720"/>
      <c r="AU33" s="720"/>
      <c r="AV33" s="720"/>
      <c r="AW33" s="720"/>
      <c r="AX33" s="720"/>
      <c r="AY33" s="720"/>
      <c r="AZ33" s="720"/>
      <c r="BA33" s="720"/>
      <c r="BB33" s="720"/>
      <c r="BC33" s="720"/>
      <c r="BD33" s="720"/>
      <c r="BE33" s="720"/>
      <c r="BF33" s="720"/>
      <c r="BG33" s="720"/>
      <c r="BH33" s="20"/>
      <c r="BI33" s="23"/>
      <c r="BJ33" s="14"/>
    </row>
    <row r="34" spans="1:62" s="26" customFormat="1" ht="20.25" customHeight="1" x14ac:dyDescent="0.25">
      <c r="A34" s="721" t="s">
        <v>260</v>
      </c>
      <c r="B34" s="16" t="s">
        <v>233</v>
      </c>
      <c r="C34" s="23" t="s">
        <v>234</v>
      </c>
      <c r="D34" s="17"/>
      <c r="E34" s="24">
        <f t="shared" si="9"/>
        <v>0</v>
      </c>
      <c r="F34" s="24"/>
      <c r="G34" s="20">
        <f t="shared" si="5"/>
        <v>0</v>
      </c>
      <c r="H34" s="4"/>
      <c r="I34" s="4"/>
      <c r="J34" s="4"/>
      <c r="K34" s="4"/>
      <c r="L34" s="4"/>
      <c r="M34" s="4"/>
      <c r="N34" s="4"/>
      <c r="O34" s="4"/>
      <c r="P34" s="4"/>
      <c r="Q34" s="4"/>
      <c r="R34" s="4"/>
      <c r="S34" s="20">
        <f>SUM(U34:AB34,AF34:BF34)</f>
        <v>0</v>
      </c>
      <c r="T34" s="20"/>
      <c r="U34" s="4"/>
      <c r="V34" s="4"/>
      <c r="W34" s="4"/>
      <c r="X34" s="4"/>
      <c r="Y34" s="4"/>
      <c r="Z34" s="4"/>
      <c r="AA34" s="4"/>
      <c r="AB34" s="4"/>
      <c r="AC34" s="737">
        <f>SUM(AD34,AF34:AT34)</f>
        <v>0</v>
      </c>
      <c r="AD34" s="720"/>
      <c r="AE34" s="25">
        <f>D34-BH34</f>
        <v>0</v>
      </c>
      <c r="AF34" s="10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20">
        <f>SUM(H34:N34,P34:R34,U34:AB34,AF34:BG34)</f>
        <v>0</v>
      </c>
      <c r="BI34" s="23">
        <f>AE64</f>
        <v>0</v>
      </c>
      <c r="BJ34" s="14"/>
    </row>
    <row r="35" spans="1:62" s="26" customFormat="1" ht="20.25" customHeight="1" x14ac:dyDescent="0.25">
      <c r="A35" s="721" t="s">
        <v>260</v>
      </c>
      <c r="B35" s="16" t="s">
        <v>235</v>
      </c>
      <c r="C35" s="23" t="s">
        <v>236</v>
      </c>
      <c r="D35" s="17"/>
      <c r="E35" s="24">
        <f t="shared" si="9"/>
        <v>0</v>
      </c>
      <c r="F35" s="24"/>
      <c r="G35" s="20">
        <f t="shared" si="5"/>
        <v>0</v>
      </c>
      <c r="H35" s="4"/>
      <c r="I35" s="4"/>
      <c r="J35" s="4"/>
      <c r="K35" s="4"/>
      <c r="L35" s="4"/>
      <c r="M35" s="4"/>
      <c r="N35" s="4"/>
      <c r="O35" s="4"/>
      <c r="P35" s="4"/>
      <c r="Q35" s="4"/>
      <c r="R35" s="4"/>
      <c r="S35" s="20">
        <f>SUM(U35:AB35,AE35,AG35:BF35)</f>
        <v>0</v>
      </c>
      <c r="T35" s="20"/>
      <c r="U35" s="4"/>
      <c r="V35" s="4"/>
      <c r="W35" s="4"/>
      <c r="X35" s="4"/>
      <c r="Y35" s="4"/>
      <c r="Z35" s="4"/>
      <c r="AA35" s="4"/>
      <c r="AB35" s="4"/>
      <c r="AC35" s="737">
        <f>SUM(AE35,AG35:AT35)</f>
        <v>0</v>
      </c>
      <c r="AD35" s="720"/>
      <c r="AE35" s="4"/>
      <c r="AF35" s="25">
        <f>D35-BH35</f>
        <v>0</v>
      </c>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20">
        <f>SUM(H35:N35,P35:R35,U35:AB35,AE35,AG35:BG35)</f>
        <v>0</v>
      </c>
      <c r="BI35" s="23">
        <f>AF64</f>
        <v>0</v>
      </c>
      <c r="BJ35" s="14"/>
    </row>
    <row r="36" spans="1:62" s="26" customFormat="1" ht="20.25" customHeight="1" x14ac:dyDescent="0.25">
      <c r="A36" s="721" t="s">
        <v>260</v>
      </c>
      <c r="B36" s="16" t="s">
        <v>237</v>
      </c>
      <c r="C36" s="23" t="s">
        <v>238</v>
      </c>
      <c r="D36" s="17"/>
      <c r="E36" s="24">
        <f t="shared" si="9"/>
        <v>0</v>
      </c>
      <c r="F36" s="24"/>
      <c r="G36" s="20">
        <f t="shared" si="5"/>
        <v>0</v>
      </c>
      <c r="H36" s="4"/>
      <c r="I36" s="4"/>
      <c r="J36" s="4"/>
      <c r="K36" s="4"/>
      <c r="L36" s="4"/>
      <c r="M36" s="4"/>
      <c r="N36" s="4"/>
      <c r="O36" s="4"/>
      <c r="P36" s="4"/>
      <c r="Q36" s="4"/>
      <c r="R36" s="4"/>
      <c r="S36" s="20">
        <f>SUM(U36:AB36,AE36,AF36,AH36:BF36)</f>
        <v>0</v>
      </c>
      <c r="T36" s="20"/>
      <c r="U36" s="4"/>
      <c r="V36" s="4"/>
      <c r="W36" s="4"/>
      <c r="X36" s="4"/>
      <c r="Y36" s="4"/>
      <c r="Z36" s="4"/>
      <c r="AA36" s="4"/>
      <c r="AB36" s="4"/>
      <c r="AC36" s="737">
        <f>SUM(AE36:AF36,AH36:AT36)</f>
        <v>0</v>
      </c>
      <c r="AD36" s="720"/>
      <c r="AE36" s="4"/>
      <c r="AF36" s="4"/>
      <c r="AG36" s="25">
        <f>D36-BH36</f>
        <v>0</v>
      </c>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20">
        <f>SUM(H36:N36,P36:R36,U36:AB36,AE36:AF36,AH36:BG36)</f>
        <v>0</v>
      </c>
      <c r="BI36" s="23">
        <f>AG64</f>
        <v>0</v>
      </c>
      <c r="BJ36" s="14"/>
    </row>
    <row r="37" spans="1:62" s="26" customFormat="1" ht="20.25" customHeight="1" x14ac:dyDescent="0.25">
      <c r="A37" s="721" t="s">
        <v>260</v>
      </c>
      <c r="B37" s="16" t="s">
        <v>239</v>
      </c>
      <c r="C37" s="23" t="s">
        <v>240</v>
      </c>
      <c r="D37" s="17"/>
      <c r="E37" s="24">
        <f t="shared" si="9"/>
        <v>0</v>
      </c>
      <c r="F37" s="24"/>
      <c r="G37" s="20">
        <f t="shared" si="5"/>
        <v>0</v>
      </c>
      <c r="H37" s="4"/>
      <c r="I37" s="4"/>
      <c r="J37" s="4"/>
      <c r="K37" s="4"/>
      <c r="L37" s="4"/>
      <c r="M37" s="4"/>
      <c r="N37" s="4"/>
      <c r="O37" s="4"/>
      <c r="P37" s="4"/>
      <c r="Q37" s="4"/>
      <c r="R37" s="4"/>
      <c r="S37" s="20">
        <f>SUM(U37:AB37,AE37:AG37,AI37:BF37)</f>
        <v>0</v>
      </c>
      <c r="T37" s="20"/>
      <c r="U37" s="4"/>
      <c r="V37" s="4"/>
      <c r="W37" s="4"/>
      <c r="X37" s="4"/>
      <c r="Y37" s="4"/>
      <c r="Z37" s="4"/>
      <c r="AA37" s="4"/>
      <c r="AB37" s="4"/>
      <c r="AC37" s="737">
        <f>SUM(AE37:AG37,AI37:AT37)</f>
        <v>0</v>
      </c>
      <c r="AD37" s="720"/>
      <c r="AE37" s="4"/>
      <c r="AF37" s="4"/>
      <c r="AG37" s="4"/>
      <c r="AH37" s="25">
        <f>D37-BH37</f>
        <v>0</v>
      </c>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20">
        <f>SUM(H37:N37,P37:R37,U37:AB37,AE37:AG37,AI37:BG37)</f>
        <v>0</v>
      </c>
      <c r="BI37" s="23">
        <f>AH64</f>
        <v>0</v>
      </c>
      <c r="BJ37" s="14"/>
    </row>
    <row r="38" spans="1:62" s="26" customFormat="1" ht="20.25" customHeight="1" x14ac:dyDescent="0.25">
      <c r="A38" s="721" t="s">
        <v>260</v>
      </c>
      <c r="B38" s="16" t="s">
        <v>241</v>
      </c>
      <c r="C38" s="23" t="s">
        <v>242</v>
      </c>
      <c r="D38" s="17"/>
      <c r="E38" s="24">
        <f t="shared" si="9"/>
        <v>0</v>
      </c>
      <c r="F38" s="24"/>
      <c r="G38" s="20">
        <f t="shared" si="5"/>
        <v>0</v>
      </c>
      <c r="H38" s="4"/>
      <c r="I38" s="4"/>
      <c r="J38" s="4"/>
      <c r="K38" s="4"/>
      <c r="L38" s="4"/>
      <c r="M38" s="4"/>
      <c r="N38" s="4"/>
      <c r="O38" s="4"/>
      <c r="P38" s="4"/>
      <c r="Q38" s="4"/>
      <c r="R38" s="4"/>
      <c r="S38" s="20">
        <f>SUM(U38:AB38,AE38:AH38,AJ38:BF38)</f>
        <v>0</v>
      </c>
      <c r="T38" s="20"/>
      <c r="U38" s="4"/>
      <c r="V38" s="4"/>
      <c r="W38" s="4"/>
      <c r="X38" s="4"/>
      <c r="Y38" s="4"/>
      <c r="Z38" s="4"/>
      <c r="AA38" s="4"/>
      <c r="AB38" s="4"/>
      <c r="AC38" s="737">
        <f>SUM(AE38:AH38,AJ38:AT38)</f>
        <v>0</v>
      </c>
      <c r="AD38" s="720"/>
      <c r="AE38" s="4"/>
      <c r="AF38" s="4"/>
      <c r="AG38" s="4"/>
      <c r="AH38" s="4"/>
      <c r="AI38" s="25">
        <f>D38-BH38</f>
        <v>0</v>
      </c>
      <c r="AJ38" s="4"/>
      <c r="AK38" s="4"/>
      <c r="AL38" s="4"/>
      <c r="AM38" s="4"/>
      <c r="AN38" s="4"/>
      <c r="AO38" s="4"/>
      <c r="AP38" s="4"/>
      <c r="AQ38" s="4"/>
      <c r="AR38" s="4"/>
      <c r="AS38" s="4"/>
      <c r="AT38" s="4"/>
      <c r="AU38" s="4"/>
      <c r="AV38" s="4"/>
      <c r="AW38" s="4"/>
      <c r="AX38" s="4"/>
      <c r="AY38" s="4"/>
      <c r="AZ38" s="4"/>
      <c r="BA38" s="4"/>
      <c r="BB38" s="4"/>
      <c r="BC38" s="4"/>
      <c r="BD38" s="4"/>
      <c r="BE38" s="4"/>
      <c r="BF38" s="4"/>
      <c r="BG38" s="4"/>
      <c r="BH38" s="20">
        <f>SUM(H38:N38,P38:R38,U38:AB38,AE38:AH38,AJ38:BG38)</f>
        <v>0</v>
      </c>
      <c r="BI38" s="23">
        <f>AI64</f>
        <v>0</v>
      </c>
      <c r="BJ38" s="14"/>
    </row>
    <row r="39" spans="1:62" s="26" customFormat="1" ht="20.25" customHeight="1" x14ac:dyDescent="0.25">
      <c r="A39" s="721" t="s">
        <v>260</v>
      </c>
      <c r="B39" s="16" t="s">
        <v>243</v>
      </c>
      <c r="C39" s="23" t="s">
        <v>244</v>
      </c>
      <c r="D39" s="17"/>
      <c r="E39" s="24">
        <f t="shared" si="9"/>
        <v>0</v>
      </c>
      <c r="F39" s="24"/>
      <c r="G39" s="20">
        <f t="shared" si="5"/>
        <v>0</v>
      </c>
      <c r="H39" s="4"/>
      <c r="I39" s="4"/>
      <c r="J39" s="4"/>
      <c r="K39" s="4"/>
      <c r="L39" s="4"/>
      <c r="M39" s="4"/>
      <c r="N39" s="4"/>
      <c r="O39" s="4"/>
      <c r="P39" s="4"/>
      <c r="Q39" s="4"/>
      <c r="R39" s="4"/>
      <c r="S39" s="20">
        <f>SUM(U39:AB39,AE39:AI39,AK39:BF39)</f>
        <v>0</v>
      </c>
      <c r="T39" s="20"/>
      <c r="U39" s="4"/>
      <c r="V39" s="4"/>
      <c r="W39" s="4"/>
      <c r="X39" s="4"/>
      <c r="Y39" s="4"/>
      <c r="Z39" s="4"/>
      <c r="AA39" s="4"/>
      <c r="AB39" s="4"/>
      <c r="AC39" s="737">
        <f>SUM(AE39:AI39,AK39:AT39)</f>
        <v>0</v>
      </c>
      <c r="AD39" s="720"/>
      <c r="AE39" s="4"/>
      <c r="AF39" s="4"/>
      <c r="AG39" s="4"/>
      <c r="AH39" s="4"/>
      <c r="AI39" s="4"/>
      <c r="AJ39" s="25">
        <f>D39-BH39</f>
        <v>0</v>
      </c>
      <c r="AK39" s="4"/>
      <c r="AL39" s="4"/>
      <c r="AM39" s="4"/>
      <c r="AN39" s="4"/>
      <c r="AO39" s="4"/>
      <c r="AP39" s="4"/>
      <c r="AQ39" s="4"/>
      <c r="AR39" s="4"/>
      <c r="AS39" s="4"/>
      <c r="AT39" s="4"/>
      <c r="AU39" s="4"/>
      <c r="AV39" s="4"/>
      <c r="AW39" s="4"/>
      <c r="AX39" s="4"/>
      <c r="AY39" s="4"/>
      <c r="AZ39" s="4"/>
      <c r="BA39" s="4"/>
      <c r="BB39" s="4"/>
      <c r="BC39" s="4"/>
      <c r="BD39" s="4"/>
      <c r="BE39" s="4"/>
      <c r="BF39" s="4"/>
      <c r="BG39" s="4"/>
      <c r="BH39" s="20">
        <f>SUM(H39:N39,P39:R39,U39:AB39,AE39:AI39,AK39:BG39)</f>
        <v>0</v>
      </c>
      <c r="BI39" s="23">
        <f>AJ64</f>
        <v>0</v>
      </c>
      <c r="BJ39" s="14"/>
    </row>
    <row r="40" spans="1:62" s="26" customFormat="1" ht="20.25" customHeight="1" x14ac:dyDescent="0.25">
      <c r="A40" s="721" t="s">
        <v>260</v>
      </c>
      <c r="B40" s="16" t="s">
        <v>245</v>
      </c>
      <c r="C40" s="23" t="s">
        <v>246</v>
      </c>
      <c r="D40" s="17"/>
      <c r="E40" s="24">
        <f t="shared" si="9"/>
        <v>0</v>
      </c>
      <c r="F40" s="24"/>
      <c r="G40" s="20">
        <f t="shared" si="5"/>
        <v>0</v>
      </c>
      <c r="H40" s="4"/>
      <c r="I40" s="4"/>
      <c r="J40" s="4"/>
      <c r="K40" s="4"/>
      <c r="L40" s="4"/>
      <c r="M40" s="4"/>
      <c r="N40" s="4"/>
      <c r="O40" s="4"/>
      <c r="P40" s="4"/>
      <c r="Q40" s="4"/>
      <c r="R40" s="4"/>
      <c r="S40" s="20">
        <f>SUM(U40:AB40,AE40:AJ40,AL40:BF40)</f>
        <v>0</v>
      </c>
      <c r="T40" s="20"/>
      <c r="U40" s="4"/>
      <c r="V40" s="4"/>
      <c r="W40" s="4"/>
      <c r="X40" s="4"/>
      <c r="Y40" s="4"/>
      <c r="Z40" s="4"/>
      <c r="AA40" s="4"/>
      <c r="AB40" s="4"/>
      <c r="AC40" s="737">
        <f>SUM(AE40:AJ40,AL40:AT40)</f>
        <v>0</v>
      </c>
      <c r="AD40" s="720"/>
      <c r="AE40" s="4"/>
      <c r="AF40" s="4"/>
      <c r="AG40" s="4"/>
      <c r="AH40" s="4"/>
      <c r="AI40" s="4"/>
      <c r="AJ40" s="4"/>
      <c r="AK40" s="25">
        <f>D40-BH40</f>
        <v>0</v>
      </c>
      <c r="AL40" s="4"/>
      <c r="AM40" s="4"/>
      <c r="AN40" s="4"/>
      <c r="AO40" s="4"/>
      <c r="AP40" s="4"/>
      <c r="AQ40" s="4"/>
      <c r="AR40" s="4"/>
      <c r="AS40" s="4"/>
      <c r="AT40" s="4"/>
      <c r="AU40" s="4"/>
      <c r="AV40" s="4"/>
      <c r="AW40" s="4"/>
      <c r="AX40" s="4"/>
      <c r="AY40" s="4"/>
      <c r="AZ40" s="4"/>
      <c r="BA40" s="4"/>
      <c r="BB40" s="4"/>
      <c r="BC40" s="4"/>
      <c r="BD40" s="4"/>
      <c r="BE40" s="4"/>
      <c r="BF40" s="4"/>
      <c r="BG40" s="4"/>
      <c r="BH40" s="20">
        <f>SUM(H40:N40,P40:R40,U40:AB40,AE40:AJ40,AL40:BG40)</f>
        <v>0</v>
      </c>
      <c r="BI40" s="23">
        <f>AK64</f>
        <v>0</v>
      </c>
      <c r="BJ40" s="14"/>
    </row>
    <row r="41" spans="1:62" s="26" customFormat="1" ht="20.25" customHeight="1" x14ac:dyDescent="0.25">
      <c r="A41" s="721" t="s">
        <v>260</v>
      </c>
      <c r="B41" s="16" t="s">
        <v>247</v>
      </c>
      <c r="C41" s="23" t="s">
        <v>248</v>
      </c>
      <c r="D41" s="17"/>
      <c r="E41" s="24">
        <f t="shared" si="9"/>
        <v>0</v>
      </c>
      <c r="F41" s="24"/>
      <c r="G41" s="20">
        <f t="shared" si="5"/>
        <v>0</v>
      </c>
      <c r="H41" s="4"/>
      <c r="I41" s="4"/>
      <c r="J41" s="4"/>
      <c r="K41" s="4"/>
      <c r="L41" s="4"/>
      <c r="M41" s="4"/>
      <c r="N41" s="4"/>
      <c r="O41" s="4"/>
      <c r="P41" s="4"/>
      <c r="Q41" s="4"/>
      <c r="R41" s="4"/>
      <c r="S41" s="20">
        <f>SUM(U41:AB41,AE41:AK41,AM41:BF41)</f>
        <v>0</v>
      </c>
      <c r="T41" s="20"/>
      <c r="U41" s="4"/>
      <c r="V41" s="4"/>
      <c r="W41" s="4"/>
      <c r="X41" s="4"/>
      <c r="Y41" s="4"/>
      <c r="Z41" s="4"/>
      <c r="AA41" s="4"/>
      <c r="AB41" s="4"/>
      <c r="AC41" s="737">
        <f>SUM(AE41:AK41,AM41:AT41)</f>
        <v>0</v>
      </c>
      <c r="AD41" s="720"/>
      <c r="AE41" s="4"/>
      <c r="AF41" s="4"/>
      <c r="AG41" s="4"/>
      <c r="AH41" s="4"/>
      <c r="AI41" s="4"/>
      <c r="AJ41" s="4"/>
      <c r="AK41" s="4"/>
      <c r="AL41" s="25">
        <f>D41-BH41</f>
        <v>0</v>
      </c>
      <c r="AM41" s="4"/>
      <c r="AN41" s="4"/>
      <c r="AO41" s="4"/>
      <c r="AP41" s="4"/>
      <c r="AQ41" s="4"/>
      <c r="AR41" s="4"/>
      <c r="AS41" s="4"/>
      <c r="AT41" s="4"/>
      <c r="AU41" s="4"/>
      <c r="AV41" s="4"/>
      <c r="AW41" s="4"/>
      <c r="AX41" s="4"/>
      <c r="AY41" s="4"/>
      <c r="AZ41" s="4"/>
      <c r="BA41" s="4"/>
      <c r="BB41" s="4"/>
      <c r="BC41" s="4"/>
      <c r="BD41" s="4"/>
      <c r="BE41" s="4"/>
      <c r="BF41" s="4"/>
      <c r="BG41" s="4"/>
      <c r="BH41" s="20">
        <f>SUM(H41:N41,P41:R41,U41:AB41,AE41:AK41,AM41:BG41)</f>
        <v>0</v>
      </c>
      <c r="BI41" s="23">
        <f>AL64</f>
        <v>0</v>
      </c>
      <c r="BJ41" s="14"/>
    </row>
    <row r="42" spans="1:62" s="26" customFormat="1" ht="20.25" customHeight="1" x14ac:dyDescent="0.25">
      <c r="A42" s="721" t="s">
        <v>260</v>
      </c>
      <c r="B42" s="16" t="s">
        <v>249</v>
      </c>
      <c r="C42" s="23" t="s">
        <v>250</v>
      </c>
      <c r="D42" s="17"/>
      <c r="E42" s="24">
        <f t="shared" si="9"/>
        <v>0</v>
      </c>
      <c r="F42" s="24"/>
      <c r="G42" s="20">
        <f t="shared" si="5"/>
        <v>0</v>
      </c>
      <c r="H42" s="4"/>
      <c r="I42" s="4"/>
      <c r="J42" s="4"/>
      <c r="K42" s="4"/>
      <c r="L42" s="4"/>
      <c r="M42" s="4"/>
      <c r="N42" s="4"/>
      <c r="O42" s="4"/>
      <c r="P42" s="4"/>
      <c r="Q42" s="4"/>
      <c r="R42" s="4"/>
      <c r="S42" s="20">
        <f>SUM(U42:AB42,AE42:AL42,AN42:BF42)</f>
        <v>0</v>
      </c>
      <c r="T42" s="20"/>
      <c r="U42" s="4"/>
      <c r="V42" s="4"/>
      <c r="W42" s="4"/>
      <c r="X42" s="4"/>
      <c r="Y42" s="4"/>
      <c r="Z42" s="4"/>
      <c r="AA42" s="4"/>
      <c r="AB42" s="4"/>
      <c r="AC42" s="737">
        <f>SUM(AE42:AL42,AN42:AT42)</f>
        <v>0</v>
      </c>
      <c r="AD42" s="720"/>
      <c r="AE42" s="4"/>
      <c r="AF42" s="4"/>
      <c r="AG42" s="4"/>
      <c r="AH42" s="4"/>
      <c r="AI42" s="4"/>
      <c r="AJ42" s="4"/>
      <c r="AK42" s="4"/>
      <c r="AL42" s="4"/>
      <c r="AM42" s="25">
        <f>D42-BH42</f>
        <v>0</v>
      </c>
      <c r="AN42" s="4"/>
      <c r="AO42" s="4"/>
      <c r="AP42" s="4"/>
      <c r="AQ42" s="4"/>
      <c r="AR42" s="4"/>
      <c r="AS42" s="4"/>
      <c r="AT42" s="4"/>
      <c r="AU42" s="4"/>
      <c r="AV42" s="4"/>
      <c r="AW42" s="4"/>
      <c r="AX42" s="4"/>
      <c r="AY42" s="4"/>
      <c r="AZ42" s="4"/>
      <c r="BA42" s="4"/>
      <c r="BB42" s="4"/>
      <c r="BC42" s="4"/>
      <c r="BD42" s="4"/>
      <c r="BE42" s="4"/>
      <c r="BF42" s="4"/>
      <c r="BG42" s="4"/>
      <c r="BH42" s="20">
        <f>SUM(H42:N42,P42:R42,U42:AB42,AE42:AL42,AN42:BG42)</f>
        <v>0</v>
      </c>
      <c r="BI42" s="23">
        <f>AM64</f>
        <v>0</v>
      </c>
      <c r="BJ42" s="14"/>
    </row>
    <row r="43" spans="1:62" s="26" customFormat="1" ht="20.25" customHeight="1" x14ac:dyDescent="0.25">
      <c r="A43" s="721" t="s">
        <v>260</v>
      </c>
      <c r="B43" s="16" t="s">
        <v>104</v>
      </c>
      <c r="C43" s="23" t="s">
        <v>144</v>
      </c>
      <c r="D43" s="17"/>
      <c r="E43" s="24">
        <f t="shared" si="9"/>
        <v>0</v>
      </c>
      <c r="F43" s="24"/>
      <c r="G43" s="20">
        <f t="shared" si="5"/>
        <v>0</v>
      </c>
      <c r="H43" s="4"/>
      <c r="I43" s="4"/>
      <c r="J43" s="4"/>
      <c r="K43" s="4"/>
      <c r="L43" s="4"/>
      <c r="M43" s="4"/>
      <c r="N43" s="4"/>
      <c r="O43" s="4"/>
      <c r="P43" s="4"/>
      <c r="Q43" s="4"/>
      <c r="R43" s="4"/>
      <c r="S43" s="20">
        <f>SUM(U43:AB43,AE43:AM43,AO43:BF43)</f>
        <v>0</v>
      </c>
      <c r="T43" s="20"/>
      <c r="U43" s="4"/>
      <c r="V43" s="4"/>
      <c r="W43" s="4"/>
      <c r="X43" s="4"/>
      <c r="Y43" s="4"/>
      <c r="Z43" s="4"/>
      <c r="AA43" s="4"/>
      <c r="AB43" s="4"/>
      <c r="AC43" s="737">
        <f>SUM(AE43:AM43,AO43:AT43)</f>
        <v>0</v>
      </c>
      <c r="AD43" s="720"/>
      <c r="AE43" s="4"/>
      <c r="AF43" s="4"/>
      <c r="AG43" s="4"/>
      <c r="AH43" s="4"/>
      <c r="AI43" s="4"/>
      <c r="AJ43" s="4"/>
      <c r="AK43" s="4"/>
      <c r="AL43" s="4"/>
      <c r="AM43" s="4"/>
      <c r="AN43" s="25">
        <f>D43-BH43</f>
        <v>0</v>
      </c>
      <c r="AO43" s="4"/>
      <c r="AP43" s="4"/>
      <c r="AQ43" s="4"/>
      <c r="AR43" s="4"/>
      <c r="AS43" s="4"/>
      <c r="AT43" s="4"/>
      <c r="AU43" s="4"/>
      <c r="AV43" s="4"/>
      <c r="AW43" s="4"/>
      <c r="AX43" s="4"/>
      <c r="AY43" s="4"/>
      <c r="AZ43" s="4"/>
      <c r="BA43" s="4"/>
      <c r="BB43" s="4"/>
      <c r="BC43" s="4"/>
      <c r="BD43" s="4"/>
      <c r="BE43" s="4"/>
      <c r="BF43" s="4"/>
      <c r="BG43" s="4"/>
      <c r="BH43" s="20">
        <f>SUM(H43:N43,P43:R43,U43:AB43,AE43:AM43,AO43:BG43)</f>
        <v>0</v>
      </c>
      <c r="BI43" s="23">
        <f>AN64</f>
        <v>0</v>
      </c>
      <c r="BJ43" s="14"/>
    </row>
    <row r="44" spans="1:62" s="26" customFormat="1" ht="20.25" customHeight="1" x14ac:dyDescent="0.25">
      <c r="A44" s="721" t="s">
        <v>260</v>
      </c>
      <c r="B44" s="16" t="s">
        <v>83</v>
      </c>
      <c r="C44" s="23" t="s">
        <v>73</v>
      </c>
      <c r="D44" s="17"/>
      <c r="E44" s="24">
        <f t="shared" si="9"/>
        <v>0</v>
      </c>
      <c r="F44" s="24"/>
      <c r="G44" s="20">
        <f t="shared" si="5"/>
        <v>0</v>
      </c>
      <c r="H44" s="4"/>
      <c r="I44" s="4"/>
      <c r="J44" s="4"/>
      <c r="K44" s="4"/>
      <c r="L44" s="4"/>
      <c r="M44" s="4"/>
      <c r="N44" s="4"/>
      <c r="O44" s="4"/>
      <c r="P44" s="4"/>
      <c r="Q44" s="4"/>
      <c r="R44" s="4"/>
      <c r="S44" s="20">
        <f>SUM(U44:AB44,AE44:AN44,AP44:BF44)</f>
        <v>0</v>
      </c>
      <c r="T44" s="20"/>
      <c r="U44" s="4"/>
      <c r="V44" s="4"/>
      <c r="W44" s="4"/>
      <c r="X44" s="4"/>
      <c r="Y44" s="4"/>
      <c r="Z44" s="4"/>
      <c r="AA44" s="4"/>
      <c r="AB44" s="4"/>
      <c r="AC44" s="737">
        <f>SUM(AE44:AN44,AP44:AT44)</f>
        <v>0</v>
      </c>
      <c r="AD44" s="720"/>
      <c r="AE44" s="4"/>
      <c r="AF44" s="4"/>
      <c r="AG44" s="4"/>
      <c r="AH44" s="4"/>
      <c r="AI44" s="4"/>
      <c r="AJ44" s="4"/>
      <c r="AK44" s="4"/>
      <c r="AL44" s="4"/>
      <c r="AM44" s="4"/>
      <c r="AN44" s="4"/>
      <c r="AO44" s="25">
        <f>D44-BH44</f>
        <v>0</v>
      </c>
      <c r="AP44" s="4"/>
      <c r="AQ44" s="4"/>
      <c r="AR44" s="4"/>
      <c r="AS44" s="4"/>
      <c r="AT44" s="4"/>
      <c r="AU44" s="4"/>
      <c r="AV44" s="4"/>
      <c r="AW44" s="4"/>
      <c r="AX44" s="4"/>
      <c r="AY44" s="4"/>
      <c r="AZ44" s="4"/>
      <c r="BA44" s="4"/>
      <c r="BB44" s="4"/>
      <c r="BC44" s="4"/>
      <c r="BD44" s="4"/>
      <c r="BE44" s="4"/>
      <c r="BF44" s="4"/>
      <c r="BG44" s="4"/>
      <c r="BH44" s="20">
        <f>SUM(H44:N44,P44:R44,U44:AB44,AE44:AN44,AP44:BG44)</f>
        <v>0</v>
      </c>
      <c r="BI44" s="23">
        <f>AO64</f>
        <v>0</v>
      </c>
      <c r="BJ44" s="14"/>
    </row>
    <row r="45" spans="1:62" s="26" customFormat="1" ht="20.25" customHeight="1" x14ac:dyDescent="0.25">
      <c r="A45" s="721" t="s">
        <v>260</v>
      </c>
      <c r="B45" s="16" t="s">
        <v>93</v>
      </c>
      <c r="C45" s="23" t="s">
        <v>97</v>
      </c>
      <c r="D45" s="17"/>
      <c r="E45" s="24">
        <f t="shared" si="9"/>
        <v>0</v>
      </c>
      <c r="F45" s="24"/>
      <c r="G45" s="20">
        <f t="shared" si="5"/>
        <v>0</v>
      </c>
      <c r="H45" s="4"/>
      <c r="I45" s="4"/>
      <c r="J45" s="4"/>
      <c r="K45" s="4"/>
      <c r="L45" s="4"/>
      <c r="M45" s="4"/>
      <c r="N45" s="4"/>
      <c r="O45" s="4"/>
      <c r="P45" s="4"/>
      <c r="Q45" s="4"/>
      <c r="R45" s="4"/>
      <c r="S45" s="20">
        <f>SUM(U45:AB45,AE45:AO45,AQ45:BF45)</f>
        <v>0</v>
      </c>
      <c r="T45" s="20"/>
      <c r="U45" s="4"/>
      <c r="V45" s="4"/>
      <c r="W45" s="4"/>
      <c r="X45" s="4"/>
      <c r="Y45" s="4"/>
      <c r="Z45" s="4"/>
      <c r="AA45" s="4"/>
      <c r="AB45" s="4"/>
      <c r="AC45" s="737">
        <f>SUM(AE45:AO45,AQ45:AT45)</f>
        <v>0</v>
      </c>
      <c r="AD45" s="720"/>
      <c r="AE45" s="4"/>
      <c r="AF45" s="4"/>
      <c r="AG45" s="4"/>
      <c r="AH45" s="4"/>
      <c r="AI45" s="4"/>
      <c r="AJ45" s="4"/>
      <c r="AK45" s="4"/>
      <c r="AL45" s="4"/>
      <c r="AM45" s="4"/>
      <c r="AN45" s="4"/>
      <c r="AO45" s="4"/>
      <c r="AP45" s="25">
        <f>D45-BH45</f>
        <v>0</v>
      </c>
      <c r="AQ45" s="4"/>
      <c r="AR45" s="4"/>
      <c r="AS45" s="4"/>
      <c r="AT45" s="4"/>
      <c r="AU45" s="4"/>
      <c r="AV45" s="4"/>
      <c r="AW45" s="4"/>
      <c r="AX45" s="4"/>
      <c r="AY45" s="4"/>
      <c r="AZ45" s="4"/>
      <c r="BA45" s="4"/>
      <c r="BB45" s="4"/>
      <c r="BC45" s="4"/>
      <c r="BD45" s="4"/>
      <c r="BE45" s="4"/>
      <c r="BF45" s="4"/>
      <c r="BG45" s="4"/>
      <c r="BH45" s="20">
        <f>SUM(H45:N45,P45:R45,U45:AB45,AE45:AO45,AQ45:BG45)</f>
        <v>0</v>
      </c>
      <c r="BI45" s="23">
        <f>AP64</f>
        <v>0</v>
      </c>
      <c r="BJ45" s="14"/>
    </row>
    <row r="46" spans="1:62" s="26" customFormat="1" ht="20.25" customHeight="1" x14ac:dyDescent="0.25">
      <c r="A46" s="721" t="s">
        <v>260</v>
      </c>
      <c r="B46" s="16" t="s">
        <v>251</v>
      </c>
      <c r="C46" s="23" t="s">
        <v>43</v>
      </c>
      <c r="D46" s="17"/>
      <c r="E46" s="24">
        <f t="shared" si="9"/>
        <v>0</v>
      </c>
      <c r="F46" s="24"/>
      <c r="G46" s="20">
        <f t="shared" si="5"/>
        <v>0</v>
      </c>
      <c r="H46" s="4"/>
      <c r="I46" s="4"/>
      <c r="J46" s="4"/>
      <c r="K46" s="4"/>
      <c r="L46" s="4"/>
      <c r="M46" s="4"/>
      <c r="N46" s="4"/>
      <c r="O46" s="4"/>
      <c r="P46" s="4"/>
      <c r="Q46" s="4"/>
      <c r="R46" s="4"/>
      <c r="S46" s="20">
        <f>SUM(U46:AB46,AE46:AP46,AR46:BF46)</f>
        <v>0</v>
      </c>
      <c r="T46" s="20"/>
      <c r="U46" s="4"/>
      <c r="V46" s="4"/>
      <c r="W46" s="4"/>
      <c r="X46" s="4"/>
      <c r="Y46" s="4"/>
      <c r="Z46" s="4"/>
      <c r="AA46" s="4"/>
      <c r="AB46" s="4"/>
      <c r="AC46" s="737">
        <f>SUM(AE46:AP46,AR46:AT46)</f>
        <v>0</v>
      </c>
      <c r="AD46" s="720"/>
      <c r="AE46" s="4"/>
      <c r="AF46" s="4"/>
      <c r="AG46" s="4"/>
      <c r="AH46" s="4"/>
      <c r="AI46" s="4"/>
      <c r="AJ46" s="4"/>
      <c r="AK46" s="4"/>
      <c r="AL46" s="4"/>
      <c r="AM46" s="4"/>
      <c r="AN46" s="4"/>
      <c r="AO46" s="4"/>
      <c r="AP46" s="4"/>
      <c r="AQ46" s="25">
        <f>D46-BH46</f>
        <v>0</v>
      </c>
      <c r="AR46" s="4"/>
      <c r="AS46" s="4"/>
      <c r="AT46" s="4"/>
      <c r="AU46" s="4"/>
      <c r="AV46" s="4"/>
      <c r="AW46" s="4"/>
      <c r="AX46" s="4"/>
      <c r="AY46" s="4"/>
      <c r="AZ46" s="4"/>
      <c r="BA46" s="4"/>
      <c r="BB46" s="4"/>
      <c r="BC46" s="4"/>
      <c r="BD46" s="4"/>
      <c r="BE46" s="4"/>
      <c r="BF46" s="4"/>
      <c r="BG46" s="4"/>
      <c r="BH46" s="20">
        <f>SUM(H46:N46,P46:R46,U46:AB46,AE46:AP46,AR46:BG46)</f>
        <v>0</v>
      </c>
      <c r="BI46" s="23">
        <f>AQ64</f>
        <v>0</v>
      </c>
      <c r="BJ46" s="14"/>
    </row>
    <row r="47" spans="1:62" s="26" customFormat="1" ht="20.25" customHeight="1" x14ac:dyDescent="0.25">
      <c r="A47" s="721" t="s">
        <v>260</v>
      </c>
      <c r="B47" s="16" t="s">
        <v>252</v>
      </c>
      <c r="C47" s="23" t="s">
        <v>253</v>
      </c>
      <c r="D47" s="17"/>
      <c r="E47" s="24">
        <f t="shared" si="9"/>
        <v>0</v>
      </c>
      <c r="F47" s="24"/>
      <c r="G47" s="20">
        <f t="shared" si="5"/>
        <v>0</v>
      </c>
      <c r="H47" s="4"/>
      <c r="I47" s="4"/>
      <c r="J47" s="4"/>
      <c r="K47" s="4"/>
      <c r="L47" s="4"/>
      <c r="M47" s="4"/>
      <c r="N47" s="4"/>
      <c r="O47" s="4"/>
      <c r="P47" s="4"/>
      <c r="Q47" s="4"/>
      <c r="R47" s="4"/>
      <c r="S47" s="20">
        <f>SUM(U47:AB47,AE47:AQ47,AS47:BF47)</f>
        <v>0</v>
      </c>
      <c r="T47" s="20"/>
      <c r="U47" s="4"/>
      <c r="V47" s="4"/>
      <c r="W47" s="4"/>
      <c r="X47" s="4"/>
      <c r="Y47" s="4"/>
      <c r="Z47" s="4"/>
      <c r="AA47" s="4"/>
      <c r="AB47" s="4"/>
      <c r="AC47" s="737">
        <f>SUM(AE47:AQ47,AS47:AT47)</f>
        <v>0</v>
      </c>
      <c r="AD47" s="720"/>
      <c r="AE47" s="4"/>
      <c r="AF47" s="4"/>
      <c r="AG47" s="4"/>
      <c r="AH47" s="4"/>
      <c r="AI47" s="4"/>
      <c r="AJ47" s="4"/>
      <c r="AK47" s="4"/>
      <c r="AL47" s="4"/>
      <c r="AM47" s="4"/>
      <c r="AN47" s="4"/>
      <c r="AO47" s="4"/>
      <c r="AP47" s="4"/>
      <c r="AQ47" s="4"/>
      <c r="AR47" s="25">
        <f>D47-BH47</f>
        <v>0</v>
      </c>
      <c r="AS47" s="4"/>
      <c r="AT47" s="4"/>
      <c r="AU47" s="4"/>
      <c r="AV47" s="4"/>
      <c r="AW47" s="4"/>
      <c r="AX47" s="4"/>
      <c r="AY47" s="4"/>
      <c r="AZ47" s="4"/>
      <c r="BA47" s="4"/>
      <c r="BB47" s="4"/>
      <c r="BC47" s="4"/>
      <c r="BD47" s="4"/>
      <c r="BE47" s="4"/>
      <c r="BF47" s="4"/>
      <c r="BG47" s="4"/>
      <c r="BH47" s="20">
        <f>SUM(H47:N47,P47:R47,U47:AB47,AE47:AQ47,AS47:BG47)</f>
        <v>0</v>
      </c>
      <c r="BI47" s="23">
        <f>AR64</f>
        <v>0</v>
      </c>
      <c r="BJ47" s="14"/>
    </row>
    <row r="48" spans="1:62" s="26" customFormat="1" ht="20.25" customHeight="1" x14ac:dyDescent="0.25">
      <c r="A48" s="721" t="s">
        <v>260</v>
      </c>
      <c r="B48" s="16" t="s">
        <v>254</v>
      </c>
      <c r="C48" s="23" t="s">
        <v>255</v>
      </c>
      <c r="D48" s="17"/>
      <c r="E48" s="24">
        <f t="shared" si="9"/>
        <v>0</v>
      </c>
      <c r="F48" s="24"/>
      <c r="G48" s="20">
        <f t="shared" si="5"/>
        <v>0</v>
      </c>
      <c r="H48" s="4"/>
      <c r="I48" s="4"/>
      <c r="J48" s="4"/>
      <c r="K48" s="4"/>
      <c r="L48" s="4"/>
      <c r="M48" s="4"/>
      <c r="N48" s="4"/>
      <c r="O48" s="4"/>
      <c r="P48" s="4"/>
      <c r="Q48" s="4"/>
      <c r="R48" s="4"/>
      <c r="S48" s="20">
        <f>SUM(U48:AB48,AE48:AR48,AT48:BF48)</f>
        <v>0</v>
      </c>
      <c r="T48" s="20"/>
      <c r="U48" s="4"/>
      <c r="V48" s="4"/>
      <c r="W48" s="4"/>
      <c r="X48" s="4"/>
      <c r="Y48" s="4"/>
      <c r="Z48" s="4"/>
      <c r="AA48" s="4"/>
      <c r="AB48" s="4"/>
      <c r="AC48" s="737">
        <f>SUM(AE48:AR48,AT48)</f>
        <v>0</v>
      </c>
      <c r="AD48" s="720"/>
      <c r="AE48" s="4"/>
      <c r="AF48" s="4"/>
      <c r="AG48" s="4"/>
      <c r="AH48" s="4"/>
      <c r="AI48" s="4"/>
      <c r="AJ48" s="4"/>
      <c r="AK48" s="4"/>
      <c r="AL48" s="4"/>
      <c r="AM48" s="4"/>
      <c r="AN48" s="4"/>
      <c r="AO48" s="4"/>
      <c r="AP48" s="4"/>
      <c r="AQ48" s="4"/>
      <c r="AR48" s="4"/>
      <c r="AS48" s="25">
        <f>D48-BH48</f>
        <v>0</v>
      </c>
      <c r="AT48" s="4"/>
      <c r="AU48" s="4"/>
      <c r="AV48" s="4"/>
      <c r="AW48" s="4"/>
      <c r="AX48" s="4"/>
      <c r="AY48" s="4"/>
      <c r="AZ48" s="4"/>
      <c r="BA48" s="4"/>
      <c r="BB48" s="4"/>
      <c r="BC48" s="4"/>
      <c r="BD48" s="4"/>
      <c r="BE48" s="4"/>
      <c r="BF48" s="4"/>
      <c r="BG48" s="4"/>
      <c r="BH48" s="20">
        <f>SUM(H48:N48,P48:R48,U48:AB48,AE48:AR48,AT48:BG48)</f>
        <v>0</v>
      </c>
      <c r="BI48" s="23">
        <f>AS64</f>
        <v>0</v>
      </c>
      <c r="BJ48" s="14"/>
    </row>
    <row r="49" spans="1:62" s="26" customFormat="1" ht="20.25" customHeight="1" x14ac:dyDescent="0.25">
      <c r="A49" s="721" t="s">
        <v>260</v>
      </c>
      <c r="B49" s="16" t="s">
        <v>256</v>
      </c>
      <c r="C49" s="23" t="s">
        <v>257</v>
      </c>
      <c r="D49" s="17"/>
      <c r="E49" s="24">
        <f t="shared" si="9"/>
        <v>0</v>
      </c>
      <c r="F49" s="24"/>
      <c r="G49" s="20">
        <f t="shared" si="5"/>
        <v>0</v>
      </c>
      <c r="H49" s="4"/>
      <c r="I49" s="4"/>
      <c r="J49" s="4"/>
      <c r="K49" s="4"/>
      <c r="L49" s="4"/>
      <c r="M49" s="4"/>
      <c r="N49" s="4"/>
      <c r="O49" s="4"/>
      <c r="P49" s="4"/>
      <c r="Q49" s="4"/>
      <c r="R49" s="4"/>
      <c r="S49" s="20">
        <f>SUM(U49:AB49,AE49:AS49,AU49:BF49)</f>
        <v>0</v>
      </c>
      <c r="T49" s="20"/>
      <c r="U49" s="4"/>
      <c r="V49" s="4"/>
      <c r="W49" s="4"/>
      <c r="X49" s="4"/>
      <c r="Y49" s="4"/>
      <c r="Z49" s="4"/>
      <c r="AA49" s="4"/>
      <c r="AB49" s="4"/>
      <c r="AC49" s="737">
        <f>SUM(AE49:AS49,)</f>
        <v>0</v>
      </c>
      <c r="AD49" s="720"/>
      <c r="AE49" s="4"/>
      <c r="AF49" s="4"/>
      <c r="AG49" s="4"/>
      <c r="AH49" s="4"/>
      <c r="AI49" s="4"/>
      <c r="AJ49" s="4"/>
      <c r="AK49" s="4"/>
      <c r="AL49" s="4"/>
      <c r="AM49" s="4"/>
      <c r="AN49" s="4"/>
      <c r="AO49" s="4"/>
      <c r="AP49" s="4"/>
      <c r="AQ49" s="4"/>
      <c r="AR49" s="4"/>
      <c r="AS49" s="4"/>
      <c r="AT49" s="25">
        <f>D49-BH49</f>
        <v>0</v>
      </c>
      <c r="AU49" s="4"/>
      <c r="AV49" s="4"/>
      <c r="AW49" s="4"/>
      <c r="AX49" s="4"/>
      <c r="AY49" s="4"/>
      <c r="AZ49" s="4"/>
      <c r="BA49" s="4"/>
      <c r="BB49" s="4"/>
      <c r="BC49" s="4"/>
      <c r="BD49" s="4"/>
      <c r="BE49" s="4"/>
      <c r="BF49" s="4"/>
      <c r="BG49" s="4"/>
      <c r="BH49" s="20">
        <f>SUM(H49:N49,P49:R49,U49:AB49,AE49:AS49,AU49:BG49)</f>
        <v>0</v>
      </c>
      <c r="BI49" s="23">
        <f>AT64</f>
        <v>0</v>
      </c>
      <c r="BJ49" s="14"/>
    </row>
    <row r="50" spans="1:62" s="26" customFormat="1" ht="13.8" x14ac:dyDescent="0.25">
      <c r="A50" s="15">
        <v>2.1</v>
      </c>
      <c r="B50" s="16" t="s">
        <v>119</v>
      </c>
      <c r="C50" s="23" t="s">
        <v>123</v>
      </c>
      <c r="D50" s="17"/>
      <c r="E50" s="24">
        <f t="shared" si="9"/>
        <v>0</v>
      </c>
      <c r="F50" s="24"/>
      <c r="G50" s="20">
        <f t="shared" si="5"/>
        <v>0</v>
      </c>
      <c r="H50" s="4"/>
      <c r="I50" s="4"/>
      <c r="J50" s="4"/>
      <c r="K50" s="4"/>
      <c r="L50" s="4"/>
      <c r="M50" s="4"/>
      <c r="N50" s="4"/>
      <c r="O50" s="4"/>
      <c r="P50" s="4"/>
      <c r="Q50" s="4"/>
      <c r="R50" s="4"/>
      <c r="S50" s="20">
        <f>SUM(U50:AB50,AE50:AT50,AV50:BF50)</f>
        <v>0</v>
      </c>
      <c r="T50" s="20"/>
      <c r="U50" s="4"/>
      <c r="V50" s="4"/>
      <c r="W50" s="4"/>
      <c r="X50" s="4"/>
      <c r="Y50" s="4"/>
      <c r="Z50" s="4"/>
      <c r="AA50" s="4"/>
      <c r="AB50" s="4"/>
      <c r="AC50" s="737">
        <f>SUM(AE50:AT50,)</f>
        <v>0</v>
      </c>
      <c r="AD50" s="720"/>
      <c r="AE50" s="4"/>
      <c r="AF50" s="4"/>
      <c r="AG50" s="4"/>
      <c r="AH50" s="4"/>
      <c r="AI50" s="4"/>
      <c r="AJ50" s="4"/>
      <c r="AK50" s="4"/>
      <c r="AL50" s="4"/>
      <c r="AM50" s="4"/>
      <c r="AN50" s="4"/>
      <c r="AO50" s="4"/>
      <c r="AP50" s="4"/>
      <c r="AQ50" s="4"/>
      <c r="AR50" s="4"/>
      <c r="AS50" s="4"/>
      <c r="AT50" s="4"/>
      <c r="AU50" s="25">
        <f>D50-BH50</f>
        <v>0</v>
      </c>
      <c r="AV50" s="4"/>
      <c r="AW50" s="4"/>
      <c r="AX50" s="4"/>
      <c r="AY50" s="4"/>
      <c r="AZ50" s="4"/>
      <c r="BA50" s="4"/>
      <c r="BB50" s="4"/>
      <c r="BC50" s="4"/>
      <c r="BD50" s="4"/>
      <c r="BE50" s="4"/>
      <c r="BF50" s="4"/>
      <c r="BG50" s="4"/>
      <c r="BH50" s="20">
        <f>SUM(H50:N50,P50:R50,U50:AB50,AE50:AT50,AV50:BG50)</f>
        <v>0</v>
      </c>
      <c r="BI50" s="23">
        <f>AU64</f>
        <v>0</v>
      </c>
      <c r="BJ50" s="14"/>
    </row>
    <row r="51" spans="1:62" s="26" customFormat="1" ht="13.8" x14ac:dyDescent="0.25">
      <c r="A51" s="15">
        <v>2.11</v>
      </c>
      <c r="B51" s="16" t="s">
        <v>148</v>
      </c>
      <c r="C51" s="23" t="s">
        <v>146</v>
      </c>
      <c r="D51" s="17"/>
      <c r="E51" s="24">
        <f t="shared" si="9"/>
        <v>0</v>
      </c>
      <c r="F51" s="24"/>
      <c r="G51" s="20">
        <f t="shared" si="5"/>
        <v>0</v>
      </c>
      <c r="H51" s="4"/>
      <c r="I51" s="4"/>
      <c r="J51" s="4"/>
      <c r="K51" s="4"/>
      <c r="L51" s="4"/>
      <c r="M51" s="4"/>
      <c r="N51" s="4"/>
      <c r="O51" s="4"/>
      <c r="P51" s="4"/>
      <c r="Q51" s="4"/>
      <c r="R51" s="4"/>
      <c r="S51" s="20">
        <f>SUM(U51:AB51,AE51:AU51,AW51:BF51)</f>
        <v>0</v>
      </c>
      <c r="T51" s="20"/>
      <c r="U51" s="4"/>
      <c r="V51" s="4"/>
      <c r="W51" s="4"/>
      <c r="X51" s="4"/>
      <c r="Y51" s="4"/>
      <c r="Z51" s="4"/>
      <c r="AA51" s="4"/>
      <c r="AB51" s="4"/>
      <c r="AC51" s="737">
        <f>SUM(AE51:AT51,)</f>
        <v>0</v>
      </c>
      <c r="AD51" s="720"/>
      <c r="AE51" s="4"/>
      <c r="AF51" s="4"/>
      <c r="AG51" s="4"/>
      <c r="AH51" s="4"/>
      <c r="AI51" s="4"/>
      <c r="AJ51" s="4"/>
      <c r="AK51" s="4"/>
      <c r="AL51" s="4"/>
      <c r="AM51" s="4"/>
      <c r="AN51" s="4"/>
      <c r="AO51" s="4"/>
      <c r="AP51" s="4"/>
      <c r="AQ51" s="4"/>
      <c r="AR51" s="4"/>
      <c r="AS51" s="4"/>
      <c r="AT51" s="4"/>
      <c r="AU51" s="4"/>
      <c r="AV51" s="93">
        <f>D51-BH51</f>
        <v>0</v>
      </c>
      <c r="AW51" s="4"/>
      <c r="AX51" s="4"/>
      <c r="AY51" s="4"/>
      <c r="AZ51" s="4"/>
      <c r="BA51" s="4"/>
      <c r="BB51" s="4"/>
      <c r="BC51" s="4"/>
      <c r="BD51" s="4"/>
      <c r="BE51" s="4"/>
      <c r="BF51" s="4"/>
      <c r="BG51" s="4"/>
      <c r="BH51" s="20">
        <f>SUM(H51:N51,P51:R51,U51:AB51,AE51:AU51,AW51:BG51)</f>
        <v>0</v>
      </c>
      <c r="BI51" s="23">
        <f>AV64</f>
        <v>0</v>
      </c>
      <c r="BJ51" s="14"/>
    </row>
    <row r="52" spans="1:62" s="26" customFormat="1" ht="13.8" x14ac:dyDescent="0.25">
      <c r="A52" s="15">
        <v>2.12</v>
      </c>
      <c r="B52" s="16" t="s">
        <v>149</v>
      </c>
      <c r="C52" s="23" t="s">
        <v>147</v>
      </c>
      <c r="D52" s="17"/>
      <c r="E52" s="24">
        <f t="shared" si="9"/>
        <v>0</v>
      </c>
      <c r="F52" s="24"/>
      <c r="G52" s="20">
        <f t="shared" si="5"/>
        <v>0</v>
      </c>
      <c r="H52" s="4"/>
      <c r="I52" s="4"/>
      <c r="J52" s="4"/>
      <c r="K52" s="4"/>
      <c r="L52" s="4"/>
      <c r="M52" s="4"/>
      <c r="N52" s="4"/>
      <c r="O52" s="4"/>
      <c r="P52" s="4"/>
      <c r="Q52" s="4"/>
      <c r="R52" s="4"/>
      <c r="S52" s="20">
        <f>SUM(U52:AB52,AE52:AV52,AX52:BF52)</f>
        <v>0</v>
      </c>
      <c r="T52" s="20"/>
      <c r="U52" s="4"/>
      <c r="V52" s="4"/>
      <c r="W52" s="4"/>
      <c r="X52" s="4"/>
      <c r="Y52" s="4"/>
      <c r="Z52" s="4"/>
      <c r="AA52" s="4"/>
      <c r="AB52" s="4"/>
      <c r="AC52" s="737">
        <f>SUM(AE52:AT52,)</f>
        <v>0</v>
      </c>
      <c r="AD52" s="720"/>
      <c r="AE52" s="4"/>
      <c r="AF52" s="4"/>
      <c r="AG52" s="4"/>
      <c r="AH52" s="4"/>
      <c r="AI52" s="4"/>
      <c r="AJ52" s="4"/>
      <c r="AK52" s="4"/>
      <c r="AL52" s="4"/>
      <c r="AM52" s="4"/>
      <c r="AN52" s="4"/>
      <c r="AO52" s="4"/>
      <c r="AP52" s="4"/>
      <c r="AQ52" s="4"/>
      <c r="AR52" s="4"/>
      <c r="AS52" s="4"/>
      <c r="AT52" s="4"/>
      <c r="AU52" s="4"/>
      <c r="AV52" s="4"/>
      <c r="AW52" s="93">
        <f>D52-BH52</f>
        <v>0</v>
      </c>
      <c r="AX52" s="4"/>
      <c r="AY52" s="4"/>
      <c r="AZ52" s="4"/>
      <c r="BA52" s="4"/>
      <c r="BB52" s="4"/>
      <c r="BC52" s="4"/>
      <c r="BD52" s="4"/>
      <c r="BE52" s="4"/>
      <c r="BF52" s="4"/>
      <c r="BG52" s="4"/>
      <c r="BH52" s="20">
        <f>SUM(H52:N52,P52:R52,U52:AB52,AE52:AV52,AX52:BG52)</f>
        <v>0</v>
      </c>
      <c r="BI52" s="23">
        <f>AW64</f>
        <v>0</v>
      </c>
      <c r="BJ52" s="14"/>
    </row>
    <row r="53" spans="1:62" s="26" customFormat="1" ht="13.8" x14ac:dyDescent="0.25">
      <c r="A53" s="15" t="s">
        <v>168</v>
      </c>
      <c r="B53" s="16" t="s">
        <v>90</v>
      </c>
      <c r="C53" s="23" t="s">
        <v>94</v>
      </c>
      <c r="D53" s="17"/>
      <c r="E53" s="24">
        <f t="shared" si="9"/>
        <v>0</v>
      </c>
      <c r="F53" s="24"/>
      <c r="G53" s="20">
        <f t="shared" si="5"/>
        <v>0</v>
      </c>
      <c r="H53" s="4"/>
      <c r="I53" s="4"/>
      <c r="J53" s="4"/>
      <c r="K53" s="4"/>
      <c r="L53" s="4"/>
      <c r="M53" s="4"/>
      <c r="N53" s="4"/>
      <c r="O53" s="4"/>
      <c r="P53" s="4"/>
      <c r="Q53" s="4"/>
      <c r="R53" s="4"/>
      <c r="S53" s="20">
        <f>SUM(U53:AB53,AE53:AW53,AY53:BF53)</f>
        <v>0</v>
      </c>
      <c r="T53" s="20"/>
      <c r="U53" s="4"/>
      <c r="V53" s="4"/>
      <c r="W53" s="4"/>
      <c r="X53" s="4"/>
      <c r="Y53" s="4"/>
      <c r="Z53" s="4"/>
      <c r="AA53" s="4"/>
      <c r="AB53" s="4"/>
      <c r="AC53" s="737">
        <f t="shared" ref="AC53:AC60" si="13">SUM(AE53:AT53,)</f>
        <v>0</v>
      </c>
      <c r="AD53" s="720"/>
      <c r="AE53" s="4"/>
      <c r="AF53" s="4"/>
      <c r="AG53" s="4"/>
      <c r="AH53" s="4"/>
      <c r="AI53" s="4"/>
      <c r="AJ53" s="4"/>
      <c r="AK53" s="4"/>
      <c r="AL53" s="4"/>
      <c r="AM53" s="4"/>
      <c r="AN53" s="4"/>
      <c r="AO53" s="4"/>
      <c r="AP53" s="4"/>
      <c r="AQ53" s="4"/>
      <c r="AR53" s="4"/>
      <c r="AS53" s="4"/>
      <c r="AT53" s="4"/>
      <c r="AU53" s="4"/>
      <c r="AV53" s="4"/>
      <c r="AW53" s="4"/>
      <c r="AX53" s="25">
        <f>D53-BH53</f>
        <v>0</v>
      </c>
      <c r="AY53" s="4"/>
      <c r="AZ53" s="4"/>
      <c r="BA53" s="4"/>
      <c r="BB53" s="4"/>
      <c r="BC53" s="4"/>
      <c r="BD53" s="4"/>
      <c r="BE53" s="4"/>
      <c r="BF53" s="4"/>
      <c r="BG53" s="4"/>
      <c r="BH53" s="20">
        <f>SUM(H53:N53,P53:R53,U53:AB53,AE53:AW53,AY53:BG53)</f>
        <v>0</v>
      </c>
      <c r="BI53" s="23">
        <f>AX64</f>
        <v>0</v>
      </c>
      <c r="BJ53" s="14"/>
    </row>
    <row r="54" spans="1:62" s="26" customFormat="1" ht="13.8" x14ac:dyDescent="0.25">
      <c r="A54" s="15" t="s">
        <v>169</v>
      </c>
      <c r="B54" s="16" t="s">
        <v>91</v>
      </c>
      <c r="C54" s="23" t="s">
        <v>95</v>
      </c>
      <c r="D54" s="17"/>
      <c r="E54" s="24">
        <f t="shared" si="9"/>
        <v>0</v>
      </c>
      <c r="F54" s="24"/>
      <c r="G54" s="20">
        <f t="shared" si="5"/>
        <v>0</v>
      </c>
      <c r="H54" s="4"/>
      <c r="I54" s="4"/>
      <c r="J54" s="4"/>
      <c r="K54" s="4"/>
      <c r="L54" s="4"/>
      <c r="M54" s="4"/>
      <c r="N54" s="4"/>
      <c r="O54" s="4"/>
      <c r="P54" s="4"/>
      <c r="Q54" s="4"/>
      <c r="R54" s="4"/>
      <c r="S54" s="20">
        <f>SUM(U54:AB54,AE54:AX54,AZ54:BF54)</f>
        <v>0</v>
      </c>
      <c r="T54" s="20"/>
      <c r="U54" s="4"/>
      <c r="V54" s="4"/>
      <c r="W54" s="4"/>
      <c r="X54" s="4"/>
      <c r="Y54" s="4"/>
      <c r="Z54" s="4"/>
      <c r="AA54" s="4"/>
      <c r="AB54" s="4"/>
      <c r="AC54" s="737">
        <f>SUM(AE54:AT54,)</f>
        <v>0</v>
      </c>
      <c r="AD54" s="720"/>
      <c r="AE54" s="4"/>
      <c r="AF54" s="4"/>
      <c r="AG54" s="4"/>
      <c r="AH54" s="4"/>
      <c r="AI54" s="4"/>
      <c r="AJ54" s="4"/>
      <c r="AK54" s="4"/>
      <c r="AL54" s="4"/>
      <c r="AM54" s="4"/>
      <c r="AN54" s="4"/>
      <c r="AO54" s="4"/>
      <c r="AP54" s="4"/>
      <c r="AQ54" s="4"/>
      <c r="AR54" s="4"/>
      <c r="AS54" s="4"/>
      <c r="AT54" s="4"/>
      <c r="AU54" s="4"/>
      <c r="AV54" s="4"/>
      <c r="AW54" s="4"/>
      <c r="AX54" s="4"/>
      <c r="AY54" s="25">
        <f>D54-BH54</f>
        <v>0</v>
      </c>
      <c r="AZ54" s="4"/>
      <c r="BA54" s="4"/>
      <c r="BB54" s="4"/>
      <c r="BC54" s="4"/>
      <c r="BD54" s="4"/>
      <c r="BE54" s="4"/>
      <c r="BF54" s="4"/>
      <c r="BG54" s="4"/>
      <c r="BH54" s="20">
        <f>SUM(H54:N54,P54:R54,U54:AB54,AE54:AX54,AZ54:BG54)</f>
        <v>0</v>
      </c>
      <c r="BI54" s="23">
        <f>AY64</f>
        <v>0</v>
      </c>
      <c r="BJ54" s="14"/>
    </row>
    <row r="55" spans="1:62" s="26" customFormat="1" ht="13.8" x14ac:dyDescent="0.25">
      <c r="A55" s="15" t="s">
        <v>170</v>
      </c>
      <c r="B55" s="16" t="s">
        <v>92</v>
      </c>
      <c r="C55" s="23" t="s">
        <v>99</v>
      </c>
      <c r="D55" s="17"/>
      <c r="E55" s="24">
        <f t="shared" si="9"/>
        <v>0</v>
      </c>
      <c r="F55" s="24"/>
      <c r="G55" s="20">
        <f t="shared" si="5"/>
        <v>0</v>
      </c>
      <c r="H55" s="4"/>
      <c r="I55" s="4"/>
      <c r="J55" s="4"/>
      <c r="K55" s="4"/>
      <c r="L55" s="4"/>
      <c r="M55" s="4"/>
      <c r="N55" s="4"/>
      <c r="O55" s="4"/>
      <c r="P55" s="4"/>
      <c r="Q55" s="4"/>
      <c r="R55" s="4"/>
      <c r="S55" s="20">
        <f>SUM(U55:AB55,AE55:AY55,BA55:BF55)</f>
        <v>0</v>
      </c>
      <c r="T55" s="20"/>
      <c r="U55" s="4"/>
      <c r="V55" s="4"/>
      <c r="W55" s="4"/>
      <c r="X55" s="4"/>
      <c r="Y55" s="4"/>
      <c r="Z55" s="4"/>
      <c r="AA55" s="4"/>
      <c r="AB55" s="4"/>
      <c r="AC55" s="737">
        <f t="shared" si="13"/>
        <v>0</v>
      </c>
      <c r="AD55" s="720"/>
      <c r="AE55" s="4"/>
      <c r="AF55" s="4"/>
      <c r="AG55" s="4"/>
      <c r="AH55" s="4"/>
      <c r="AI55" s="4"/>
      <c r="AJ55" s="4"/>
      <c r="AK55" s="4"/>
      <c r="AL55" s="4"/>
      <c r="AM55" s="4"/>
      <c r="AN55" s="4"/>
      <c r="AO55" s="4"/>
      <c r="AP55" s="4"/>
      <c r="AQ55" s="4"/>
      <c r="AR55" s="4"/>
      <c r="AS55" s="4"/>
      <c r="AT55" s="4"/>
      <c r="AU55" s="4"/>
      <c r="AV55" s="4"/>
      <c r="AW55" s="4"/>
      <c r="AX55" s="4"/>
      <c r="AY55" s="4"/>
      <c r="AZ55" s="25">
        <f>D55-BH55</f>
        <v>0</v>
      </c>
      <c r="BA55" s="4"/>
      <c r="BB55" s="4"/>
      <c r="BC55" s="4"/>
      <c r="BD55" s="4"/>
      <c r="BE55" s="4"/>
      <c r="BF55" s="4"/>
      <c r="BG55" s="4"/>
      <c r="BH55" s="20">
        <f>SUM(H55:N55,P55:R55,U55:AB55,AE55:AY55,BA55:BG55)</f>
        <v>0</v>
      </c>
      <c r="BI55" s="23">
        <f>AZ64</f>
        <v>0</v>
      </c>
      <c r="BJ55" s="14"/>
    </row>
    <row r="56" spans="1:62" s="26" customFormat="1" ht="13.8" x14ac:dyDescent="0.25">
      <c r="A56" s="15" t="s">
        <v>171</v>
      </c>
      <c r="B56" s="16" t="s">
        <v>116</v>
      </c>
      <c r="C56" s="23" t="s">
        <v>96</v>
      </c>
      <c r="D56" s="17"/>
      <c r="E56" s="24">
        <f t="shared" si="9"/>
        <v>0</v>
      </c>
      <c r="F56" s="24"/>
      <c r="G56" s="20">
        <f t="shared" si="5"/>
        <v>0</v>
      </c>
      <c r="H56" s="4"/>
      <c r="I56" s="4"/>
      <c r="J56" s="4"/>
      <c r="K56" s="4"/>
      <c r="L56" s="4"/>
      <c r="M56" s="4"/>
      <c r="N56" s="4"/>
      <c r="O56" s="4"/>
      <c r="P56" s="4"/>
      <c r="Q56" s="4"/>
      <c r="R56" s="4"/>
      <c r="S56" s="20">
        <f>SUM(U56:AB56,AE56:AZ56,BB56:BF56)</f>
        <v>0</v>
      </c>
      <c r="T56" s="20"/>
      <c r="U56" s="4"/>
      <c r="V56" s="4"/>
      <c r="W56" s="4"/>
      <c r="X56" s="4"/>
      <c r="Y56" s="4"/>
      <c r="Z56" s="4"/>
      <c r="AA56" s="4"/>
      <c r="AB56" s="4"/>
      <c r="AC56" s="737">
        <f t="shared" si="13"/>
        <v>0</v>
      </c>
      <c r="AD56" s="720"/>
      <c r="AE56" s="4"/>
      <c r="AF56" s="4"/>
      <c r="AG56" s="4"/>
      <c r="AH56" s="4"/>
      <c r="AI56" s="4"/>
      <c r="AJ56" s="4"/>
      <c r="AK56" s="4"/>
      <c r="AL56" s="4"/>
      <c r="AM56" s="4"/>
      <c r="AN56" s="4"/>
      <c r="AO56" s="4"/>
      <c r="AP56" s="4"/>
      <c r="AQ56" s="4"/>
      <c r="AR56" s="4"/>
      <c r="AS56" s="4"/>
      <c r="AT56" s="4"/>
      <c r="AU56" s="4"/>
      <c r="AV56" s="4"/>
      <c r="AW56" s="4"/>
      <c r="AX56" s="4"/>
      <c r="AY56" s="4"/>
      <c r="AZ56" s="4"/>
      <c r="BA56" s="25">
        <f>D56-BH56</f>
        <v>0</v>
      </c>
      <c r="BB56" s="4"/>
      <c r="BC56" s="4"/>
      <c r="BD56" s="4"/>
      <c r="BE56" s="4"/>
      <c r="BF56" s="4"/>
      <c r="BG56" s="4"/>
      <c r="BH56" s="20">
        <f>SUM(H56:N56,P56:R56,U56:AB56,AE56:AZ56,BB56:BG56)</f>
        <v>0</v>
      </c>
      <c r="BI56" s="23">
        <f>BA64</f>
        <v>0</v>
      </c>
      <c r="BJ56" s="14"/>
    </row>
    <row r="57" spans="1:62" s="26" customFormat="1" ht="13.8" x14ac:dyDescent="0.25">
      <c r="A57" s="15" t="s">
        <v>172</v>
      </c>
      <c r="B57" s="16" t="s">
        <v>120</v>
      </c>
      <c r="C57" s="23" t="s">
        <v>117</v>
      </c>
      <c r="D57" s="17"/>
      <c r="E57" s="24">
        <f t="shared" si="9"/>
        <v>0</v>
      </c>
      <c r="F57" s="24"/>
      <c r="G57" s="20">
        <f t="shared" si="5"/>
        <v>0</v>
      </c>
      <c r="H57" s="4"/>
      <c r="I57" s="4"/>
      <c r="J57" s="4"/>
      <c r="K57" s="4"/>
      <c r="L57" s="4"/>
      <c r="M57" s="4"/>
      <c r="N57" s="4"/>
      <c r="O57" s="4"/>
      <c r="P57" s="4"/>
      <c r="Q57" s="4"/>
      <c r="R57" s="4"/>
      <c r="S57" s="20">
        <f>SUM(U57:AB57,AE57:BA57,BC57:BF57)</f>
        <v>0</v>
      </c>
      <c r="T57" s="20"/>
      <c r="U57" s="4"/>
      <c r="V57" s="4"/>
      <c r="W57" s="4"/>
      <c r="X57" s="4"/>
      <c r="Y57" s="4"/>
      <c r="Z57" s="4"/>
      <c r="AA57" s="4"/>
      <c r="AB57" s="4"/>
      <c r="AC57" s="737">
        <f t="shared" si="13"/>
        <v>0</v>
      </c>
      <c r="AD57" s="720"/>
      <c r="AE57" s="4"/>
      <c r="AF57" s="4"/>
      <c r="AG57" s="4"/>
      <c r="AH57" s="4"/>
      <c r="AI57" s="4"/>
      <c r="AJ57" s="4"/>
      <c r="AK57" s="4"/>
      <c r="AL57" s="4"/>
      <c r="AM57" s="4"/>
      <c r="AN57" s="4"/>
      <c r="AO57" s="4"/>
      <c r="AP57" s="4"/>
      <c r="AQ57" s="4"/>
      <c r="AR57" s="4"/>
      <c r="AS57" s="4"/>
      <c r="AT57" s="4"/>
      <c r="AU57" s="4"/>
      <c r="AV57" s="4"/>
      <c r="AW57" s="4"/>
      <c r="AX57" s="4"/>
      <c r="AY57" s="4"/>
      <c r="AZ57" s="4"/>
      <c r="BA57" s="4"/>
      <c r="BB57" s="25">
        <f>D57-BH57</f>
        <v>0</v>
      </c>
      <c r="BC57" s="4"/>
      <c r="BD57" s="4"/>
      <c r="BE57" s="4"/>
      <c r="BF57" s="4"/>
      <c r="BG57" s="4"/>
      <c r="BH57" s="20">
        <f>SUM(H57:N57,P57:R57,U57:AB57,AE57:BA57,BC57:BG57)</f>
        <v>0</v>
      </c>
      <c r="BI57" s="23">
        <f>BB64</f>
        <v>0</v>
      </c>
      <c r="BJ57" s="14"/>
    </row>
    <row r="58" spans="1:62" s="26" customFormat="1" ht="13.8" x14ac:dyDescent="0.25">
      <c r="A58" s="15">
        <v>2.1800000000000002</v>
      </c>
      <c r="B58" s="16" t="s">
        <v>258</v>
      </c>
      <c r="C58" s="23" t="s">
        <v>103</v>
      </c>
      <c r="D58" s="17"/>
      <c r="E58" s="24">
        <f t="shared" si="9"/>
        <v>0</v>
      </c>
      <c r="F58" s="24"/>
      <c r="G58" s="20">
        <f t="shared" si="5"/>
        <v>0</v>
      </c>
      <c r="H58" s="4"/>
      <c r="I58" s="4"/>
      <c r="J58" s="4"/>
      <c r="K58" s="4"/>
      <c r="L58" s="4"/>
      <c r="M58" s="4"/>
      <c r="N58" s="4"/>
      <c r="O58" s="4"/>
      <c r="P58" s="4"/>
      <c r="Q58" s="4"/>
      <c r="R58" s="4"/>
      <c r="S58" s="20">
        <f>SUM(U58:AB58,AE58:BB58,BD58:BF58)</f>
        <v>0</v>
      </c>
      <c r="T58" s="20"/>
      <c r="U58" s="4"/>
      <c r="V58" s="4"/>
      <c r="W58" s="4"/>
      <c r="X58" s="4"/>
      <c r="Y58" s="4"/>
      <c r="Z58" s="4"/>
      <c r="AA58" s="4"/>
      <c r="AB58" s="4"/>
      <c r="AC58" s="737">
        <f t="shared" si="13"/>
        <v>0</v>
      </c>
      <c r="AD58" s="720"/>
      <c r="AE58" s="4"/>
      <c r="AF58" s="4"/>
      <c r="AG58" s="4"/>
      <c r="AH58" s="4"/>
      <c r="AI58" s="4"/>
      <c r="AJ58" s="4"/>
      <c r="AK58" s="4"/>
      <c r="AL58" s="4"/>
      <c r="AM58" s="4"/>
      <c r="AN58" s="4"/>
      <c r="AO58" s="4"/>
      <c r="AP58" s="4"/>
      <c r="AQ58" s="4"/>
      <c r="AR58" s="4"/>
      <c r="AS58" s="4"/>
      <c r="AT58" s="4"/>
      <c r="AU58" s="4"/>
      <c r="AV58" s="4"/>
      <c r="AW58" s="4"/>
      <c r="AX58" s="4"/>
      <c r="AY58" s="4"/>
      <c r="AZ58" s="4"/>
      <c r="BA58" s="4"/>
      <c r="BB58" s="4"/>
      <c r="BC58" s="93">
        <f>D58-BH58</f>
        <v>0</v>
      </c>
      <c r="BD58" s="4"/>
      <c r="BE58" s="4"/>
      <c r="BF58" s="4"/>
      <c r="BG58" s="4"/>
      <c r="BH58" s="20">
        <f>SUM(H58:N58,P58:R58,U58:AB58,AE58:BB58,BD58:BG58)</f>
        <v>0</v>
      </c>
      <c r="BI58" s="23">
        <f>BC64</f>
        <v>0</v>
      </c>
      <c r="BJ58" s="14"/>
    </row>
    <row r="59" spans="1:62" s="26" customFormat="1" ht="13.8" x14ac:dyDescent="0.25">
      <c r="A59" s="15">
        <v>2.19</v>
      </c>
      <c r="B59" s="16" t="s">
        <v>151</v>
      </c>
      <c r="C59" s="23" t="s">
        <v>152</v>
      </c>
      <c r="D59" s="722"/>
      <c r="E59" s="24">
        <f t="shared" si="9"/>
        <v>0</v>
      </c>
      <c r="F59" s="24"/>
      <c r="G59" s="20">
        <f t="shared" si="5"/>
        <v>0</v>
      </c>
      <c r="H59" s="4"/>
      <c r="I59" s="4"/>
      <c r="J59" s="4"/>
      <c r="K59" s="4"/>
      <c r="L59" s="4"/>
      <c r="M59" s="4"/>
      <c r="N59" s="4"/>
      <c r="O59" s="4"/>
      <c r="P59" s="4"/>
      <c r="Q59" s="4"/>
      <c r="R59" s="4"/>
      <c r="S59" s="20">
        <f>SUM(U59:AB59,AE59:BC59,BE59:BF59)</f>
        <v>0</v>
      </c>
      <c r="T59" s="20"/>
      <c r="U59" s="4"/>
      <c r="V59" s="4"/>
      <c r="W59" s="4"/>
      <c r="X59" s="4"/>
      <c r="Y59" s="4"/>
      <c r="Z59" s="4"/>
      <c r="AA59" s="4"/>
      <c r="AB59" s="4"/>
      <c r="AC59" s="737">
        <f t="shared" si="13"/>
        <v>0</v>
      </c>
      <c r="AD59" s="720"/>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25">
        <f>D59-BH59</f>
        <v>0</v>
      </c>
      <c r="BE59" s="4"/>
      <c r="BF59" s="4"/>
      <c r="BG59" s="4"/>
      <c r="BH59" s="20">
        <f>SUM(H59:N59,P59:R59,U59:AB59,AE59:BC59,BE59:BG59)</f>
        <v>0</v>
      </c>
      <c r="BI59" s="23">
        <f>BD64</f>
        <v>0</v>
      </c>
      <c r="BJ59" s="14"/>
    </row>
    <row r="60" spans="1:62" s="26" customFormat="1" ht="13.8" x14ac:dyDescent="0.25">
      <c r="A60" s="15">
        <v>2.2000000000000002</v>
      </c>
      <c r="B60" s="16" t="s">
        <v>150</v>
      </c>
      <c r="C60" s="23" t="s">
        <v>153</v>
      </c>
      <c r="D60" s="722"/>
      <c r="E60" s="24">
        <f t="shared" si="9"/>
        <v>0</v>
      </c>
      <c r="F60" s="24"/>
      <c r="G60" s="20">
        <f t="shared" si="5"/>
        <v>0</v>
      </c>
      <c r="H60" s="4"/>
      <c r="I60" s="4"/>
      <c r="J60" s="4"/>
      <c r="K60" s="4"/>
      <c r="L60" s="4"/>
      <c r="M60" s="4"/>
      <c r="N60" s="4"/>
      <c r="O60" s="4"/>
      <c r="P60" s="4"/>
      <c r="Q60" s="4"/>
      <c r="R60" s="4"/>
      <c r="S60" s="20">
        <f>SUM(U60:AB60,AE60:BD60,BF60)</f>
        <v>0</v>
      </c>
      <c r="T60" s="20"/>
      <c r="U60" s="4"/>
      <c r="V60" s="4"/>
      <c r="W60" s="4"/>
      <c r="X60" s="4"/>
      <c r="Y60" s="4"/>
      <c r="Z60" s="4"/>
      <c r="AA60" s="4"/>
      <c r="AB60" s="4"/>
      <c r="AC60" s="737">
        <f t="shared" si="13"/>
        <v>0</v>
      </c>
      <c r="AD60" s="720"/>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25">
        <f>D60-BH60</f>
        <v>0</v>
      </c>
      <c r="BF60" s="4"/>
      <c r="BG60" s="4"/>
      <c r="BH60" s="20">
        <f>SUM(H60:N60,P60:R60,U60:AB60,AE60:BD60,BF60:BG60)</f>
        <v>0</v>
      </c>
      <c r="BI60" s="23">
        <f>BE64</f>
        <v>0</v>
      </c>
      <c r="BJ60" s="14"/>
    </row>
    <row r="61" spans="1:62" s="26" customFormat="1" ht="13.8" x14ac:dyDescent="0.25">
      <c r="A61" s="15">
        <v>2.21</v>
      </c>
      <c r="B61" s="16" t="s">
        <v>77</v>
      </c>
      <c r="C61" s="23" t="s">
        <v>78</v>
      </c>
      <c r="D61" s="17"/>
      <c r="E61" s="24">
        <f t="shared" si="9"/>
        <v>0</v>
      </c>
      <c r="F61" s="24"/>
      <c r="G61" s="20">
        <f t="shared" si="5"/>
        <v>0</v>
      </c>
      <c r="H61" s="4"/>
      <c r="I61" s="4"/>
      <c r="J61" s="4"/>
      <c r="K61" s="4"/>
      <c r="L61" s="4"/>
      <c r="M61" s="4"/>
      <c r="N61" s="4"/>
      <c r="O61" s="4"/>
      <c r="P61" s="4"/>
      <c r="Q61" s="4"/>
      <c r="R61" s="4"/>
      <c r="S61" s="20">
        <f>SUM(U61:AB61,AE61:BE61,)</f>
        <v>0</v>
      </c>
      <c r="T61" s="20"/>
      <c r="U61" s="4"/>
      <c r="V61" s="4"/>
      <c r="W61" s="4"/>
      <c r="X61" s="4"/>
      <c r="Y61" s="4"/>
      <c r="Z61" s="4"/>
      <c r="AA61" s="4"/>
      <c r="AB61" s="4"/>
      <c r="AC61" s="737">
        <f>SUM(AE61:AT61,)</f>
        <v>0</v>
      </c>
      <c r="AD61" s="720"/>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25">
        <f>D61-BH61</f>
        <v>0</v>
      </c>
      <c r="BG61" s="4"/>
      <c r="BH61" s="20">
        <f>SUM(H61:N61,P61:R61,U61:AB61,AE61:BE61,BG61)</f>
        <v>0</v>
      </c>
      <c r="BI61" s="23">
        <f>BF64</f>
        <v>0</v>
      </c>
      <c r="BJ61" s="14"/>
    </row>
    <row r="62" spans="1:62" s="26" customFormat="1" ht="13.8" x14ac:dyDescent="0.25">
      <c r="A62" s="27">
        <v>3</v>
      </c>
      <c r="B62" s="28" t="s">
        <v>72</v>
      </c>
      <c r="C62" s="29" t="s">
        <v>84</v>
      </c>
      <c r="D62" s="17"/>
      <c r="E62" s="24">
        <f>SUM(H62:N62,P62:R62)</f>
        <v>0</v>
      </c>
      <c r="F62" s="24"/>
      <c r="G62" s="20">
        <f t="shared" si="5"/>
        <v>0</v>
      </c>
      <c r="H62" s="4"/>
      <c r="I62" s="4"/>
      <c r="J62" s="4"/>
      <c r="K62" s="4"/>
      <c r="L62" s="4"/>
      <c r="M62" s="4"/>
      <c r="N62" s="4"/>
      <c r="O62" s="4"/>
      <c r="P62" s="4"/>
      <c r="Q62" s="4"/>
      <c r="R62" s="4"/>
      <c r="S62" s="20">
        <f>SUM(U62:AB62,AE62:BF62,)</f>
        <v>0</v>
      </c>
      <c r="T62" s="20"/>
      <c r="U62" s="4"/>
      <c r="V62" s="4"/>
      <c r="W62" s="4"/>
      <c r="X62" s="4"/>
      <c r="Y62" s="4"/>
      <c r="Z62" s="4"/>
      <c r="AA62" s="4"/>
      <c r="AB62" s="4"/>
      <c r="AC62" s="737">
        <f>SUM(AE62:AT62,)</f>
        <v>0</v>
      </c>
      <c r="AD62" s="720"/>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25">
        <f>D62-BH62</f>
        <v>0</v>
      </c>
      <c r="BH62" s="20">
        <f>SUM(H62:N62,P62:R62,U62:AB62,AE62:BF62,)</f>
        <v>0</v>
      </c>
      <c r="BI62" s="23">
        <f>BG64</f>
        <v>0</v>
      </c>
      <c r="BJ62" s="14"/>
    </row>
    <row r="63" spans="1:62" x14ac:dyDescent="0.25">
      <c r="A63" s="723"/>
      <c r="B63" s="30" t="s">
        <v>113</v>
      </c>
      <c r="C63" s="724"/>
      <c r="D63" s="725"/>
      <c r="E63" s="726">
        <f>SUM(H63:N63,P63:R63)</f>
        <v>0</v>
      </c>
      <c r="F63" s="726"/>
      <c r="G63" s="726">
        <f>SUM(H63+I63)</f>
        <v>0</v>
      </c>
      <c r="H63" s="726">
        <f>SUM(H12:H17,H19:H21,H24:H31,H34:H62)</f>
        <v>0</v>
      </c>
      <c r="I63" s="726">
        <f>SUM(I11,I13:I17,I19:I21,I24:I31,I34:I62)</f>
        <v>0</v>
      </c>
      <c r="J63" s="726">
        <f>SUM(J11:J12,J14:J17,J19:J21,J24:J31,J34:J62)</f>
        <v>0</v>
      </c>
      <c r="K63" s="726">
        <f>SUM(K11:K13,K15:K17,K19:K21,K24:K31,K34:K62)</f>
        <v>0</v>
      </c>
      <c r="L63" s="726">
        <f>SUM(L11:L14,L16:L17,L19:L21,L24:L31,L34:L62)</f>
        <v>0</v>
      </c>
      <c r="M63" s="726">
        <f>SUM(M11:M15,M17,M19:M21,M24:M31,M34:M62)</f>
        <v>0</v>
      </c>
      <c r="N63" s="726">
        <f>SUM(N11:N16,N19:N21,N24:N31,N34:N62)</f>
        <v>0</v>
      </c>
      <c r="O63" s="726">
        <f>SUM(O11:O16,O19:O21,O24:O31,O34:O62)</f>
        <v>0</v>
      </c>
      <c r="P63" s="726">
        <f>SUM(P11:P17,P20:P21,P24:P31,P34:P62)</f>
        <v>0</v>
      </c>
      <c r="Q63" s="726">
        <f>SUM(Q11:Q17,Q19,Q21,Q24:Q31,Q34:Q62)</f>
        <v>0</v>
      </c>
      <c r="R63" s="726">
        <f>SUM(R11:R17,R19:R20,R24:R31,R34:R62)</f>
        <v>0</v>
      </c>
      <c r="S63" s="726">
        <f>SUM(U63:AB63,AE63:BF63)</f>
        <v>0</v>
      </c>
      <c r="T63" s="726"/>
      <c r="U63" s="726">
        <f>SUM(U11:U17,U19:U21,U25:U31,U34:U62)</f>
        <v>0</v>
      </c>
      <c r="V63" s="726">
        <f>SUM(V11:V17,V19:V21,V24,V26:V31,V34:V62)</f>
        <v>0</v>
      </c>
      <c r="W63" s="726">
        <f>SUM(W11:W17,W19:W21,W24:W25,W27:W31,W34:W62)</f>
        <v>0</v>
      </c>
      <c r="X63" s="726">
        <f>SUM(X11:X17,X19:X21,X24:X26,X28:X31,X34:X62)</f>
        <v>0</v>
      </c>
      <c r="Y63" s="726">
        <f>SUM(Y11:Y17,Y19:Y21,Y24:Y27,Y29:Y31,Y34:Y62)</f>
        <v>0</v>
      </c>
      <c r="Z63" s="726">
        <f>SUM(Z11:Z17,Z19:Z21,Z24:Z28,Z30:Z31,Z34:Z62)</f>
        <v>0</v>
      </c>
      <c r="AA63" s="726">
        <f>SUM(AA11:AA17,AA19:AA21,AA24:AA29,AA31,AA34:AA62)</f>
        <v>0</v>
      </c>
      <c r="AB63" s="726">
        <f>SUM(AB11:AB17,AB19:AB21,AB24:AB30,AB34:AB62)</f>
        <v>0</v>
      </c>
      <c r="AC63" s="738">
        <f>SUM(AC11:AC17,AC19:AC21,AC24:AC31,AC34:AC49,AC50:AC62)</f>
        <v>0</v>
      </c>
      <c r="AD63" s="726"/>
      <c r="AE63" s="726">
        <f>SUM(AE11:AE17,AE19:AE21,AE24:AE31,AE35:AE62)</f>
        <v>0</v>
      </c>
      <c r="AF63" s="726">
        <f>SUM(AF11:AF17,AF19:AF21,AF24:AF31,AF34,AF36:AF62)</f>
        <v>0</v>
      </c>
      <c r="AG63" s="726">
        <f>SUM(AG11:AG17,AG19:AG21,AG24:AG31,AG34:AG35,AG37:AG62)</f>
        <v>0</v>
      </c>
      <c r="AH63" s="726">
        <f>SUM(AH11:AH17,AH19:AH21,AH24:AH31,AH34:AH36,AH38:AH62)</f>
        <v>0</v>
      </c>
      <c r="AI63" s="726">
        <f>SUM(AI11:AI17,AI19:AI21,AI24:AI31,AI34:AI37,AI39:AI62)</f>
        <v>0</v>
      </c>
      <c r="AJ63" s="726">
        <f>SUM(AJ11:AJ17,AJ19:AJ21,AJ24:AJ31,AJ34:AJ38,AJ40:AJ62)</f>
        <v>0</v>
      </c>
      <c r="AK63" s="726">
        <f>SUM(AK11:AK17,AK19:AK21,AK24:AK31,AK34:AK39,AK41:AK62)</f>
        <v>0</v>
      </c>
      <c r="AL63" s="726">
        <f>SUM(AL11:AL17,AL19:AL21,AL24:AL31,AL34:AL40,AL42:AL62)</f>
        <v>0</v>
      </c>
      <c r="AM63" s="726">
        <f>SUM(AM11:AM17,AM19:AM21,AM24:AM31,AM34:AM41,AM43:AM62)</f>
        <v>0</v>
      </c>
      <c r="AN63" s="726">
        <f>SUM(AN11:AN17,AN19:AN21,AN24:AN31,AN34:AN42,AN44:AN62)</f>
        <v>0</v>
      </c>
      <c r="AO63" s="726">
        <f>SUM(AO11:AO17,AO19:AO21,AO24:AO31,AO34:AO43,AO45:AO62)</f>
        <v>0</v>
      </c>
      <c r="AP63" s="726">
        <f>SUM(AP11:AP17,AP19:AP21,AP24:AP31,AP34:AP44,AP46:AP62)</f>
        <v>0</v>
      </c>
      <c r="AQ63" s="726">
        <f>SUM(AQ11:AQ17,AQ19:AQ21,AQ24:AQ31,AQ34:AQ45,AQ47:AQ62)</f>
        <v>0</v>
      </c>
      <c r="AR63" s="726">
        <f>SUM(AR11:AR17,AR19:AR21,AR24:AR31,AR34:AR46,AR48:AR62)</f>
        <v>0</v>
      </c>
      <c r="AS63" s="726">
        <f>SUM(AS11:AS17,AS19:AS21,AS24:AS31,AS34:AS47,AS49:AS62)</f>
        <v>0</v>
      </c>
      <c r="AT63" s="726">
        <f>SUM(AT11:AT17,AT19:AT21,AT24:AT31,AT34:AT48,AT50:AT62)</f>
        <v>0</v>
      </c>
      <c r="AU63" s="726">
        <f>SUM(AU11:AU17,AU19:AU21,AU24:AU31,AU34:AU49,AU51:AU62)</f>
        <v>0</v>
      </c>
      <c r="AV63" s="726">
        <f>SUM(AV11:AV17,AV19:AV21,AV24:AV31,AV34:AV50,AV52:AV62)</f>
        <v>0</v>
      </c>
      <c r="AW63" s="726">
        <f>SUM(AW11:AW17,AW19:AW21,AW24:AW31,AW34:AW51,AW53:AW62)</f>
        <v>0</v>
      </c>
      <c r="AX63" s="726">
        <f>SUM(AX11:AX17,AX19:AX21,AX24:AX31,AX34:AX52,AX54:AX62)</f>
        <v>0</v>
      </c>
      <c r="AY63" s="726">
        <f>SUM(AY11:AY17,AY19:AY21,AY24:AY31,AY34:AY53,AY55:AY62)</f>
        <v>0</v>
      </c>
      <c r="AZ63" s="726">
        <f>SUM(AZ11:AZ17,AZ19:AZ21,AZ24:AZ31,AZ34:AZ54,AZ56:AZ62)</f>
        <v>0</v>
      </c>
      <c r="BA63" s="726">
        <f>SUM(BA11:BA17,BA19:BA21,BA24:BA31,BA34:BA55,BA57:BA62)</f>
        <v>0</v>
      </c>
      <c r="BB63" s="726">
        <f>SUM(BB11:BB17,BB19:BB21,BB24:BB31,BB34:BB56,BB62:BB62)</f>
        <v>0</v>
      </c>
      <c r="BC63" s="726">
        <f>SUM(BC11:BC17,BC19:BC21,BC24:BC31,BC34:BC57,BC59:BC62)</f>
        <v>0</v>
      </c>
      <c r="BD63" s="726">
        <f>SUM(BD11:BD17,BD19:BD21,BD24:BD31,BD34:BD58,BD60:BD62)</f>
        <v>0</v>
      </c>
      <c r="BE63" s="726">
        <f>SUM(BE11:BE17,BE19:BE21,BE24:BE31,BE34:BE59,BE61:BE62)</f>
        <v>0</v>
      </c>
      <c r="BF63" s="726">
        <f>SUM(BF11:BF17,BF19:BF21,BF24:BF31,BF34:BF60,BF62)</f>
        <v>0</v>
      </c>
      <c r="BG63" s="726">
        <f>SUM(BG11:BG17,BG19:BG21,BG24:BG31,BG34:BG61)</f>
        <v>0</v>
      </c>
      <c r="BH63" s="726"/>
      <c r="BI63" s="4"/>
    </row>
    <row r="64" spans="1:62" ht="16.5" customHeight="1" x14ac:dyDescent="0.25">
      <c r="A64" s="31"/>
      <c r="B64" s="32" t="s">
        <v>114</v>
      </c>
      <c r="C64" s="33"/>
      <c r="D64" s="34"/>
      <c r="E64" s="34">
        <f>E63+E8</f>
        <v>0</v>
      </c>
      <c r="F64" s="34"/>
      <c r="G64" s="34">
        <f>G10+G63</f>
        <v>0</v>
      </c>
      <c r="H64" s="34">
        <f>H63+H11</f>
        <v>0</v>
      </c>
      <c r="I64" s="34">
        <f>I12+I63</f>
        <v>0</v>
      </c>
      <c r="J64" s="34">
        <f>J13+J63</f>
        <v>0</v>
      </c>
      <c r="K64" s="34">
        <f>K14+K63</f>
        <v>0</v>
      </c>
      <c r="L64" s="34">
        <f>L15+L63</f>
        <v>0</v>
      </c>
      <c r="M64" s="34">
        <f>M16+M63</f>
        <v>0</v>
      </c>
      <c r="N64" s="34">
        <f>N17+N63</f>
        <v>0</v>
      </c>
      <c r="O64" s="34">
        <f>O18+O63</f>
        <v>0</v>
      </c>
      <c r="P64" s="34">
        <f>P63+P19</f>
        <v>0</v>
      </c>
      <c r="Q64" s="34">
        <f>Q63+Q20</f>
        <v>0</v>
      </c>
      <c r="R64" s="34">
        <f>R63+R21</f>
        <v>0</v>
      </c>
      <c r="S64" s="34">
        <f>SUM(S63,S22)</f>
        <v>0</v>
      </c>
      <c r="T64" s="34"/>
      <c r="U64" s="34">
        <f>U63+U24</f>
        <v>0</v>
      </c>
      <c r="V64" s="34">
        <f>V63+V25</f>
        <v>0</v>
      </c>
      <c r="W64" s="34">
        <f>W63+W26</f>
        <v>0</v>
      </c>
      <c r="X64" s="34">
        <f>+X63+X27</f>
        <v>0</v>
      </c>
      <c r="Y64" s="34">
        <f>+Y63+Y28</f>
        <v>0</v>
      </c>
      <c r="Z64" s="34">
        <f>Z63+Z29</f>
        <v>0</v>
      </c>
      <c r="AA64" s="34">
        <f>AA63+AA30</f>
        <v>0</v>
      </c>
      <c r="AB64" s="34">
        <f>AB63+AB31</f>
        <v>0</v>
      </c>
      <c r="AC64" s="734">
        <f>AC63+AC32</f>
        <v>0</v>
      </c>
      <c r="AD64" s="34"/>
      <c r="AE64" s="34">
        <f>AE63+AE34</f>
        <v>0</v>
      </c>
      <c r="AF64" s="34">
        <f>AF63+AF35</f>
        <v>0</v>
      </c>
      <c r="AG64" s="34">
        <f>AG63+AG36</f>
        <v>0</v>
      </c>
      <c r="AH64" s="34">
        <f>AH63+AH37</f>
        <v>0</v>
      </c>
      <c r="AI64" s="34">
        <f>AI63+AI38</f>
        <v>0</v>
      </c>
      <c r="AJ64" s="34">
        <f>AJ63+AJ39</f>
        <v>0</v>
      </c>
      <c r="AK64" s="34">
        <f>AK63+AK40</f>
        <v>0</v>
      </c>
      <c r="AL64" s="34">
        <f>AL63+AL41</f>
        <v>0</v>
      </c>
      <c r="AM64" s="34">
        <f>AM63+AM42</f>
        <v>0</v>
      </c>
      <c r="AN64" s="34">
        <f>AN63+AN43</f>
        <v>0</v>
      </c>
      <c r="AO64" s="34">
        <f>AO63+AO44</f>
        <v>0</v>
      </c>
      <c r="AP64" s="34">
        <f>AP63+AP45</f>
        <v>0</v>
      </c>
      <c r="AQ64" s="34">
        <f>AQ63+AQ46</f>
        <v>0</v>
      </c>
      <c r="AR64" s="34">
        <f>AR63+AR47</f>
        <v>0</v>
      </c>
      <c r="AS64" s="34">
        <f>AS63+AS48</f>
        <v>0</v>
      </c>
      <c r="AT64" s="34">
        <f>AT63+AT49</f>
        <v>0</v>
      </c>
      <c r="AU64" s="34">
        <f>AU63+AU50</f>
        <v>0</v>
      </c>
      <c r="AV64" s="34">
        <f>AV63+AV51</f>
        <v>0</v>
      </c>
      <c r="AW64" s="34">
        <f>AW63+AW52</f>
        <v>0</v>
      </c>
      <c r="AX64" s="34">
        <f>AX63+AX53</f>
        <v>0</v>
      </c>
      <c r="AY64" s="34">
        <f>AY63+AY54</f>
        <v>0</v>
      </c>
      <c r="AZ64" s="34">
        <f>AZ63+AZ55</f>
        <v>0</v>
      </c>
      <c r="BA64" s="34">
        <f>BA63+BA56</f>
        <v>0</v>
      </c>
      <c r="BB64" s="34">
        <f>BB63+BB57</f>
        <v>0</v>
      </c>
      <c r="BC64" s="34">
        <f>BC63+BC58</f>
        <v>0</v>
      </c>
      <c r="BD64" s="34">
        <f>BD63+BD59</f>
        <v>0</v>
      </c>
      <c r="BE64" s="34">
        <f>BE63+BE60</f>
        <v>0</v>
      </c>
      <c r="BF64" s="34">
        <f>BF63+BF61</f>
        <v>0</v>
      </c>
      <c r="BG64" s="34">
        <f>BG63+BG62</f>
        <v>0</v>
      </c>
      <c r="BH64" s="34"/>
      <c r="BI64" s="34"/>
      <c r="BJ64" s="9">
        <f>BI62</f>
        <v>0</v>
      </c>
    </row>
    <row r="66" spans="2:54" x14ac:dyDescent="0.25">
      <c r="S66" s="9">
        <f>S63+R63</f>
        <v>0</v>
      </c>
    </row>
    <row r="67" spans="2:54" ht="15.6" x14ac:dyDescent="0.3">
      <c r="B67" s="36" t="s">
        <v>158</v>
      </c>
      <c r="C67" s="37" t="s">
        <v>155</v>
      </c>
      <c r="D67" s="38"/>
      <c r="AZ67" s="8"/>
      <c r="BA67" s="8"/>
      <c r="BB67" s="8"/>
    </row>
    <row r="68" spans="2:54" ht="15.6" x14ac:dyDescent="0.3">
      <c r="B68" s="36" t="s">
        <v>159</v>
      </c>
      <c r="C68" s="37" t="s">
        <v>118</v>
      </c>
      <c r="D68" s="38"/>
      <c r="AZ68" s="8"/>
      <c r="BA68" s="8"/>
      <c r="BB68" s="8"/>
    </row>
    <row r="69" spans="2:54" ht="15.6" x14ac:dyDescent="0.3">
      <c r="AZ69" s="8"/>
      <c r="BA69" s="8"/>
      <c r="BB69" s="8"/>
    </row>
    <row r="70" spans="2:54" ht="15.6" x14ac:dyDescent="0.3">
      <c r="AZ70" s="8"/>
      <c r="BA70" s="8"/>
      <c r="BB70" s="8"/>
    </row>
    <row r="80" spans="2:54" x14ac:dyDescent="0.25">
      <c r="B80" s="41"/>
    </row>
  </sheetData>
  <sheetProtection selectLockedCells="1"/>
  <mergeCells count="11">
    <mergeCell ref="B5:B6"/>
    <mergeCell ref="C5:C6"/>
    <mergeCell ref="D5:D6"/>
    <mergeCell ref="G5:BG5"/>
    <mergeCell ref="BH5:BH6"/>
    <mergeCell ref="BI5:BI6"/>
    <mergeCell ref="A1:B1"/>
    <mergeCell ref="A2:BH2"/>
    <mergeCell ref="A3:BI3"/>
    <mergeCell ref="BF4:BI4"/>
    <mergeCell ref="A5:A6"/>
  </mergeCells>
  <pageMargins left="0.47" right="0.16" top="0.64" bottom="0.2" header="0.56999999999999995" footer="0.16"/>
  <pageSetup paperSize="8"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topLeftCell="C13" workbookViewId="0">
      <selection activeCell="D32" sqref="D32"/>
    </sheetView>
  </sheetViews>
  <sheetFormatPr defaultColWidth="9.109375" defaultRowHeight="13.2" x14ac:dyDescent="0.25"/>
  <cols>
    <col min="1" max="1" width="7" style="2" customWidth="1"/>
    <col min="2" max="2" width="21.88671875" style="2" customWidth="1"/>
    <col min="3" max="3" width="13.33203125" style="2" customWidth="1"/>
    <col min="4" max="5" width="12.33203125" style="2" customWidth="1"/>
    <col min="6" max="16384" width="9.109375" style="2"/>
  </cols>
  <sheetData>
    <row r="1" spans="1:5" s="848" customFormat="1" ht="27" customHeight="1" x14ac:dyDescent="0.3">
      <c r="A1" s="944" t="s">
        <v>1037</v>
      </c>
      <c r="B1" s="944"/>
      <c r="C1" s="944"/>
      <c r="D1" s="944"/>
      <c r="E1" s="944"/>
    </row>
    <row r="3" spans="1:5" customFormat="1" ht="33" customHeight="1" x14ac:dyDescent="0.25">
      <c r="A3" s="945" t="s">
        <v>16</v>
      </c>
      <c r="B3" s="945" t="s">
        <v>1024</v>
      </c>
      <c r="C3" s="945" t="s">
        <v>295</v>
      </c>
      <c r="D3" s="945" t="s">
        <v>1025</v>
      </c>
      <c r="E3" s="945"/>
    </row>
    <row r="4" spans="1:5" customFormat="1" ht="33.6" x14ac:dyDescent="0.25">
      <c r="A4" s="945"/>
      <c r="B4" s="945"/>
      <c r="C4" s="945"/>
      <c r="D4" s="849" t="s">
        <v>121</v>
      </c>
      <c r="E4" s="849" t="s">
        <v>1026</v>
      </c>
    </row>
    <row r="5" spans="1:5" customFormat="1" ht="18" customHeight="1" x14ac:dyDescent="0.25">
      <c r="A5" s="842">
        <v>1</v>
      </c>
      <c r="B5" s="843" t="s">
        <v>1027</v>
      </c>
      <c r="C5" s="851"/>
      <c r="D5" s="852"/>
      <c r="E5" s="845">
        <f>D5-C5</f>
        <v>0</v>
      </c>
    </row>
    <row r="6" spans="1:5" customFormat="1" ht="18" customHeight="1" x14ac:dyDescent="0.25">
      <c r="A6" s="842">
        <v>2</v>
      </c>
      <c r="B6" s="843" t="s">
        <v>1028</v>
      </c>
      <c r="C6" s="851">
        <f>'Bieu 01'!G20</f>
        <v>5.0594000000000001</v>
      </c>
      <c r="D6" s="852">
        <f>'Bieu 03'!I20</f>
        <v>-5.9999999999948983E-4</v>
      </c>
      <c r="E6" s="845">
        <f t="shared" ref="E6:E28" si="0">D6-C6</f>
        <v>-5.0599999999999996</v>
      </c>
    </row>
    <row r="7" spans="1:5" customFormat="1" ht="18" customHeight="1" x14ac:dyDescent="0.25">
      <c r="A7" s="842">
        <v>3</v>
      </c>
      <c r="B7" s="843" t="s">
        <v>994</v>
      </c>
      <c r="C7" s="851"/>
      <c r="D7" s="852"/>
      <c r="E7" s="845">
        <f t="shared" si="0"/>
        <v>0</v>
      </c>
    </row>
    <row r="8" spans="1:5" customFormat="1" ht="18" customHeight="1" x14ac:dyDescent="0.25">
      <c r="A8" s="842">
        <v>4</v>
      </c>
      <c r="B8" s="843" t="s">
        <v>995</v>
      </c>
      <c r="C8" s="851"/>
      <c r="D8" s="852"/>
      <c r="E8" s="845">
        <f t="shared" si="0"/>
        <v>0</v>
      </c>
    </row>
    <row r="9" spans="1:5" customFormat="1" ht="18" customHeight="1" x14ac:dyDescent="0.25">
      <c r="A9" s="842">
        <v>5</v>
      </c>
      <c r="B9" s="843" t="s">
        <v>996</v>
      </c>
      <c r="C9" s="851"/>
      <c r="D9" s="852"/>
      <c r="E9" s="845">
        <f t="shared" si="0"/>
        <v>0</v>
      </c>
    </row>
    <row r="10" spans="1:5" customFormat="1" ht="18" customHeight="1" x14ac:dyDescent="0.25">
      <c r="A10" s="842">
        <v>6</v>
      </c>
      <c r="B10" s="843" t="s">
        <v>997</v>
      </c>
      <c r="C10" s="851"/>
      <c r="D10" s="852"/>
      <c r="E10" s="845">
        <f t="shared" si="0"/>
        <v>0</v>
      </c>
    </row>
    <row r="11" spans="1:5" customFormat="1" ht="18" customHeight="1" x14ac:dyDescent="0.25">
      <c r="A11" s="842">
        <v>7</v>
      </c>
      <c r="B11" s="843" t="s">
        <v>998</v>
      </c>
      <c r="C11" s="851"/>
      <c r="D11" s="852"/>
      <c r="E11" s="845">
        <f t="shared" si="0"/>
        <v>0</v>
      </c>
    </row>
    <row r="12" spans="1:5" customFormat="1" ht="18" customHeight="1" x14ac:dyDescent="0.25">
      <c r="A12" s="842">
        <v>8</v>
      </c>
      <c r="B12" s="843" t="s">
        <v>999</v>
      </c>
      <c r="C12" s="851"/>
      <c r="D12" s="852"/>
      <c r="E12" s="845">
        <f t="shared" si="0"/>
        <v>0</v>
      </c>
    </row>
    <row r="13" spans="1:5" customFormat="1" ht="18" customHeight="1" x14ac:dyDescent="0.25">
      <c r="A13" s="842">
        <v>9</v>
      </c>
      <c r="B13" s="843" t="s">
        <v>1000</v>
      </c>
      <c r="C13" s="851"/>
      <c r="D13" s="852"/>
      <c r="E13" s="845">
        <f t="shared" si="0"/>
        <v>0</v>
      </c>
    </row>
    <row r="14" spans="1:5" customFormat="1" ht="18" customHeight="1" x14ac:dyDescent="0.25">
      <c r="A14" s="842">
        <v>10</v>
      </c>
      <c r="B14" s="843" t="s">
        <v>1001</v>
      </c>
      <c r="C14" s="851"/>
      <c r="D14" s="852"/>
      <c r="E14" s="845">
        <f t="shared" si="0"/>
        <v>0</v>
      </c>
    </row>
    <row r="15" spans="1:5" customFormat="1" ht="18" customHeight="1" x14ac:dyDescent="0.25">
      <c r="A15" s="842">
        <v>11</v>
      </c>
      <c r="B15" s="843" t="s">
        <v>1002</v>
      </c>
      <c r="C15" s="851"/>
      <c r="D15" s="852"/>
      <c r="E15" s="845">
        <f t="shared" si="0"/>
        <v>0</v>
      </c>
    </row>
    <row r="16" spans="1:5" customFormat="1" ht="18" customHeight="1" x14ac:dyDescent="0.25">
      <c r="A16" s="842">
        <v>12</v>
      </c>
      <c r="B16" s="843" t="s">
        <v>1003</v>
      </c>
      <c r="C16" s="851"/>
      <c r="D16" s="852"/>
      <c r="E16" s="845">
        <f t="shared" si="0"/>
        <v>0</v>
      </c>
    </row>
    <row r="17" spans="1:5" customFormat="1" ht="18" customHeight="1" x14ac:dyDescent="0.25">
      <c r="A17" s="842">
        <v>13</v>
      </c>
      <c r="B17" s="843" t="s">
        <v>1004</v>
      </c>
      <c r="C17" s="852">
        <f>'Bieu 01'!T20</f>
        <v>7.4593100000000003</v>
      </c>
      <c r="D17" s="852">
        <f>'Bieu 03'!V20</f>
        <v>0.45931000000000033</v>
      </c>
      <c r="E17" s="845">
        <f t="shared" si="0"/>
        <v>-7</v>
      </c>
    </row>
    <row r="18" spans="1:5" customFormat="1" ht="18" customHeight="1" x14ac:dyDescent="0.25">
      <c r="A18" s="842">
        <v>14</v>
      </c>
      <c r="B18" s="843" t="s">
        <v>1005</v>
      </c>
      <c r="C18" s="851"/>
      <c r="D18" s="852"/>
      <c r="E18" s="845">
        <f t="shared" si="0"/>
        <v>0</v>
      </c>
    </row>
    <row r="19" spans="1:5" customFormat="1" ht="18" customHeight="1" x14ac:dyDescent="0.25">
      <c r="A19" s="842">
        <v>15</v>
      </c>
      <c r="B19" s="843" t="s">
        <v>1006</v>
      </c>
      <c r="C19" s="851"/>
      <c r="D19" s="852"/>
      <c r="E19" s="845">
        <f t="shared" si="0"/>
        <v>0</v>
      </c>
    </row>
    <row r="20" spans="1:5" customFormat="1" ht="18" customHeight="1" x14ac:dyDescent="0.25">
      <c r="A20" s="842">
        <v>16</v>
      </c>
      <c r="B20" s="843" t="s">
        <v>1007</v>
      </c>
      <c r="C20" s="851"/>
      <c r="D20" s="852"/>
      <c r="E20" s="845">
        <f t="shared" si="0"/>
        <v>0</v>
      </c>
    </row>
    <row r="21" spans="1:5" customFormat="1" ht="18" customHeight="1" x14ac:dyDescent="0.25">
      <c r="A21" s="842">
        <v>17</v>
      </c>
      <c r="B21" s="843" t="s">
        <v>1008</v>
      </c>
      <c r="C21" s="851"/>
      <c r="D21" s="852"/>
      <c r="E21" s="845">
        <f t="shared" si="0"/>
        <v>0</v>
      </c>
    </row>
    <row r="22" spans="1:5" customFormat="1" ht="18" customHeight="1" x14ac:dyDescent="0.25">
      <c r="A22" s="842">
        <v>18</v>
      </c>
      <c r="B22" s="843" t="s">
        <v>1009</v>
      </c>
      <c r="C22" s="851"/>
      <c r="D22" s="852"/>
      <c r="E22" s="845">
        <f t="shared" si="0"/>
        <v>0</v>
      </c>
    </row>
    <row r="23" spans="1:5" customFormat="1" ht="18" customHeight="1" x14ac:dyDescent="0.25">
      <c r="A23" s="842">
        <v>19</v>
      </c>
      <c r="B23" s="843" t="s">
        <v>1010</v>
      </c>
      <c r="C23" s="851"/>
      <c r="D23" s="852"/>
      <c r="E23" s="845">
        <f t="shared" si="0"/>
        <v>0</v>
      </c>
    </row>
    <row r="24" spans="1:5" customFormat="1" ht="18" customHeight="1" x14ac:dyDescent="0.25">
      <c r="A24" s="842">
        <v>20</v>
      </c>
      <c r="B24" s="843" t="s">
        <v>1011</v>
      </c>
      <c r="C24" s="851"/>
      <c r="D24" s="852"/>
      <c r="E24" s="845">
        <f>D24-C24</f>
        <v>0</v>
      </c>
    </row>
    <row r="25" spans="1:5" customFormat="1" ht="18" customHeight="1" x14ac:dyDescent="0.25">
      <c r="A25" s="842">
        <v>21</v>
      </c>
      <c r="B25" s="843" t="s">
        <v>1012</v>
      </c>
      <c r="C25" s="851"/>
      <c r="D25" s="852"/>
      <c r="E25" s="845">
        <f t="shared" si="0"/>
        <v>0</v>
      </c>
    </row>
    <row r="26" spans="1:5" customFormat="1" ht="18" customHeight="1" x14ac:dyDescent="0.25">
      <c r="A26" s="842">
        <v>22</v>
      </c>
      <c r="B26" s="843" t="s">
        <v>1013</v>
      </c>
      <c r="C26" s="851"/>
      <c r="D26" s="852"/>
      <c r="E26" s="845">
        <f t="shared" si="0"/>
        <v>0</v>
      </c>
    </row>
    <row r="27" spans="1:5" customFormat="1" ht="18" customHeight="1" x14ac:dyDescent="0.25">
      <c r="A27" s="842">
        <v>23</v>
      </c>
      <c r="B27" s="843" t="s">
        <v>1014</v>
      </c>
      <c r="C27" s="851"/>
      <c r="D27" s="852"/>
      <c r="E27" s="845">
        <f t="shared" si="0"/>
        <v>0</v>
      </c>
    </row>
    <row r="28" spans="1:5" s="844" customFormat="1" ht="18" customHeight="1" x14ac:dyDescent="0.3">
      <c r="A28" s="945" t="s">
        <v>1029</v>
      </c>
      <c r="B28" s="945"/>
      <c r="C28" s="847">
        <f>SUM(C5:C27)</f>
        <v>12.51871</v>
      </c>
      <c r="D28" s="847">
        <f>SUM(D5:D27)</f>
        <v>0.45871000000000084</v>
      </c>
      <c r="E28" s="847">
        <f t="shared" si="0"/>
        <v>-12.059999999999999</v>
      </c>
    </row>
  </sheetData>
  <mergeCells count="6">
    <mergeCell ref="A1:E1"/>
    <mergeCell ref="A3:A4"/>
    <mergeCell ref="B3:B4"/>
    <mergeCell ref="C3:C4"/>
    <mergeCell ref="D3:E3"/>
    <mergeCell ref="A28:B28"/>
  </mergeCells>
  <printOptions horizontalCentered="1"/>
  <pageMargins left="0.6" right="0.16" top="0.4" bottom="0.16" header="0.3" footer="0.16"/>
  <pageSetup paperSize="9" scale="110" orientation="portrait"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86</vt:i4>
      </vt:variant>
      <vt:variant>
        <vt:lpstr>Named Ranges</vt:lpstr>
      </vt:variant>
      <vt:variant>
        <vt:i4>4</vt:i4>
      </vt:variant>
    </vt:vector>
  </HeadingPairs>
  <TitlesOfParts>
    <vt:vector size="90" baseType="lpstr">
      <vt:lpstr>CT đất NNP</vt:lpstr>
      <vt:lpstr>CT đất LUA</vt:lpstr>
      <vt:lpstr>CT đất HNK</vt:lpstr>
      <vt:lpstr>CT đất CLN</vt:lpstr>
      <vt:lpstr>CT đất RPH</vt:lpstr>
      <vt:lpstr>CT đất RDD</vt:lpstr>
      <vt:lpstr>CT đất RSX</vt:lpstr>
      <vt:lpstr>CT đất NTS</vt:lpstr>
      <vt:lpstr>CT đất LMU</vt:lpstr>
      <vt:lpstr>CT đất NKH</vt:lpstr>
      <vt:lpstr>CT đất PNN</vt:lpstr>
      <vt:lpstr>CT đất CQP</vt:lpstr>
      <vt:lpstr>CT đất CAN (2)</vt:lpstr>
      <vt:lpstr>CT đất SKN (2)</vt:lpstr>
      <vt:lpstr>CT đất TMD (2)</vt:lpstr>
      <vt:lpstr>CT đất SKC</vt:lpstr>
      <vt:lpstr>CT đất SKS</vt:lpstr>
      <vt:lpstr>CT đất SKX</vt:lpstr>
      <vt:lpstr>CT đất DHT</vt:lpstr>
      <vt:lpstr>CT đất DGT</vt:lpstr>
      <vt:lpstr>CT đất DTL</vt:lpstr>
      <vt:lpstr>CT đất DVH</vt:lpstr>
      <vt:lpstr>CT đất DYT</vt:lpstr>
      <vt:lpstr>CT đất DGD (2)</vt:lpstr>
      <vt:lpstr>CT đất DTT (2)</vt:lpstr>
      <vt:lpstr>CT đất DNL (2)</vt:lpstr>
      <vt:lpstr>CT đất DBV (2)</vt:lpstr>
      <vt:lpstr>CT đất DDT (2)</vt:lpstr>
      <vt:lpstr>CT đất DRA (2)</vt:lpstr>
      <vt:lpstr>CT đất TON (2)</vt:lpstr>
      <vt:lpstr>CT đất NTD (2)</vt:lpstr>
      <vt:lpstr>CT đất DCH (2)</vt:lpstr>
      <vt:lpstr>CT đất DSH (2)</vt:lpstr>
      <vt:lpstr>CT đất DKV (2)</vt:lpstr>
      <vt:lpstr>CT đất ONT (2)</vt:lpstr>
      <vt:lpstr>CT đất ODT (2)</vt:lpstr>
      <vt:lpstr>CT đất TSC (2)</vt:lpstr>
      <vt:lpstr>CT đất DTS (2)</vt:lpstr>
      <vt:lpstr>CT đất TIN (2)</vt:lpstr>
      <vt:lpstr>CT đất SON (2)</vt:lpstr>
      <vt:lpstr>CT đất MNC (2)</vt:lpstr>
      <vt:lpstr>CT đất PNK (2)</vt:lpstr>
      <vt:lpstr>CT đất CSD</vt:lpstr>
      <vt:lpstr>DM Biểu QH</vt:lpstr>
      <vt:lpstr>DM Biểu KH</vt:lpstr>
      <vt:lpstr>Bieu 01</vt:lpstr>
      <vt:lpstr>DTHT (2)</vt:lpstr>
      <vt:lpstr>CHỈ TIÊU PA QH 2030</vt:lpstr>
      <vt:lpstr>Bieu 02-R</vt:lpstr>
      <vt:lpstr>Bieu 03</vt:lpstr>
      <vt:lpstr>Bieu 04 CMĐ</vt:lpstr>
      <vt:lpstr>Bieu 05 CSD  </vt:lpstr>
      <vt:lpstr>Bieu 11 </vt:lpstr>
      <vt:lpstr>Bieu 6 THD</vt:lpstr>
      <vt:lpstr>BIEU 10 (Bỏ)</vt:lpstr>
      <vt:lpstr>Bieu 12-CC HUYEN</vt:lpstr>
      <vt:lpstr>TT CAM XUYEN</vt:lpstr>
      <vt:lpstr>TT THIEN CAM</vt:lpstr>
      <vt:lpstr>CAM BINH</vt:lpstr>
      <vt:lpstr>CAM DUONG</vt:lpstr>
      <vt:lpstr>CAM DUE</vt:lpstr>
      <vt:lpstr>CAM HA</vt:lpstr>
      <vt:lpstr>CAM HUNG</vt:lpstr>
      <vt:lpstr>CAM LAC</vt:lpstr>
      <vt:lpstr>CAM LINH</vt:lpstr>
      <vt:lpstr>CAM LOC</vt:lpstr>
      <vt:lpstr>CAM MINH</vt:lpstr>
      <vt:lpstr>CAM MY</vt:lpstr>
      <vt:lpstr>CAM NHUONG</vt:lpstr>
      <vt:lpstr>CAM QUAN</vt:lpstr>
      <vt:lpstr>CAM QUANG</vt:lpstr>
      <vt:lpstr>CAM SON</vt:lpstr>
      <vt:lpstr>CAM THACH</vt:lpstr>
      <vt:lpstr>NAM PHUC THANG</vt:lpstr>
      <vt:lpstr>CAM THANH</vt:lpstr>
      <vt:lpstr>CAM THINH</vt:lpstr>
      <vt:lpstr>CAM TRUNG</vt:lpstr>
      <vt:lpstr>CAM VINH</vt:lpstr>
      <vt:lpstr>YEN HOA</vt:lpstr>
      <vt:lpstr>XA 24</vt:lpstr>
      <vt:lpstr>XA 25</vt:lpstr>
      <vt:lpstr>XA 26</vt:lpstr>
      <vt:lpstr>XA 27</vt:lpstr>
      <vt:lpstr>XA 28</vt:lpstr>
      <vt:lpstr>XA 29</vt:lpstr>
      <vt:lpstr>XA 30 </vt:lpstr>
      <vt:lpstr>'Bieu 02-R'!Print_Titles</vt:lpstr>
      <vt:lpstr>'Bieu 12-CC HUYEN'!Print_Titles</vt:lpstr>
      <vt:lpstr>'CHỈ TIÊU PA QH 2030'!Print_Titles</vt:lpstr>
      <vt:lpstr>'DTHT (2)'!Print_Titles</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LÊ VIỆT ANH</dc:creator>
  <cp:lastModifiedBy>Vanxuan</cp:lastModifiedBy>
  <cp:lastPrinted>2020-12-12T18:54:18Z</cp:lastPrinted>
  <dcterms:created xsi:type="dcterms:W3CDTF">2009-02-20T23:33:57Z</dcterms:created>
  <dcterms:modified xsi:type="dcterms:W3CDTF">2021-07-19T02:02:26Z</dcterms:modified>
</cp:coreProperties>
</file>